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C:\Users\JulesWalkden\Documents\UK Finance Table Rerun for website\Polling Team Resources\"/>
    </mc:Choice>
  </mc:AlternateContent>
  <xr:revisionPtr revIDLastSave="0" documentId="13_ncr:1_{5AF0964B-4716-4ECD-ABF7-B96D4802AB9B}"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124" l="1"/>
  <c r="B22" i="123"/>
  <c r="B22" i="122"/>
  <c r="B22" i="121"/>
  <c r="B22" i="120"/>
  <c r="B22" i="119"/>
  <c r="B22" i="118"/>
  <c r="B22" i="117"/>
  <c r="B27" i="116"/>
  <c r="B21" i="115"/>
  <c r="B22" i="114"/>
  <c r="B22" i="113"/>
  <c r="B22" i="112"/>
  <c r="B22" i="111"/>
  <c r="B22" i="110"/>
  <c r="B18" i="109"/>
  <c r="B22" i="108"/>
  <c r="B18" i="107"/>
  <c r="B22" i="106"/>
  <c r="B23" i="105"/>
  <c r="B22" i="104"/>
  <c r="B19" i="103"/>
  <c r="B19" i="102"/>
  <c r="B21" i="101"/>
  <c r="B21" i="100"/>
  <c r="B21" i="99"/>
  <c r="B21" i="98"/>
  <c r="B21" i="97"/>
  <c r="B19" i="96"/>
  <c r="B21" i="95"/>
  <c r="B21" i="94"/>
  <c r="B21" i="93"/>
  <c r="B21" i="92"/>
  <c r="B21" i="91"/>
  <c r="B19" i="90"/>
  <c r="B21" i="89"/>
  <c r="B21" i="88"/>
  <c r="B21" i="87"/>
  <c r="B21" i="86"/>
  <c r="B21" i="85"/>
  <c r="B19" i="84"/>
  <c r="B22" i="83"/>
  <c r="B22" i="82"/>
  <c r="B22" i="81"/>
  <c r="B22" i="80"/>
  <c r="B22" i="79"/>
  <c r="B22" i="78"/>
  <c r="B22" i="77"/>
  <c r="B19" i="76"/>
  <c r="B20" i="75"/>
  <c r="B22" i="74"/>
  <c r="B22" i="73"/>
  <c r="B22" i="72"/>
  <c r="B22" i="71"/>
  <c r="B22" i="70"/>
  <c r="B22" i="69"/>
  <c r="B22" i="68"/>
  <c r="B22" i="67"/>
  <c r="B22" i="66"/>
  <c r="B22" i="65"/>
  <c r="B22" i="64"/>
  <c r="B22" i="63"/>
  <c r="B22" i="62"/>
  <c r="B22" i="61"/>
  <c r="B22" i="60"/>
  <c r="B28" i="59"/>
  <c r="B33" i="58"/>
  <c r="B29" i="57"/>
  <c r="B24" i="56"/>
  <c r="B24" i="55"/>
  <c r="B24" i="54"/>
  <c r="B24" i="53"/>
  <c r="B24" i="52"/>
  <c r="B24" i="51"/>
  <c r="B24" i="50"/>
  <c r="B24" i="49"/>
  <c r="B24" i="48"/>
  <c r="B24" i="47"/>
  <c r="B24" i="46"/>
  <c r="B19" i="45"/>
  <c r="B19" i="44"/>
  <c r="B19" i="43"/>
  <c r="B18" i="42"/>
  <c r="B18" i="41"/>
  <c r="B18" i="40"/>
  <c r="B18" i="39"/>
  <c r="B18" i="38"/>
  <c r="B18" i="37"/>
  <c r="B18" i="36"/>
  <c r="B18" i="35"/>
  <c r="B18" i="34"/>
  <c r="B18" i="33"/>
  <c r="B21" i="32"/>
  <c r="B21" i="31"/>
  <c r="B21" i="30"/>
  <c r="B21" i="29"/>
  <c r="B21" i="28"/>
  <c r="B21" i="27"/>
  <c r="B21" i="26"/>
  <c r="B18" i="25"/>
  <c r="B18" i="24"/>
  <c r="B18" i="23"/>
  <c r="B18" i="22"/>
  <c r="B18" i="21"/>
  <c r="B18" i="20"/>
  <c r="B18" i="19"/>
  <c r="B18" i="18"/>
  <c r="B18" i="17"/>
  <c r="B18" i="16"/>
  <c r="B18" i="15"/>
  <c r="B18" i="14"/>
  <c r="B18" i="13"/>
  <c r="B18" i="12"/>
  <c r="B18" i="11"/>
  <c r="B18" i="10"/>
  <c r="B18" i="9"/>
  <c r="B18" i="8"/>
  <c r="B18" i="7"/>
  <c r="B18" i="6"/>
  <c r="B18" i="5"/>
  <c r="B18" i="4"/>
  <c r="E129" i="2"/>
  <c r="D129" i="2"/>
  <c r="E128" i="2"/>
  <c r="D128" i="2"/>
  <c r="E127" i="2"/>
  <c r="D127" i="2"/>
  <c r="E126" i="2"/>
  <c r="D126" i="2"/>
  <c r="E125" i="2"/>
  <c r="D125" i="2"/>
  <c r="E124" i="2"/>
  <c r="D124" i="2"/>
  <c r="E123" i="2"/>
  <c r="D123" i="2"/>
  <c r="D122" i="2"/>
  <c r="E121" i="2"/>
  <c r="D121" i="2"/>
  <c r="E120" i="2"/>
  <c r="D120" i="2"/>
  <c r="E119" i="2"/>
  <c r="D119" i="2"/>
  <c r="E118" i="2"/>
  <c r="D118" i="2"/>
  <c r="E117" i="2"/>
  <c r="D117" i="2"/>
  <c r="E116" i="2"/>
  <c r="D116"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D95" i="2"/>
  <c r="E94" i="2"/>
  <c r="D94" i="2"/>
  <c r="E93" i="2"/>
  <c r="D93" i="2"/>
  <c r="E92" i="2"/>
  <c r="D92" i="2"/>
  <c r="E91" i="2"/>
  <c r="D91" i="2"/>
  <c r="E90" i="2"/>
  <c r="D90" i="2"/>
  <c r="D89" i="2"/>
  <c r="E88" i="2"/>
  <c r="D88" i="2"/>
  <c r="E87" i="2"/>
  <c r="D87" i="2"/>
  <c r="E86" i="2"/>
  <c r="D86" i="2"/>
  <c r="E85" i="2"/>
  <c r="D85" i="2"/>
  <c r="E84" i="2"/>
  <c r="D84" i="2"/>
  <c r="E83" i="2"/>
  <c r="D83" i="2"/>
  <c r="D82" i="2"/>
  <c r="E81" i="2"/>
  <c r="D81" i="2"/>
  <c r="E80" i="2"/>
  <c r="D80" i="2"/>
  <c r="E79" i="2"/>
  <c r="D79" i="2"/>
  <c r="E78" i="2"/>
  <c r="D78" i="2"/>
  <c r="E77" i="2"/>
  <c r="D77" i="2"/>
  <c r="E76" i="2"/>
  <c r="D76" i="2"/>
  <c r="E75" i="2"/>
  <c r="D75" i="2"/>
  <c r="E74" i="2"/>
  <c r="D74" i="2"/>
  <c r="E73" i="2"/>
  <c r="D73" i="2"/>
  <c r="E72" i="2"/>
  <c r="D72" i="2"/>
  <c r="E71" i="2"/>
  <c r="D71"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D51" i="2"/>
  <c r="E50" i="2"/>
  <c r="D50" i="2"/>
  <c r="E49" i="2"/>
  <c r="D49" i="2"/>
  <c r="E48" i="2"/>
  <c r="D48" i="2"/>
  <c r="E47" i="2"/>
  <c r="D47" i="2"/>
  <c r="E46" i="2"/>
  <c r="D46" i="2"/>
  <c r="E45" i="2"/>
  <c r="D45" i="2"/>
  <c r="E44" i="2"/>
  <c r="D44" i="2"/>
  <c r="E43" i="2"/>
  <c r="D43" i="2"/>
  <c r="E42" i="2"/>
  <c r="D42" i="2"/>
  <c r="E41" i="2"/>
  <c r="D41" i="2"/>
  <c r="E40" i="2"/>
  <c r="D40" i="2"/>
  <c r="E39" i="2"/>
  <c r="D39" i="2"/>
  <c r="D38" i="2"/>
  <c r="E37" i="2"/>
  <c r="D37" i="2"/>
  <c r="E36" i="2"/>
  <c r="D36" i="2"/>
  <c r="E35" i="2"/>
  <c r="D35" i="2"/>
  <c r="E34" i="2"/>
  <c r="D34" i="2"/>
  <c r="E33" i="2"/>
  <c r="D33" i="2"/>
  <c r="E32" i="2"/>
  <c r="D32" i="2"/>
  <c r="D31" i="2"/>
  <c r="E30" i="2"/>
  <c r="D30" i="2"/>
  <c r="E29" i="2"/>
  <c r="D29" i="2"/>
  <c r="E28" i="2"/>
  <c r="D28" i="2"/>
  <c r="E27" i="2"/>
  <c r="D27" i="2"/>
  <c r="E26" i="2"/>
  <c r="D26" i="2"/>
  <c r="E25" i="2"/>
  <c r="D25" i="2"/>
  <c r="E24" i="2"/>
  <c r="D24" i="2"/>
  <c r="E23" i="2"/>
  <c r="D23" i="2"/>
  <c r="D22" i="2"/>
  <c r="E21" i="2"/>
  <c r="D21" i="2"/>
  <c r="E20" i="2"/>
  <c r="D20" i="2"/>
  <c r="E19" i="2"/>
  <c r="D19" i="2"/>
  <c r="E18" i="2"/>
  <c r="D18" i="2"/>
  <c r="E17" i="2"/>
  <c r="D17" i="2"/>
  <c r="E16" i="2"/>
  <c r="D16" i="2"/>
  <c r="E15" i="2"/>
  <c r="D15" i="2"/>
  <c r="E14" i="2"/>
  <c r="D14" i="2"/>
  <c r="E13" i="2"/>
  <c r="D13" i="2"/>
  <c r="E12" i="2"/>
  <c r="D12" i="2"/>
  <c r="E11" i="2"/>
  <c r="D11" i="2"/>
  <c r="E10" i="2"/>
  <c r="D10" i="2"/>
  <c r="D9" i="2"/>
  <c r="D6" i="2"/>
  <c r="F20" i="1"/>
</calcChain>
</file>

<file path=xl/sharedStrings.xml><?xml version="1.0" encoding="utf-8"?>
<sst xmlns="http://schemas.openxmlformats.org/spreadsheetml/2006/main" count="6931" uniqueCount="432">
  <si>
    <t>Public First Poll for UK Finance</t>
  </si>
  <si>
    <t>Fieldwork:</t>
  </si>
  <si>
    <t>15th Jan - 20th Jan 2024</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</si>
  <si>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</si>
  <si>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</si>
  <si>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</si>
  <si>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</si>
  <si>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</si>
  <si>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</si>
  <si>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</si>
  <si>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</si>
  <si>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</si>
  <si>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</si>
  <si>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</si>
  <si>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</si>
  <si>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</si>
  <si>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</si>
  <si>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</si>
  <si>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</si>
  <si>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</si>
  <si>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</si>
  <si>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</si>
  <si>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</si>
  <si>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</si>
  <si>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</si>
  <si>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</si>
  <si>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</si>
  <si>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</si>
  <si>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</si>
  <si>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</si>
  <si>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</si>
  <si>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</si>
  <si>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</si>
  <si>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</si>
  <si>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</si>
  <si>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</si>
  <si>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</si>
  <si>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Conservative</t>
  </si>
  <si>
    <t>Labour</t>
  </si>
  <si>
    <t>Liberal Democrats</t>
  </si>
  <si>
    <t>Leave</t>
  </si>
  <si>
    <t>Remain</t>
  </si>
  <si>
    <t>I did not vote</t>
  </si>
  <si>
    <t>Work in finance</t>
  </si>
  <si>
    <t>Used to work in finance</t>
  </si>
  <si>
    <t>Friends or family in finance</t>
  </si>
  <si>
    <t>Have met people in finance</t>
  </si>
  <si>
    <t>Never met anyone in finance</t>
  </si>
  <si>
    <t>Gender</t>
  </si>
  <si>
    <t>Social Grade</t>
  </si>
  <si>
    <t>Region</t>
  </si>
  <si>
    <t>Voting Intention</t>
  </si>
  <si>
    <t>EU 2016 Vote</t>
  </si>
  <si>
    <t>Work in Finance?</t>
  </si>
  <si>
    <t xml:space="preserve"> Manufacturing</t>
  </si>
  <si>
    <t xml:space="preserve"> Banking and finance</t>
  </si>
  <si>
    <t xml:space="preserve"> Human health &amp; social work services</t>
  </si>
  <si>
    <t xml:space="preserve"> Education</t>
  </si>
  <si>
    <t xml:space="preserve"> Arts, entertainment and recreation</t>
  </si>
  <si>
    <t xml:space="preserve"> Retail industry e.g. shops</t>
  </si>
  <si>
    <t xml:space="preserve"> Select ’Somewhat unimportant’ if you’re paying attention</t>
  </si>
  <si>
    <t xml:space="preserve"> Real estate activities</t>
  </si>
  <si>
    <t xml:space="preserve"> Electricity &amp; gas supply</t>
  </si>
  <si>
    <t xml:space="preserve"> Mining and quarrying</t>
  </si>
  <si>
    <t xml:space="preserve"> Construction</t>
  </si>
  <si>
    <t xml:space="preserve"> Agriculture, forestry &amp; fishing</t>
  </si>
  <si>
    <t>Very unimportant</t>
  </si>
  <si>
    <t>Somewhat unimportant</t>
  </si>
  <si>
    <t>Neither important nor unimportant</t>
  </si>
  <si>
    <t>Somewhat important</t>
  </si>
  <si>
    <t>Very important</t>
  </si>
  <si>
    <t>Grid Summary: How important or unimportant are these industries for the UK economy?</t>
  </si>
  <si>
    <t>Fieldwork:  15th Jan - 20th Jan 2024</t>
  </si>
  <si>
    <t>Data weighted by interlocking age &amp; gender, region and social grade to Nationally Representative Proportions</t>
  </si>
  <si>
    <t>BASE: All Respondents</t>
  </si>
  <si>
    <t>How important or unimportant are these industries for the UK economy?: Manufacturing</t>
  </si>
  <si>
    <t>How important or unimportant are these industries for the UK economy?: Banking and finance</t>
  </si>
  <si>
    <t>How important or unimportant are these industries for the UK economy?: Human health &amp; social work services</t>
  </si>
  <si>
    <t>How important or unimportant are these industries for the UK economy?: Education</t>
  </si>
  <si>
    <t>How important or unimportant are these industries for the UK economy?: Arts, entertainment and recreation</t>
  </si>
  <si>
    <t>How important or unimportant are these industries for the UK economy?: Retail industry e.g. shops</t>
  </si>
  <si>
    <t>How important or unimportant are these industries for the UK economy?: Select ’Somewhat unimportant’ if you’re paying attention</t>
  </si>
  <si>
    <t>How important or unimportant are these industries for the UK economy?: Real estate activities</t>
  </si>
  <si>
    <t>How important or unimportant are these industries for the UK economy?: Electricity &amp; gas supply</t>
  </si>
  <si>
    <t>How important or unimportant are these industries for the UK economy?: Mining and quarrying</t>
  </si>
  <si>
    <t>How important or unimportant are these industries for the UK economy?: Construction</t>
  </si>
  <si>
    <t>How important or unimportant are these industries for the UK economy?: Agriculture, forestry &amp; fishing</t>
  </si>
  <si>
    <t xml:space="preserve"> Nurse</t>
  </si>
  <si>
    <t xml:space="preserve"> Delivery truck driver</t>
  </si>
  <si>
    <t xml:space="preserve"> Investment banker</t>
  </si>
  <si>
    <t xml:space="preserve"> Teacher</t>
  </si>
  <si>
    <t xml:space="preserve"> Member of Parliament</t>
  </si>
  <si>
    <t xml:space="preserve"> Lawyer</t>
  </si>
  <si>
    <t xml:space="preserve"> Construction worker</t>
  </si>
  <si>
    <t xml:space="preserve"> Bank branch employee</t>
  </si>
  <si>
    <t>Very negatively</t>
  </si>
  <si>
    <t>Somewhat negatively</t>
  </si>
  <si>
    <t>Neither positively nor negatively</t>
  </si>
  <si>
    <t>Somewhat positively</t>
  </si>
  <si>
    <t>Very positively</t>
  </si>
  <si>
    <t>Grid Summary: How positively or negatively do you view people in these jobs?</t>
  </si>
  <si>
    <t>How positively or negatively do you view people in these jobs?: Nurse</t>
  </si>
  <si>
    <t>How positively or negatively do you view people in these jobs?: Delivery truck driver</t>
  </si>
  <si>
    <t>How positively or negatively do you view people in these jobs?: Investment banker</t>
  </si>
  <si>
    <t>How positively or negatively do you view people in these jobs?: Teacher</t>
  </si>
  <si>
    <t>How positively or negatively do you view people in these jobs?: Member of Parliament</t>
  </si>
  <si>
    <t>How positively or negatively do you view people in these jobs?: Lawyer</t>
  </si>
  <si>
    <t>How positively or negatively do you view people in these jobs?: Construction worker</t>
  </si>
  <si>
    <t>How positively or negatively do you view people in these jobs?: Bank branch employee</t>
  </si>
  <si>
    <t xml:space="preserve"> Managing accounts online - e.g. checking your current account, either using a computer or a mobile device</t>
  </si>
  <si>
    <t xml:space="preserve"> Making payments online - e.g. making money transfers or direct debits, either using a computer or a mobile device</t>
  </si>
  <si>
    <t xml:space="preserve"> Making investments online - e.g. buying shares</t>
  </si>
  <si>
    <t xml:space="preserve"> Withdrawing cash   using a cash machine</t>
  </si>
  <si>
    <t xml:space="preserve"> Withdrawing cash from your bank branch</t>
  </si>
  <si>
    <t xml:space="preserve"> Using services at your local bank branch - e.g. paying money into your account</t>
  </si>
  <si>
    <t>Never or almost never</t>
  </si>
  <si>
    <t>Once a year</t>
  </si>
  <si>
    <t>Once every few months</t>
  </si>
  <si>
    <t>Once a month</t>
  </si>
  <si>
    <t>Multiple times a month</t>
  </si>
  <si>
    <t>Once a week</t>
  </si>
  <si>
    <t>Multiple times a week</t>
  </si>
  <si>
    <t>Don’t know</t>
  </si>
  <si>
    <t>Grid Summary: How often do you use the following services from your bank or other financial services provider?</t>
  </si>
  <si>
    <t>How often do you use the following services from your bank or other financial services provider?: Managing accounts online - e.g. checking your current account, either using a computer or a mobile device</t>
  </si>
  <si>
    <t>How often do you use the following services from your bank or other financial services provider?: Making payments online - e.g. making money transfers or direct debits, either using a computer or a mobile device</t>
  </si>
  <si>
    <t>How often do you use the following services from your bank or other financial services provider?: Making investments online - e.g. buying shares</t>
  </si>
  <si>
    <t>How often do you use the following services from your bank or other financial services provider?: Withdrawing cash   using a cash machine</t>
  </si>
  <si>
    <t>How often do you use the following services from your bank or other financial services provider?: Withdrawing cash from your bank branch</t>
  </si>
  <si>
    <t>How often do you use the following services from your bank or other financial services provider?: Using services at your local bank branch - e.g. paying money into your account</t>
  </si>
  <si>
    <t xml:space="preserve"> The UK as a whole</t>
  </si>
  <si>
    <t xml:space="preserve"> The UK’s economy</t>
  </si>
  <si>
    <t xml:space="preserve"> Your local economy</t>
  </si>
  <si>
    <t xml:space="preserve"> Small businesses in the UK</t>
  </si>
  <si>
    <t xml:space="preserve"> Jobs in the UK</t>
  </si>
  <si>
    <t xml:space="preserve"> Investment in UK businesses</t>
  </si>
  <si>
    <t xml:space="preserve"> People’s day to day lives</t>
  </si>
  <si>
    <t xml:space="preserve"> The UK’s ability to compete with other economies around the world</t>
  </si>
  <si>
    <t xml:space="preserve"> The UK’s status as a world-leading economy</t>
  </si>
  <si>
    <t>Grid Summary: How important or unimportant do you think the UK’s banking and finance sector is for ...?</t>
  </si>
  <si>
    <t>How important or unimportant do you think the UK’s banking and finance sector is for ...?: The UK as a whole</t>
  </si>
  <si>
    <t>How important or unimportant do you think the UK’s banking and finance sector is for ...?: The UK’s economy</t>
  </si>
  <si>
    <t>How important or unimportant do you think the UK’s banking and finance sector is for ...?: Your local economy</t>
  </si>
  <si>
    <t>How important or unimportant do you think the UK’s banking and finance sector is for ...?: Small businesses in the UK</t>
  </si>
  <si>
    <t>How important or unimportant do you think the UK’s banking and finance sector is for ...?: Jobs in the UK</t>
  </si>
  <si>
    <t>How important or unimportant do you think the UK’s banking and finance sector is for ...?: Investment in UK businesses</t>
  </si>
  <si>
    <t>How important or unimportant do you think the UK’s banking and finance sector is for ...?: People’s day to day lives</t>
  </si>
  <si>
    <t>How important or unimportant do you think the UK’s banking and finance sector is for ...?: The UK’s ability to compete with other economies around the world</t>
  </si>
  <si>
    <t>How important or unimportant do you think the UK’s banking and finance sector is for ...?: The UK’s status as a world-leading economy</t>
  </si>
  <si>
    <t>Very negative</t>
  </si>
  <si>
    <t>Somewhat negative</t>
  </si>
  <si>
    <t>Neither positive nor negative</t>
  </si>
  <si>
    <t>Somewhat positive</t>
  </si>
  <si>
    <t>Very positive</t>
  </si>
  <si>
    <t xml:space="preserve"> What is your perception of the UK banking and finance industry?</t>
  </si>
  <si>
    <t>A lot more negative</t>
  </si>
  <si>
    <t>Somewhat more negative</t>
  </si>
  <si>
    <t>About the same</t>
  </si>
  <si>
    <t>Somewhat more positive</t>
  </si>
  <si>
    <t>A lot more positive</t>
  </si>
  <si>
    <t xml:space="preserve"> How has your opinion of the UK banking and finance industry changed sinceÂ the 2008 financial crisis?</t>
  </si>
  <si>
    <t>BASE: Question randomly assigned to respondents</t>
  </si>
  <si>
    <t xml:space="preserve"> How has your opinion of the UK banking and finance industry changed sinceÂ the Covid pandemic?</t>
  </si>
  <si>
    <t xml:space="preserve"> Are over-regulated|Are under-regulated</t>
  </si>
  <si>
    <t xml:space="preserve"> Invest a lot in businesses in the UK|Invest too little in businesses in the UK</t>
  </si>
  <si>
    <t xml:space="preserve"> Have a positive impact in the UK|Do not have a positive impact in the UK</t>
  </si>
  <si>
    <t xml:space="preserve"> Are focused on  all regions of the UK|Are focused too much on London and the South East</t>
  </si>
  <si>
    <t xml:space="preserve"> Pay too much tax|Pay too little tax</t>
  </si>
  <si>
    <t xml:space="preserve"> Are important for growth in the economy|Are not important for growth in the economy</t>
  </si>
  <si>
    <t xml:space="preserve"> Are innovative and modern|Are outdated and old fashioned</t>
  </si>
  <si>
    <t xml:space="preserve"> Are socially responsible|Are socially irresponsible </t>
  </si>
  <si>
    <t xml:space="preserve"> Are reliable|Are unreliable</t>
  </si>
  <si>
    <t xml:space="preserve"> Are ethical|Are unethical</t>
  </si>
  <si>
    <t>Invest too little in businesses in the UK</t>
  </si>
  <si>
    <t>Invest a lot in businesses in the UK</t>
  </si>
  <si>
    <t>aaa</t>
  </si>
  <si>
    <t>Not applicable</t>
  </si>
  <si>
    <t>Neither</t>
  </si>
  <si>
    <t>Don't know</t>
  </si>
  <si>
    <t>-2</t>
  </si>
  <si>
    <t>-1</t>
  </si>
  <si>
    <t>0</t>
  </si>
  <si>
    <t>1</t>
  </si>
  <si>
    <t>2</t>
  </si>
  <si>
    <t>Grid Summary: Do you think banks and financial institutions in the UK</t>
  </si>
  <si>
    <t>Do you think banks and financial institutions in the UK:: Are over-regulated|Are under-regulated</t>
  </si>
  <si>
    <t>Do you think banks and financial institutions in the UK:: Invest a lot in businesses in the UK|Invest too little in businesses in the UK</t>
  </si>
  <si>
    <t>Do you think banks and financial institutions in the UK:: Have a positive impact in the UK|Do not have a positive impact in the UK</t>
  </si>
  <si>
    <t>Do you think banks and financial institutions in the UK:: Are focused on  all regions of the UK|Are focused too much on London and the South East</t>
  </si>
  <si>
    <t>Do you think banks and financial institutions in the UK:: Pay too much tax|Pay too little tax</t>
  </si>
  <si>
    <t>Do you think banks and financial institutions in the UK:: Are important for growth in the economy|Are not important for growth in the economy</t>
  </si>
  <si>
    <t>Do you think banks and financial institutions in the UK:: Are innovative and modern|Are outdated and old fashioned</t>
  </si>
  <si>
    <t xml:space="preserve">Do you think banks and financial institutions in the UK:: Are socially responsible|Are socially irresponsible </t>
  </si>
  <si>
    <t>Do you think banks and financial institutions in the UK:: Are reliable|Are unreliable</t>
  </si>
  <si>
    <t>Do you think banks and financial institutions in the UK:: Are ethical|Are unethical</t>
  </si>
  <si>
    <t>Secure and safe storage of money</t>
  </si>
  <si>
    <t>Convenient ways for customers to manage their finances</t>
  </si>
  <si>
    <t>Important financial services</t>
  </si>
  <si>
    <t>Economic growth</t>
  </si>
  <si>
    <t>Support for small businesses</t>
  </si>
  <si>
    <t>Employment and investment in regions across the UK</t>
  </si>
  <si>
    <t>Stable source of jobs in the UK</t>
  </si>
  <si>
    <t>Useful advice when I have questions about money</t>
  </si>
  <si>
    <t>Support for victims of financial crime</t>
  </si>
  <si>
    <t>Jobs and employment in my local area</t>
  </si>
  <si>
    <t>Innovative products and services to help their customers</t>
  </si>
  <si>
    <t>Investment for our fastest growing industries</t>
  </si>
  <si>
    <t>Support for environment policies and investments</t>
  </si>
  <si>
    <t>Payment of a large amount in tax compared to other industries</t>
  </si>
  <si>
    <t>None of the above</t>
  </si>
  <si>
    <t>Which if any of the following most positively influence your perceptions of the UK bank and finance industry? Select up to three Banks in the UK provide...</t>
  </si>
  <si>
    <t>If they kept more local bank branches open</t>
  </si>
  <si>
    <t>If they paid smaller bonuses</t>
  </si>
  <si>
    <t>If they helped more people get access to cash and bank branch services in areas that had lost these</t>
  </si>
  <si>
    <t>If they paid more tax in the UK</t>
  </si>
  <si>
    <t>If they helped more young people learn financial skills</t>
  </si>
  <si>
    <t>If they did more to support small businesses</t>
  </si>
  <si>
    <t>If they were more transparent about how they invest money</t>
  </si>
  <si>
    <t>If they did more to help victims of financial crime</t>
  </si>
  <si>
    <t>If they provided more jobs in the UK</t>
  </si>
  <si>
    <t>If they provided better customer service</t>
  </si>
  <si>
    <t>If they worked to have a positive impact on the environment</t>
  </si>
  <si>
    <t>If they employed more people outside London</t>
  </si>
  <si>
    <t>If they offered more innovative products and services</t>
  </si>
  <si>
    <t>If they employed more people in my local area</t>
  </si>
  <si>
    <t>If they paid their staff more</t>
  </si>
  <si>
    <t>If they offered a more up-to-date service</t>
  </si>
  <si>
    <t>If they had a more diverse workforce</t>
  </si>
  <si>
    <t>Nothing can make my view of the UK banking and finance industry more positive</t>
  </si>
  <si>
    <t>Other (Please Specify)</t>
  </si>
  <si>
    <t>What do you think would make your view of the UK banking and finance industry as a whole more positive, if anything? Select up to three</t>
  </si>
  <si>
    <t>Are closing local branches</t>
  </si>
  <si>
    <t>Don't care enough about supporting ordinary people</t>
  </si>
  <si>
    <t>Don't pay enough in taxes</t>
  </si>
  <si>
    <t>Don't do enough for regions of the UK outside London</t>
  </si>
  <si>
    <t>Were responsible for the 2008 financial crisis</t>
  </si>
  <si>
    <t>Charge too much for their services</t>
  </si>
  <si>
    <t>Don't provide enough support for small businesses</t>
  </si>
  <si>
    <t>Are too impersonal</t>
  </si>
  <si>
    <t>Are untrustworthy</t>
  </si>
  <si>
    <t>Are too complicated</t>
  </si>
  <si>
    <t>Provide poor quality services</t>
  </si>
  <si>
    <t>Don't provide accounts to people because of their political views</t>
  </si>
  <si>
    <t>Pay their staff too much</t>
  </si>
  <si>
    <t>Which, if any, of the following most negatively influence your perceptions of the UK bank and finance industry? Select up to three Banks in the UK...</t>
  </si>
  <si>
    <t>Strongly agree</t>
  </si>
  <si>
    <t>Somewhat agree</t>
  </si>
  <si>
    <t>Neither agree nor disagree</t>
  </si>
  <si>
    <t>Somewhat disagree</t>
  </si>
  <si>
    <t>Strongly disagree</t>
  </si>
  <si>
    <t>Total Agree:</t>
  </si>
  <si>
    <t>Total Disagree:</t>
  </si>
  <si>
    <t>Net:</t>
  </si>
  <si>
    <t xml:space="preserve"> Banks in the UK pay higher rates of tax than in Germany, Ireland and the US. To what extent do you agree with the following statement: ‘We should reduce taxes on banks in the UK if this means they invest more and employ more people in this country, rather than in other countries.’</t>
  </si>
  <si>
    <t xml:space="preserve"> To what extent do you agree with the following statement: ‘We should reduce taxes on banks in the UK if this means they invest more and employ more people in this country, rather than in other countries.’</t>
  </si>
  <si>
    <t xml:space="preserve"> Households in the UK invest a much lower proportion of their savings(e.g. by buying shares in businesses) compared to those in other countries, such as the US and France. To what extent do you agree with the following statement: ‘It should be easier for ordinary people to invest their money into UK businesses?’</t>
  </si>
  <si>
    <t xml:space="preserve"> The share of households owning stocks and shares in the UK halved between 2003 and 2022. To what extent do you agree with the following statement: ‘It should be easier for ordinary people to invest their money into UK businesses?’</t>
  </si>
  <si>
    <t>It feels too risky</t>
  </si>
  <si>
    <t>I don't think I have enough savings for it to be worthwhile or possible</t>
  </si>
  <si>
    <t>I don't know enough about where to invest</t>
  </si>
  <si>
    <t>I would not know how to start</t>
  </si>
  <si>
    <t>I don't think I would benefit that much from it</t>
  </si>
  <si>
    <t>I already invest everything I can</t>
  </si>
  <si>
    <t>I don't have the time to work out how to invest it</t>
  </si>
  <si>
    <t>None of the above - there are no barriers</t>
  </si>
  <si>
    <t>Which of the following, if any, would you say are barriers to you putting more of your own money into investments?This includes activities like buying shares through a stocks and shares ISA (individual savings account) or share trading platform.Select any which apply</t>
  </si>
  <si>
    <t xml:space="preserve"> Giving young people better financial education at school</t>
  </si>
  <si>
    <t xml:space="preserve"> Making it easier for people to invest in businesses or projects in their local community</t>
  </si>
  <si>
    <t xml:space="preserve"> Making financial products simple to use/ understand</t>
  </si>
  <si>
    <t xml:space="preserve"> Making it easier for banks and other financial institutions to provide advice about investment</t>
  </si>
  <si>
    <t xml:space="preserve"> Creating simpler platforms and products for making investments</t>
  </si>
  <si>
    <t xml:space="preserve"> Providing financial education to adults on issues like buying shares </t>
  </si>
  <si>
    <t xml:space="preserve"> Making it easier for people to invest in just British businesses</t>
  </si>
  <si>
    <t xml:space="preserve"> Reducing minimum investment amounts</t>
  </si>
  <si>
    <t xml:space="preserve"> Lowering taxes on the cost of buying shares</t>
  </si>
  <si>
    <t>Strongly support</t>
  </si>
  <si>
    <t>Somewhat support</t>
  </si>
  <si>
    <t>Neither support or oppose</t>
  </si>
  <si>
    <t>Somewhat oppose</t>
  </si>
  <si>
    <t>Strongly oppose</t>
  </si>
  <si>
    <t>Total Support:</t>
  </si>
  <si>
    <t>Total Oppose:</t>
  </si>
  <si>
    <t>Grid Summary: To what extent would you support the following proposals if they made it easier for ordinary people to invest their money?</t>
  </si>
  <si>
    <t>To what extent would you support the following proposals if they made it easier for ordinary people to invest their money?: Lowering taxes on the cost of buying shares</t>
  </si>
  <si>
    <t xml:space="preserve">To what extent would you support the following proposals if they made it easier for ordinary people to invest their money?: Providing financial education to adults on issues like buying shares </t>
  </si>
  <si>
    <t>To what extent would you support the following proposals if they made it easier for ordinary people to invest their money?: Giving young people better financial education at school</t>
  </si>
  <si>
    <t>To what extent would you support the following proposals if they made it easier for ordinary people to invest their money?: Making financial products simple to use/ understand</t>
  </si>
  <si>
    <t>To what extent would you support the following proposals if they made it easier for ordinary people to invest their money?: Creating simpler platforms and products for making investments</t>
  </si>
  <si>
    <t>To what extent would you support the following proposals if they made it easier for ordinary people to invest their money?: Reducing minimum investment amounts</t>
  </si>
  <si>
    <t>To what extent would you support the following proposals if they made it easier for ordinary people to invest their money?: Making it easier for people to invest in just British businesses</t>
  </si>
  <si>
    <t>To what extent would you support the following proposals if they made it easier for ordinary people to invest their money?: Making it easier for people to invest in businesses or projects in their local community</t>
  </si>
  <si>
    <t>To what extent would you support the following proposals if they made it easier for ordinary people to invest their money?: Making it easier for banks and other financial institutions to provide advice about investment</t>
  </si>
  <si>
    <t>Very confident</t>
  </si>
  <si>
    <t>Somewhat confident</t>
  </si>
  <si>
    <t>Not very confident</t>
  </si>
  <si>
    <t>Not confident at all</t>
  </si>
  <si>
    <t>Total Confident:</t>
  </si>
  <si>
    <t xml:space="preserve"> The UK has a target to achieve Net Zero (to reduce carbon emissions to as close to zero as possible by 2050).How confident do you feel in understanding how the UK meeting this target will affect your lifestyle and finances?Â </t>
  </si>
  <si>
    <t>Very prepared</t>
  </si>
  <si>
    <t>Somewhat prepared</t>
  </si>
  <si>
    <t>Neither prepared or unprepared</t>
  </si>
  <si>
    <t>Somewhat unprepared</t>
  </si>
  <si>
    <t>Very unprepared</t>
  </si>
  <si>
    <t xml:space="preserve"> To reduce carbon emissions, it has been suggested that the UK population will have to make significant changes to their homes, in order to make them more energy efficient.How financially prepared are you to make these changes?</t>
  </si>
  <si>
    <t xml:space="preserve"> Allowing banks to help people spread the cost of making changes to their home over time, by splitting the overall cost into instalment payments </t>
  </si>
  <si>
    <t xml:space="preserve"> Providing the public with a new source of independent advice on how to make their homes more energy efficient</t>
  </si>
  <si>
    <t xml:space="preserve"> Speeding up the planning process and making it easier for people to change their homes to become energy efficient</t>
  </si>
  <si>
    <t xml:space="preserve"> Allowing people to claim back the Stamp Duty Land Tax they pay when purchasing a home, if they make it more energy efficient</t>
  </si>
  <si>
    <t xml:space="preserve"> Allowing people to add the cost of making changes to their home to their mortgage </t>
  </si>
  <si>
    <t xml:space="preserve"> Requiring homes to have a minimum level of energy efficiency for people to be able to sell them or remortgage</t>
  </si>
  <si>
    <t>Neither support nor oppose</t>
  </si>
  <si>
    <t>Grid Summary: To what extent would you support the following policies aimed at encouraging people to make their homes more energy efficient?</t>
  </si>
  <si>
    <t xml:space="preserve">To what extent would you support the following policies aimed at encouraging people to make their homes more energy efficient?: Allowing banks to help people spread the cost of making changes to their home over time, by splitting the overall cost into instalment payments </t>
  </si>
  <si>
    <t xml:space="preserve">To what extent would you support the following policies aimed at encouraging people to make their homes more energy efficient?: Allowing people to add the cost of making changes to their home to their mortgage </t>
  </si>
  <si>
    <t>To what extent would you support the following policies aimed at encouraging people to make their homes more energy efficient?: Speeding up the planning process and making it easier for people to change their homes to become energy efficient</t>
  </si>
  <si>
    <t>To what extent would you support the following policies aimed at encouraging people to make their homes more energy efficient?: Providing the public with a new source of independent advice on how to make their homes more energy efficient</t>
  </si>
  <si>
    <t>To what extent would you support the following policies aimed at encouraging people to make their homes more energy efficient?: Allowing people to claim back the Stamp Duty Land Tax they pay when purchasing a home, if they make it more energy efficient</t>
  </si>
  <si>
    <t>To what extent would you support the following policies aimed at encouraging people to make their homes more energy efficient?: Requiring homes to have a minimum level of energy efficiency for people to be able to sell them or remortgage</t>
  </si>
  <si>
    <t>1. Banks and financial institutions</t>
  </si>
  <si>
    <t>2. Individuals themselves</t>
  </si>
  <si>
    <t>3. The government</t>
  </si>
  <si>
    <t>4. Internet service and telecoms providers</t>
  </si>
  <si>
    <t>5. Social media platforms</t>
  </si>
  <si>
    <t>1-Highest Rank</t>
  </si>
  <si>
    <t>3</t>
  </si>
  <si>
    <t>4</t>
  </si>
  <si>
    <t>5-Lowest Rank</t>
  </si>
  <si>
    <t>Not Selected</t>
  </si>
  <si>
    <t>Mean Rank</t>
  </si>
  <si>
    <t>Standard Deviation</t>
  </si>
  <si>
    <t>Rank Summary: Most fraud and economic crime happens online.  In addition to the police, who should be responsible for preventing this kind of crime? Rank from most responsible to least responsible (Ordered Left to Right by Rank)</t>
  </si>
  <si>
    <t>5</t>
  </si>
  <si>
    <t>Most fraud and economic crime happens online.  In addition to the police, who should be responsible for preventing this kind of crime? Rank from most responsible to least responsible: Social media platforms</t>
  </si>
  <si>
    <t>Most fraud and economic crime happens online.  In addition to the police, who should be responsible for preventing this kind of crime? Rank from most responsible to least responsible: The government</t>
  </si>
  <si>
    <t>Most fraud and economic crime happens online.  In addition to the police, who should be responsible for preventing this kind of crime? Rank from most responsible to least responsible: Banks and financial institutions</t>
  </si>
  <si>
    <t>Most fraud and economic crime happens online.  In addition to the police, who should be responsible for preventing this kind of crime? Rank from most responsible to least responsible: Individuals themselves</t>
  </si>
  <si>
    <t>Most fraud and economic crime happens online.  In addition to the police, who should be responsible for preventing this kind of crime? Rank from most responsible to least responsible: Internet service and telecoms providers</t>
  </si>
  <si>
    <t>2. The government</t>
  </si>
  <si>
    <t>3. Individuals themselves</t>
  </si>
  <si>
    <t>Rank Summary: In addition to the police, who should be responsible for preventing fraud and economic crime? Rank from most responsible to least responsible (Ordered Left to Right by Rank)</t>
  </si>
  <si>
    <t>In addition to the police, who should be responsible for preventing fraud and economic crime? Rank from most responsible to least responsible: Social media platforms</t>
  </si>
  <si>
    <t>In addition to the police, who should be responsible for preventing fraud and economic crime? Rank from most responsible to least responsible: The government</t>
  </si>
  <si>
    <t>In addition to the police, who should be responsible for preventing fraud and economic crime? Rank from most responsible to least responsible: Banks and financial institutions</t>
  </si>
  <si>
    <t>In addition to the police, who should be responsible for preventing fraud and economic crime? Rank from most responsible to least responsible: Individuals themselves</t>
  </si>
  <si>
    <t>In addition to the police, who should be responsible for preventing fraud and economic crime? Rank from most responsible to least responsible: Internet service and telecoms providers</t>
  </si>
  <si>
    <t>3. Internet service and telecoms providers</t>
  </si>
  <si>
    <t>4. Social media platforms</t>
  </si>
  <si>
    <t>5. Individuals themselves</t>
  </si>
  <si>
    <t>Rank Summary: Who should be responsible for covering contributing to the costs of fraud and economic crime that happens online?Rank from most responsible to least responsible (Ordered Left to Right by Rank)</t>
  </si>
  <si>
    <t>Who should be responsible for covering contributing to the costs of fraud and economic crime that happens online?Rank from most responsible to least responsible: Social media platforms</t>
  </si>
  <si>
    <t>Who should be responsible for covering contributing to the costs of fraud and economic crime that happens online?Rank from most responsible to least responsible: The government</t>
  </si>
  <si>
    <t>Who should be responsible for covering contributing to the costs of fraud and economic crime that happens online?Rank from most responsible to least responsible: Banks and financial institutions</t>
  </si>
  <si>
    <t>Who should be responsible for covering contributing to the costs of fraud and economic crime that happens online?Rank from most responsible to least responsible: Individuals themselves</t>
  </si>
  <si>
    <t>Who should be responsible for covering contributing to the costs of fraud and economic crime that happens online?Rank from most responsible to least responsible: Internet service and telecoms providers</t>
  </si>
  <si>
    <t>Much less should be spent</t>
  </si>
  <si>
    <t>Less should be spent</t>
  </si>
  <si>
    <t>It should stay the same</t>
  </si>
  <si>
    <t>More should be spent</t>
  </si>
  <si>
    <t>Much more should be spent</t>
  </si>
  <si>
    <t xml:space="preserve"> Fraud and economic crime makes up around 40% of all crime experienced reported by adults but only around 2% of police funding is spent on tackling this. Should the government and police spend more time and money on preventing and investigating economic crime and fraud, rather than other types of crime?</t>
  </si>
  <si>
    <t xml:space="preserve"> Should the government and police spend more time and money on preventing and investigating economic crime and fraud, rather than other types of crime?</t>
  </si>
  <si>
    <t xml:space="preserve"> Digital ID is a secure electronic identification method which uses biometric data such as fingerprint scans or facial recognition to make it easier and safer for people to access financial services, public services and other services which require identification. Rules for digital ID are set by the government but digital ID services can be supplied by the private or public sector. To what extent would you support the government encouraging more people to acquire a digital ID, without making this mandatory?</t>
  </si>
  <si>
    <t>Using the NHS or medical services</t>
  </si>
  <si>
    <t>Proving your identity - e.g. your right to work or to drive</t>
  </si>
  <si>
    <t>Opening or using a bank account</t>
  </si>
  <si>
    <t>Proving your age - e.g. when purchasing products or services</t>
  </si>
  <si>
    <t>Proving your address - e.g. when applying for a mortgage</t>
  </si>
  <si>
    <t>Accessing public services, such as childcare support, pension or universal credit</t>
  </si>
  <si>
    <t>Accessing your tax records</t>
  </si>
  <si>
    <t>Recording your educational or other qualifications</t>
  </si>
  <si>
    <t>Which of the following services would you trust using digital ID for?</t>
  </si>
  <si>
    <t xml:space="preserve"> A digital pound would be a new type of money, similar to a digital banknote, issued by the Bank of England. It would be used by households and businesses for their everyday payment needs, for example in-store, online and to make payments to family and friends. If introduced, it would not replace cash but exist alongside it, and be easily exchangeable with cash and bank deposits. A digital pound would not be a cryptocurrency, which are issued privately, but would be issued by the Bank of England and be backed by the Government. That means that you would have all the same safety and security that you have with cash issued by the Bank of England today.To what extent would you support the introduction of a digital pound?</t>
  </si>
  <si>
    <t>Yes, I was very aware of banking hubs</t>
  </si>
  <si>
    <t>Yes, I think I had heard something about banking hubs</t>
  </si>
  <si>
    <t>No, I don’t think I had heard about banking hubs</t>
  </si>
  <si>
    <t>No, I was definitely not aware of banking hubs</t>
  </si>
  <si>
    <t xml:space="preserve"> Banking hubs are a new service in areas without easy access to some banks’ branch services. They are run by the Post Office and allow customers of almost every bank to deposit cash, carry out transactions, or make bill payments, as well as get specialist advice.Before reading this question, were you aware of banking hubs?</t>
  </si>
  <si>
    <t xml:space="preserve"> To what extent would support or oppose the further rollout of banking hubs across the UK?</t>
  </si>
  <si>
    <t>No, not at all</t>
  </si>
  <si>
    <t>No, probably not</t>
  </si>
  <si>
    <t>Yes, some</t>
  </si>
  <si>
    <t>Yes, very much so</t>
  </si>
  <si>
    <t xml:space="preserve"> Banking hubs allow customers of almost every bank to deposit cash, carry out transactions, or make bill payments, as well as get specialist advice. Would a banking hub offer the services that most people need?</t>
  </si>
  <si>
    <t xml:space="preserve"> Fines for large businesses which pay small businesses late </t>
  </si>
  <si>
    <t xml:space="preserve"> Tougher laws which require payments to small businesses to be made quickly </t>
  </si>
  <si>
    <t xml:space="preserve"> Executives at large businesses which pay small businesses late being held personally accountable for this - e.g. by losing their ability to be a Director of a company</t>
  </si>
  <si>
    <t>Grid Summary: For many small businesses, late payment of invoices by other businesses can cause considerable problems and inhibit their ability to operate. To what extent would you support the following policies to prevent this?</t>
  </si>
  <si>
    <t xml:space="preserve">For many small businesses, late payment of invoices by other businesses can cause considerable problems and inhibit their ability to operate. To what extent would you support the following policies to prevent this?: Tougher laws which require payments to small businesses to be made quickly </t>
  </si>
  <si>
    <t xml:space="preserve">For many small businesses, late payment of invoices by other businesses can cause considerable problems and inhibit their ability to operate. To what extent would you support the following policies to prevent this?: Fines for large businesses which pay small businesses late </t>
  </si>
  <si>
    <t>For many small businesses, late payment of invoices by other businesses can cause considerable problems and inhibit their ability to operate. To what extent would you support the following policies to prevent this?: Executives at large businesses which pay small businesses late being held personally accountable for this - e.g. by losing their ability to be a Director of a company</t>
  </si>
  <si>
    <t xml:space="preserve"> To help those without significant savings buy their first home, some banks and building societies now offer mortgages to people based on a strong track record of paying rent, rather than requiring a deposit.To what extent would you support the government and mortgage providers making this kind of scheme available to more first-time-buyers?</t>
  </si>
  <si>
    <t>Conservative Party</t>
  </si>
  <si>
    <t>Labour Party</t>
  </si>
  <si>
    <t>Scottish National Party</t>
  </si>
  <si>
    <t>Green Party</t>
  </si>
  <si>
    <t>Reform UK Party</t>
  </si>
  <si>
    <t>Other</t>
  </si>
  <si>
    <t xml:space="preserve"> Which political party would be the best to oversee the UK banking and finance industry?</t>
  </si>
  <si>
    <t>Tackling the cost of living crisis</t>
  </si>
  <si>
    <t>Reducing fraud and economic crime</t>
  </si>
  <si>
    <t>Supporting growth and investment in regions across the UK</t>
  </si>
  <si>
    <t>Helping people make their homes more energy efficient</t>
  </si>
  <si>
    <t>Supporting people who struggle with debt</t>
  </si>
  <si>
    <t>Keeping the UK an attractive place to invest in compared to other countries</t>
  </si>
  <si>
    <t>Helping to ensure more people are able to buy a house</t>
  </si>
  <si>
    <t>Ensuring people still have access to banking services and cash machines on a high street or town centre</t>
  </si>
  <si>
    <t>Boosting investment in fast growing businesses based in the UK</t>
  </si>
  <si>
    <t>Boosting investment in small businesses</t>
  </si>
  <si>
    <t>Ensuring that large businesses pay small businesses on time</t>
  </si>
  <si>
    <t>Helping more people to invest and make the most of their savings</t>
  </si>
  <si>
    <t>None of the above should be a priority</t>
  </si>
  <si>
    <t>In the next year, there will be a General Election in the UK. Thinking of the following issues which of these should be a priority for the next UK government? Select up to three</t>
  </si>
  <si>
    <t xml:space="preserve"> They should require tech companies and social media platforms to do more to stop fraud and economic crime</t>
  </si>
  <si>
    <t xml:space="preserve"> They should do more to boost investment in UK businesses</t>
  </si>
  <si>
    <t xml:space="preserve"> They should do more to keep the UK’s biggest and fastest growing companies in the UK</t>
  </si>
  <si>
    <t xml:space="preserve"> They should do more to ensure the UK banking and finance industry is internationally competitive.</t>
  </si>
  <si>
    <t xml:space="preserve"> They should do more to encourage ordinary people to invest their money in British businesses </t>
  </si>
  <si>
    <t xml:space="preserve"> They should allow the UK’s banking and finance industry to have different rules to those in the  EU,  if this makes the UK a more attractive place to invest and do business</t>
  </si>
  <si>
    <t>Neither agree or disagree</t>
  </si>
  <si>
    <t>Grid Summary: To what extent do you agree with the following statements? Whichever political party wins the next General Election...</t>
  </si>
  <si>
    <t>To what extent do you agree with the following statements? Whichever political party wins the next General Election...: They should do more to ensure the UK banking and finance industry is internationally competitive.</t>
  </si>
  <si>
    <t xml:space="preserve">To what extent do you agree with the following statements? Whichever political party wins the next General Election...: They should do more to encourage ordinary people to invest their money in British businesses </t>
  </si>
  <si>
    <t>To what extent do you agree with the following statements? Whichever political party wins the next General Election...: They should allow the UK’s banking and finance industry to have different rules to those in the  EU,  if this makes the UK a more attractive place to invest and do business</t>
  </si>
  <si>
    <t>To what extent do you agree with the following statements? Whichever political party wins the next General Election...: They should do more to keep the UK’s biggest and fastest growing companies in the UK</t>
  </si>
  <si>
    <t>To what extent do you agree with the following statements? Whichever political party wins the next General Election...: They should require tech companies and social media platforms to do more to stop fraud and economic crime</t>
  </si>
  <si>
    <t>To what extent do you agree with the following statements? Whichever political party wins the next General Election...: They should do more to boost investment in UK businesses</t>
  </si>
  <si>
    <t>I have never met someone who works in the banking and finance industry</t>
  </si>
  <si>
    <t>I have friends or family who work in the banking and finance industry</t>
  </si>
  <si>
    <t>I have worked in the banking and finance industry in the past</t>
  </si>
  <si>
    <t>I personally work in the banking and finance industry</t>
  </si>
  <si>
    <t>Are any of the following true for you?Select any which apply</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</si>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</sst>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3">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9"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0" fontId="9" fillId="0" borderId="0" xfId="0" applyFont="1" applyAlignment="1">
      <alignment horizontal="center"/>
    </xf>
    <xf numFmtId="0" fontId="8" fillId="0" borderId="1" xfId="0" applyFont="1" applyBorder="1" applyAlignment="1">
      <alignment horizontal="center" vertical="center"/>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164" fontId="8" fillId="0" borderId="0" xfId="0" applyNumberFormat="1" applyFont="1" applyAlignment="1">
      <alignment horizontal="center" vertical="center"/>
    </xf>
    <xf numFmtId="164" fontId="8" fillId="0" borderId="2" xfId="0" applyNumberFormat="1" applyFont="1" applyBorder="1" applyAlignment="1">
      <alignment horizontal="center" vertical="center"/>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calcChain" Target="calcChain.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1.5546875" defaultRowHeight="14.4" x14ac:dyDescent="0.3"/>
  <sheetData>
    <row r="7" spans="6:12" ht="40.049999999999997" customHeight="1" x14ac:dyDescent="0.3">
      <c r="F7" s="27" t="s">
        <v>0</v>
      </c>
      <c r="G7" s="28"/>
      <c r="H7" s="28"/>
      <c r="I7" s="28"/>
      <c r="J7" s="28"/>
      <c r="K7" s="28"/>
      <c r="L7" s="28"/>
    </row>
    <row r="10" spans="6:12" ht="19.95" customHeight="1" x14ac:dyDescent="0.35">
      <c r="F10" s="2" t="s">
        <v>1</v>
      </c>
      <c r="K10" s="3" t="s">
        <v>2</v>
      </c>
    </row>
    <row r="11" spans="6:12" ht="19.95" customHeight="1" x14ac:dyDescent="0.35">
      <c r="F11" s="2" t="s">
        <v>3</v>
      </c>
      <c r="K11" s="3" t="s">
        <v>4</v>
      </c>
    </row>
    <row r="12" spans="6:12" ht="19.95" customHeight="1" x14ac:dyDescent="0.35">
      <c r="F12" s="2" t="s">
        <v>5</v>
      </c>
      <c r="K12" s="3" t="s">
        <v>6</v>
      </c>
    </row>
    <row r="13" spans="6:12" ht="19.95" customHeight="1" x14ac:dyDescent="0.35">
      <c r="F13" s="2" t="s">
        <v>7</v>
      </c>
      <c r="K13" s="3">
        <v>3010</v>
      </c>
    </row>
    <row r="14" spans="6:12" ht="18" x14ac:dyDescent="0.35">
      <c r="F14" s="2"/>
    </row>
    <row r="15" spans="6:12" ht="18" x14ac:dyDescent="0.35">
      <c r="F15" s="2"/>
    </row>
    <row r="16" spans="6:12" ht="18" x14ac:dyDescent="0.35">
      <c r="F16" s="2" t="s">
        <v>8</v>
      </c>
    </row>
    <row r="17" spans="6:13" ht="49.95" customHeight="1" x14ac:dyDescent="0.3">
      <c r="F17" s="29" t="s">
        <v>9</v>
      </c>
      <c r="G17" s="28"/>
      <c r="H17" s="28"/>
      <c r="I17" s="28"/>
      <c r="J17" s="28"/>
      <c r="K17" s="28"/>
      <c r="L17" s="28"/>
      <c r="M17" s="28"/>
    </row>
    <row r="19" spans="6:13" ht="30" customHeight="1" x14ac:dyDescent="0.3">
      <c r="F19" s="4" t="s">
        <v>10</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29"/>
  <sheetViews>
    <sheetView showGridLines="0" topLeftCell="A24" workbookViewId="0"/>
  </sheetViews>
  <sheetFormatPr defaultColWidth="11.5546875" defaultRowHeight="14.4" x14ac:dyDescent="0.3"/>
  <cols>
    <col min="4" max="4" width="100.6640625" customWidth="1"/>
    <col min="5" max="5" width="20.6640625" customWidth="1"/>
  </cols>
  <sheetData>
    <row r="2" spans="3:6" ht="40.049999999999997" customHeight="1" x14ac:dyDescent="0.3">
      <c r="D2" s="1" t="s">
        <v>11</v>
      </c>
    </row>
    <row r="6" spans="3:6" x14ac:dyDescent="0.3">
      <c r="D6" s="8" t="str">
        <f>HYPERLINK("#'Full Results'!A1", "Full Results")</f>
        <v>Full Results</v>
      </c>
    </row>
    <row r="8" spans="3:6" x14ac:dyDescent="0.3">
      <c r="D8" s="6" t="s">
        <v>12</v>
      </c>
      <c r="E8" s="6" t="s">
        <v>13</v>
      </c>
      <c r="F8" s="6" t="s">
        <v>14</v>
      </c>
    </row>
    <row r="9" spans="3:6" x14ac:dyDescent="0.3">
      <c r="C9">
        <v>1</v>
      </c>
      <c r="D9" s="8" t="str">
        <f>HYPERLINK("#'Table 1'!A1", "Grid Summary: How important or unimportant are these industries for the UK economy?")</f>
        <v>Grid Summary: How important or unimportant are these industries for the UK economy?</v>
      </c>
      <c r="E9" s="7"/>
      <c r="F9" t="s">
        <v>74</v>
      </c>
    </row>
    <row r="10" spans="3:6" x14ac:dyDescent="0.3">
      <c r="C10">
        <v>2</v>
      </c>
      <c r="D10" s="8" t="str">
        <f>HYPERLINK("#'Table 2'!A1", "How important or unimportant are these industries for the UK economy?: Manufacturing")</f>
        <v>How important or unimportant are these industries for the UK economy?: Manufacturing</v>
      </c>
      <c r="E10" s="18" t="str">
        <f>HYPERLINK("#'Full Results'!A11", "11")</f>
        <v>11</v>
      </c>
      <c r="F10" t="s">
        <v>74</v>
      </c>
    </row>
    <row r="11" spans="3:6" x14ac:dyDescent="0.3">
      <c r="C11">
        <v>3</v>
      </c>
      <c r="D11" s="8" t="str">
        <f>HYPERLINK("#'Table 3'!A1", "How important or unimportant are these industries for the UK economy?: Banking and finance")</f>
        <v>How important or unimportant are these industries for the UK economy?: Banking and finance</v>
      </c>
      <c r="E11" s="18" t="str">
        <f>HYPERLINK("#'Full Results'!A19", "19")</f>
        <v>19</v>
      </c>
      <c r="F11" t="s">
        <v>74</v>
      </c>
    </row>
    <row r="12" spans="3:6" x14ac:dyDescent="0.3">
      <c r="C12">
        <v>4</v>
      </c>
      <c r="D12" s="8" t="str">
        <f>HYPERLINK("#'Table 4'!A1", "How important or unimportant are these industries for the UK economy?: Human health &amp; social work services")</f>
        <v>How important or unimportant are these industries for the UK economy?: Human health &amp; social work services</v>
      </c>
      <c r="E12" s="18" t="str">
        <f>HYPERLINK("#'Full Results'!A27", "27")</f>
        <v>27</v>
      </c>
      <c r="F12" t="s">
        <v>74</v>
      </c>
    </row>
    <row r="13" spans="3:6" x14ac:dyDescent="0.3">
      <c r="C13">
        <v>5</v>
      </c>
      <c r="D13" s="8" t="str">
        <f>HYPERLINK("#'Table 5'!A1", "How important or unimportant are these industries for the UK economy?: Education")</f>
        <v>How important or unimportant are these industries for the UK economy?: Education</v>
      </c>
      <c r="E13" s="18" t="str">
        <f>HYPERLINK("#'Full Results'!A35", "35")</f>
        <v>35</v>
      </c>
      <c r="F13" t="s">
        <v>74</v>
      </c>
    </row>
    <row r="14" spans="3:6" x14ac:dyDescent="0.3">
      <c r="C14">
        <v>6</v>
      </c>
      <c r="D14" s="8" t="str">
        <f>HYPERLINK("#'Table 6'!A1", "How important or unimportant are these industries for the UK economy?: Arts, entertainment and recreation")</f>
        <v>How important or unimportant are these industries for the UK economy?: Arts, entertainment and recreation</v>
      </c>
      <c r="E14" s="18" t="str">
        <f>HYPERLINK("#'Full Results'!A43", "43")</f>
        <v>43</v>
      </c>
      <c r="F14" t="s">
        <v>74</v>
      </c>
    </row>
    <row r="15" spans="3:6" x14ac:dyDescent="0.3">
      <c r="C15">
        <v>7</v>
      </c>
      <c r="D15" s="8" t="str">
        <f>HYPERLINK("#'Table 7'!A1", "How important or unimportant are these industries for the UK economy?: Retail industry e.g. shops")</f>
        <v>How important or unimportant are these industries for the UK economy?: Retail industry e.g. shops</v>
      </c>
      <c r="E15" s="18" t="str">
        <f>HYPERLINK("#'Full Results'!A51", "51")</f>
        <v>51</v>
      </c>
      <c r="F15" t="s">
        <v>74</v>
      </c>
    </row>
    <row r="16" spans="3:6" x14ac:dyDescent="0.3">
      <c r="C16">
        <v>8</v>
      </c>
      <c r="D16" s="8" t="str">
        <f>HYPERLINK("#'Table 8'!A1", "How important or unimportant are these industries for the UK economy?: Select ’Somewhat unimportant’ if you’re paying attention")</f>
        <v>How important or unimportant are these industries for the UK economy?: Select ’Somewhat unimportant’ if you’re paying attention</v>
      </c>
      <c r="E16" s="18" t="str">
        <f>HYPERLINK("#'Full Results'!A59", "59")</f>
        <v>59</v>
      </c>
      <c r="F16" t="s">
        <v>74</v>
      </c>
    </row>
    <row r="17" spans="3:6" x14ac:dyDescent="0.3">
      <c r="C17">
        <v>9</v>
      </c>
      <c r="D17" s="8" t="str">
        <f>HYPERLINK("#'Table 9'!A1", "How important or unimportant are these industries for the UK economy?: Real estate activities")</f>
        <v>How important or unimportant are these industries for the UK economy?: Real estate activities</v>
      </c>
      <c r="E17" s="18" t="str">
        <f>HYPERLINK("#'Full Results'!A67", "67")</f>
        <v>67</v>
      </c>
      <c r="F17" t="s">
        <v>74</v>
      </c>
    </row>
    <row r="18" spans="3:6" x14ac:dyDescent="0.3">
      <c r="C18">
        <v>10</v>
      </c>
      <c r="D18" s="8" t="str">
        <f>HYPERLINK("#'Table 10'!A1", "How important or unimportant are these industries for the UK economy?: Electricity &amp; gas supply")</f>
        <v>How important or unimportant are these industries for the UK economy?: Electricity &amp; gas supply</v>
      </c>
      <c r="E18" s="18" t="str">
        <f>HYPERLINK("#'Full Results'!A75", "75")</f>
        <v>75</v>
      </c>
      <c r="F18" t="s">
        <v>74</v>
      </c>
    </row>
    <row r="19" spans="3:6" x14ac:dyDescent="0.3">
      <c r="C19">
        <v>11</v>
      </c>
      <c r="D19" s="8" t="str">
        <f>HYPERLINK("#'Table 11'!A1", "How important or unimportant are these industries for the UK economy?: Mining and quarrying")</f>
        <v>How important or unimportant are these industries for the UK economy?: Mining and quarrying</v>
      </c>
      <c r="E19" s="18" t="str">
        <f>HYPERLINK("#'Full Results'!A83", "83")</f>
        <v>83</v>
      </c>
      <c r="F19" t="s">
        <v>74</v>
      </c>
    </row>
    <row r="20" spans="3:6" x14ac:dyDescent="0.3">
      <c r="C20">
        <v>12</v>
      </c>
      <c r="D20" s="8" t="str">
        <f>HYPERLINK("#'Table 12'!A1", "How important or unimportant are these industries for the UK economy?: Construction")</f>
        <v>How important or unimportant are these industries for the UK economy?: Construction</v>
      </c>
      <c r="E20" s="18" t="str">
        <f>HYPERLINK("#'Full Results'!A91", "91")</f>
        <v>91</v>
      </c>
      <c r="F20" t="s">
        <v>74</v>
      </c>
    </row>
    <row r="21" spans="3:6" x14ac:dyDescent="0.3">
      <c r="C21">
        <v>13</v>
      </c>
      <c r="D21" s="8" t="str">
        <f>HYPERLINK("#'Table 13'!A1", "How important or unimportant are these industries for the UK economy?: Agriculture, forestry &amp; fishing")</f>
        <v>How important or unimportant are these industries for the UK economy?: Agriculture, forestry &amp; fishing</v>
      </c>
      <c r="E21" s="18" t="str">
        <f>HYPERLINK("#'Full Results'!A99", "99")</f>
        <v>99</v>
      </c>
      <c r="F21" t="s">
        <v>74</v>
      </c>
    </row>
    <row r="22" spans="3:6" x14ac:dyDescent="0.3">
      <c r="C22">
        <v>14</v>
      </c>
      <c r="D22" s="8" t="str">
        <f>HYPERLINK("#'Table 14'!A1", "Grid Summary: How positively or negatively do you view people in these jobs?")</f>
        <v>Grid Summary: How positively or negatively do you view people in these jobs?</v>
      </c>
      <c r="E22" s="7"/>
      <c r="F22" t="s">
        <v>74</v>
      </c>
    </row>
    <row r="23" spans="3:6" x14ac:dyDescent="0.3">
      <c r="C23">
        <v>15</v>
      </c>
      <c r="D23" s="8" t="str">
        <f>HYPERLINK("#'Table 15'!A1", "How positively or negatively do you view people in these jobs?: Nurse")</f>
        <v>How positively or negatively do you view people in these jobs?: Nurse</v>
      </c>
      <c r="E23" s="18" t="str">
        <f>HYPERLINK("#'Full Results'!A107", "107")</f>
        <v>107</v>
      </c>
      <c r="F23" t="s">
        <v>74</v>
      </c>
    </row>
    <row r="24" spans="3:6" x14ac:dyDescent="0.3">
      <c r="C24">
        <v>16</v>
      </c>
      <c r="D24" s="8" t="str">
        <f>HYPERLINK("#'Table 16'!A1", "How positively or negatively do you view people in these jobs?: Delivery truck driver")</f>
        <v>How positively or negatively do you view people in these jobs?: Delivery truck driver</v>
      </c>
      <c r="E24" s="18" t="str">
        <f>HYPERLINK("#'Full Results'!A115", "115")</f>
        <v>115</v>
      </c>
      <c r="F24" t="s">
        <v>74</v>
      </c>
    </row>
    <row r="25" spans="3:6" x14ac:dyDescent="0.3">
      <c r="C25">
        <v>17</v>
      </c>
      <c r="D25" s="8" t="str">
        <f>HYPERLINK("#'Table 17'!A1", "How positively or negatively do you view people in these jobs?: Investment banker")</f>
        <v>How positively or negatively do you view people in these jobs?: Investment banker</v>
      </c>
      <c r="E25" s="18" t="str">
        <f>HYPERLINK("#'Full Results'!A123", "123")</f>
        <v>123</v>
      </c>
      <c r="F25" t="s">
        <v>74</v>
      </c>
    </row>
    <row r="26" spans="3:6" x14ac:dyDescent="0.3">
      <c r="C26">
        <v>18</v>
      </c>
      <c r="D26" s="8" t="str">
        <f>HYPERLINK("#'Table 18'!A1", "How positively or negatively do you view people in these jobs?: Teacher")</f>
        <v>How positively or negatively do you view people in these jobs?: Teacher</v>
      </c>
      <c r="E26" s="18" t="str">
        <f>HYPERLINK("#'Full Results'!A131", "131")</f>
        <v>131</v>
      </c>
      <c r="F26" t="s">
        <v>74</v>
      </c>
    </row>
    <row r="27" spans="3:6" x14ac:dyDescent="0.3">
      <c r="C27">
        <v>19</v>
      </c>
      <c r="D27" s="8" t="str">
        <f>HYPERLINK("#'Table 19'!A1", "How positively or negatively do you view people in these jobs?: Member of Parliament")</f>
        <v>How positively or negatively do you view people in these jobs?: Member of Parliament</v>
      </c>
      <c r="E27" s="18" t="str">
        <f>HYPERLINK("#'Full Results'!A139", "139")</f>
        <v>139</v>
      </c>
      <c r="F27" t="s">
        <v>74</v>
      </c>
    </row>
    <row r="28" spans="3:6" x14ac:dyDescent="0.3">
      <c r="C28">
        <v>20</v>
      </c>
      <c r="D28" s="8" t="str">
        <f>HYPERLINK("#'Table 20'!A1", "How positively or negatively do you view people in these jobs?: Lawyer")</f>
        <v>How positively or negatively do you view people in these jobs?: Lawyer</v>
      </c>
      <c r="E28" s="18" t="str">
        <f>HYPERLINK("#'Full Results'!A147", "147")</f>
        <v>147</v>
      </c>
      <c r="F28" t="s">
        <v>74</v>
      </c>
    </row>
    <row r="29" spans="3:6" x14ac:dyDescent="0.3">
      <c r="C29">
        <v>21</v>
      </c>
      <c r="D29" s="8" t="str">
        <f>HYPERLINK("#'Table 21'!A1", "How positively or negatively do you view people in these jobs?: Construction worker")</f>
        <v>How positively or negatively do you view people in these jobs?: Construction worker</v>
      </c>
      <c r="E29" s="18" t="str">
        <f>HYPERLINK("#'Full Results'!A155", "155")</f>
        <v>155</v>
      </c>
      <c r="F29" t="s">
        <v>74</v>
      </c>
    </row>
    <row r="30" spans="3:6" x14ac:dyDescent="0.3">
      <c r="C30">
        <v>22</v>
      </c>
      <c r="D30" s="8" t="str">
        <f>HYPERLINK("#'Table 22'!A1", "How positively or negatively do you view people in these jobs?: Bank branch employee")</f>
        <v>How positively or negatively do you view people in these jobs?: Bank branch employee</v>
      </c>
      <c r="E30" s="18" t="str">
        <f>HYPERLINK("#'Full Results'!A163", "163")</f>
        <v>163</v>
      </c>
      <c r="F30" t="s">
        <v>74</v>
      </c>
    </row>
    <row r="31" spans="3:6" x14ac:dyDescent="0.3">
      <c r="C31">
        <v>23</v>
      </c>
      <c r="D31" s="8" t="str">
        <f>HYPERLINK("#'Table 23'!A1", "Grid Summary: How often do you use the following services from your bank or other financial services provider?")</f>
        <v>Grid Summary: How often do you use the following services from your bank or other financial services provider?</v>
      </c>
      <c r="E31" s="7"/>
      <c r="F31" t="s">
        <v>74</v>
      </c>
    </row>
    <row r="32" spans="3:6" x14ac:dyDescent="0.3">
      <c r="C32">
        <v>24</v>
      </c>
      <c r="D32" s="8" t="str">
        <f>HYPERLINK("#'Table 24'!A1", "How often do you use the following services from your bank or other financial services provider?: Managing accounts online - e.g. checking your current account, either using a computer or a mobile device")</f>
        <v>How often do you use the following services from your bank or other financial services provider?: Managing accounts online - e.g. checking your current account, either using a computer or a mobile device</v>
      </c>
      <c r="E32" s="18" t="str">
        <f>HYPERLINK("#'Full Results'!A171", "171")</f>
        <v>171</v>
      </c>
      <c r="F32" t="s">
        <v>74</v>
      </c>
    </row>
    <row r="33" spans="3:6" x14ac:dyDescent="0.3">
      <c r="C33">
        <v>25</v>
      </c>
      <c r="D33" s="8" t="str">
        <f>HYPERLINK("#'Table 25'!A1", "How often do you use the following services from your bank or other financial services provider?: Making payments online - e.g. making money transfers or direct debits, either using a computer or a mobile device")</f>
        <v>How often do you use the following services from your bank or other financial services provider?: Making payments online - e.g. making money transfers or direct debits, either using a computer or a mobile device</v>
      </c>
      <c r="E33" s="18" t="str">
        <f>HYPERLINK("#'Full Results'!A182", "182")</f>
        <v>182</v>
      </c>
      <c r="F33" t="s">
        <v>74</v>
      </c>
    </row>
    <row r="34" spans="3:6" x14ac:dyDescent="0.3">
      <c r="C34">
        <v>26</v>
      </c>
      <c r="D34" s="8" t="str">
        <f>HYPERLINK("#'Table 26'!A1", "How often do you use the following services from your bank or other financial services provider?: Making investments online - e.g. buying shares")</f>
        <v>How often do you use the following services from your bank or other financial services provider?: Making investments online - e.g. buying shares</v>
      </c>
      <c r="E34" s="18" t="str">
        <f>HYPERLINK("#'Full Results'!A193", "193")</f>
        <v>193</v>
      </c>
      <c r="F34" t="s">
        <v>74</v>
      </c>
    </row>
    <row r="35" spans="3:6" x14ac:dyDescent="0.3">
      <c r="C35">
        <v>27</v>
      </c>
      <c r="D35" s="8" t="str">
        <f>HYPERLINK("#'Table 27'!A1", "How often do you use the following services from your bank or other financial services provider?: Withdrawing cash   using a cash machine")</f>
        <v>How often do you use the following services from your bank or other financial services provider?: Withdrawing cash   using a cash machine</v>
      </c>
      <c r="E35" s="18" t="str">
        <f>HYPERLINK("#'Full Results'!A204", "204")</f>
        <v>204</v>
      </c>
      <c r="F35" t="s">
        <v>74</v>
      </c>
    </row>
    <row r="36" spans="3:6" x14ac:dyDescent="0.3">
      <c r="C36">
        <v>28</v>
      </c>
      <c r="D36" s="8" t="str">
        <f>HYPERLINK("#'Table 28'!A1", "How often do you use the following services from your bank or other financial services provider?: Withdrawing cash from your bank branch")</f>
        <v>How often do you use the following services from your bank or other financial services provider?: Withdrawing cash from your bank branch</v>
      </c>
      <c r="E36" s="18" t="str">
        <f>HYPERLINK("#'Full Results'!A215", "215")</f>
        <v>215</v>
      </c>
      <c r="F36" t="s">
        <v>74</v>
      </c>
    </row>
    <row r="37" spans="3:6" x14ac:dyDescent="0.3">
      <c r="C37">
        <v>29</v>
      </c>
      <c r="D37" s="8" t="str">
        <f>HYPERLINK("#'Table 29'!A1", "How often do you use the following services from your bank or other financial services provider?: Using services at your local bank branch - e.g. paying money into your account")</f>
        <v>How often do you use the following services from your bank or other financial services provider?: Using services at your local bank branch - e.g. paying money into your account</v>
      </c>
      <c r="E37" s="18" t="str">
        <f>HYPERLINK("#'Full Results'!A226", "226")</f>
        <v>226</v>
      </c>
      <c r="F37" t="s">
        <v>74</v>
      </c>
    </row>
    <row r="38" spans="3:6" x14ac:dyDescent="0.3">
      <c r="C38">
        <v>30</v>
      </c>
      <c r="D38" s="8" t="str">
        <f>HYPERLINK("#'Table 30'!A1", "Grid Summary: How important or unimportant do you think the UK’s banking and finance sector is for ...?")</f>
        <v>Grid Summary: How important or unimportant do you think the UK’s banking and finance sector is for ...?</v>
      </c>
      <c r="E38" s="7"/>
      <c r="F38" t="s">
        <v>74</v>
      </c>
    </row>
    <row r="39" spans="3:6" x14ac:dyDescent="0.3">
      <c r="C39">
        <v>31</v>
      </c>
      <c r="D39" s="8" t="str">
        <f>HYPERLINK("#'Table 31'!A1", "How important or unimportant do you think the UK’s banking and finance sector is for ...?: The UK as a whole")</f>
        <v>How important or unimportant do you think the UK’s banking and finance sector is for ...?: The UK as a whole</v>
      </c>
      <c r="E39" s="18" t="str">
        <f>HYPERLINK("#'Full Results'!A237", "237")</f>
        <v>237</v>
      </c>
      <c r="F39" t="s">
        <v>74</v>
      </c>
    </row>
    <row r="40" spans="3:6" x14ac:dyDescent="0.3">
      <c r="C40">
        <v>32</v>
      </c>
      <c r="D40" s="8" t="str">
        <f>HYPERLINK("#'Table 32'!A1", "How important or unimportant do you think the UK’s banking and finance sector is for ...?: The UK’s economy")</f>
        <v>How important or unimportant do you think the UK’s banking and finance sector is for ...?: The UK’s economy</v>
      </c>
      <c r="E40" s="18" t="str">
        <f>HYPERLINK("#'Full Results'!A245", "245")</f>
        <v>245</v>
      </c>
      <c r="F40" t="s">
        <v>74</v>
      </c>
    </row>
    <row r="41" spans="3:6" x14ac:dyDescent="0.3">
      <c r="C41">
        <v>33</v>
      </c>
      <c r="D41" s="8" t="str">
        <f>HYPERLINK("#'Table 33'!A1", "How important or unimportant do you think the UK’s banking and finance sector is for ...?: Your local economy")</f>
        <v>How important or unimportant do you think the UK’s banking and finance sector is for ...?: Your local economy</v>
      </c>
      <c r="E41" s="18" t="str">
        <f>HYPERLINK("#'Full Results'!A253", "253")</f>
        <v>253</v>
      </c>
      <c r="F41" t="s">
        <v>74</v>
      </c>
    </row>
    <row r="42" spans="3:6" x14ac:dyDescent="0.3">
      <c r="C42">
        <v>34</v>
      </c>
      <c r="D42" s="8" t="str">
        <f>HYPERLINK("#'Table 34'!A1", "How important or unimportant do you think the UK’s banking and finance sector is for ...?: Small businesses in the UK")</f>
        <v>How important or unimportant do you think the UK’s banking and finance sector is for ...?: Small businesses in the UK</v>
      </c>
      <c r="E42" s="18" t="str">
        <f>HYPERLINK("#'Full Results'!A261", "261")</f>
        <v>261</v>
      </c>
      <c r="F42" t="s">
        <v>74</v>
      </c>
    </row>
    <row r="43" spans="3:6" x14ac:dyDescent="0.3">
      <c r="C43">
        <v>35</v>
      </c>
      <c r="D43" s="8" t="str">
        <f>HYPERLINK("#'Table 35'!A1", "How important or unimportant do you think the UK’s banking and finance sector is for ...?: Jobs in the UK")</f>
        <v>How important or unimportant do you think the UK’s banking and finance sector is for ...?: Jobs in the UK</v>
      </c>
      <c r="E43" s="18" t="str">
        <f>HYPERLINK("#'Full Results'!A269", "269")</f>
        <v>269</v>
      </c>
      <c r="F43" t="s">
        <v>74</v>
      </c>
    </row>
    <row r="44" spans="3:6" x14ac:dyDescent="0.3">
      <c r="C44">
        <v>36</v>
      </c>
      <c r="D44" s="8" t="str">
        <f>HYPERLINK("#'Table 36'!A1", "How important or unimportant do you think the UK’s banking and finance sector is for ...?: Investment in UK businesses")</f>
        <v>How important or unimportant do you think the UK’s banking and finance sector is for ...?: Investment in UK businesses</v>
      </c>
      <c r="E44" s="18" t="str">
        <f>HYPERLINK("#'Full Results'!A277", "277")</f>
        <v>277</v>
      </c>
      <c r="F44" t="s">
        <v>74</v>
      </c>
    </row>
    <row r="45" spans="3:6" x14ac:dyDescent="0.3">
      <c r="C45">
        <v>37</v>
      </c>
      <c r="D45" s="8" t="str">
        <f>HYPERLINK("#'Table 37'!A1", "How important or unimportant do you think the UK’s banking and finance sector is for ...?: People’s day to day lives")</f>
        <v>How important or unimportant do you think the UK’s banking and finance sector is for ...?: People’s day to day lives</v>
      </c>
      <c r="E45" s="18" t="str">
        <f>HYPERLINK("#'Full Results'!A285", "285")</f>
        <v>285</v>
      </c>
      <c r="F45" t="s">
        <v>74</v>
      </c>
    </row>
    <row r="46" spans="3:6" x14ac:dyDescent="0.3">
      <c r="C46">
        <v>38</v>
      </c>
      <c r="D46" s="8" t="str">
        <f>HYPERLINK("#'Table 38'!A1", "How important or unimportant do you think the UK’s banking and finance sector is for ...?: The UK’s ability to compete with other economies around the world")</f>
        <v>How important or unimportant do you think the UK’s banking and finance sector is for ...?: The UK’s ability to compete with other economies around the world</v>
      </c>
      <c r="E46" s="18" t="str">
        <f>HYPERLINK("#'Full Results'!A293", "293")</f>
        <v>293</v>
      </c>
      <c r="F46" t="s">
        <v>74</v>
      </c>
    </row>
    <row r="47" spans="3:6" x14ac:dyDescent="0.3">
      <c r="C47">
        <v>39</v>
      </c>
      <c r="D47" s="8" t="str">
        <f>HYPERLINK("#'Table 39'!A1", "How important or unimportant do you think the UK’s banking and finance sector is for ...?: The UK’s status as a world-leading economy")</f>
        <v>How important or unimportant do you think the UK’s banking and finance sector is for ...?: The UK’s status as a world-leading economy</v>
      </c>
      <c r="E47" s="18" t="str">
        <f>HYPERLINK("#'Full Results'!A301", "301")</f>
        <v>301</v>
      </c>
      <c r="F47" t="s">
        <v>74</v>
      </c>
    </row>
    <row r="48" spans="3:6" x14ac:dyDescent="0.3">
      <c r="C48">
        <v>40</v>
      </c>
      <c r="D48" s="8" t="str">
        <f>HYPERLINK("#'Table 40'!A1", " What is your perception of the UK banking and finance industry?")</f>
        <v xml:space="preserve"> What is your perception of the UK banking and finance industry?</v>
      </c>
      <c r="E48" s="18" t="str">
        <f>HYPERLINK("#'Full Results'!A309", "309")</f>
        <v>309</v>
      </c>
      <c r="F48" t="s">
        <v>74</v>
      </c>
    </row>
    <row r="49" spans="3:6" x14ac:dyDescent="0.3">
      <c r="C49">
        <v>41</v>
      </c>
      <c r="D49" s="8" t="str">
        <f>HYPERLINK("#'Table 41'!A1", " How has your opinion of the UK banking and finance industry changed sinceÂ the 2008 financial crisis?")</f>
        <v xml:space="preserve"> How has your opinion of the UK banking and finance industry changed sinceÂ the 2008 financial crisis?</v>
      </c>
      <c r="E49" s="18" t="str">
        <f>HYPERLINK("#'Full Results'!A318", "318")</f>
        <v>318</v>
      </c>
      <c r="F49" t="s">
        <v>161</v>
      </c>
    </row>
    <row r="50" spans="3:6" x14ac:dyDescent="0.3">
      <c r="C50">
        <v>42</v>
      </c>
      <c r="D50" s="8" t="str">
        <f>HYPERLINK("#'Table 42'!A1", " How has your opinion of the UK banking and finance industry changed sinceÂ the Covid pandemic?")</f>
        <v xml:space="preserve"> How has your opinion of the UK banking and finance industry changed sinceÂ the Covid pandemic?</v>
      </c>
      <c r="E50" s="18" t="str">
        <f>HYPERLINK("#'Full Results'!A327", "327")</f>
        <v>327</v>
      </c>
      <c r="F50" t="s">
        <v>161</v>
      </c>
    </row>
    <row r="51" spans="3:6" x14ac:dyDescent="0.3">
      <c r="C51">
        <v>43</v>
      </c>
      <c r="D51" s="8" t="str">
        <f>HYPERLINK("#'Table 43'!A1", "Grid Summary: Do you think banks and financial institutions in the UK")</f>
        <v>Grid Summary: Do you think banks and financial institutions in the UK</v>
      </c>
      <c r="E51" s="7"/>
      <c r="F51" t="s">
        <v>74</v>
      </c>
    </row>
    <row r="52" spans="3:6" x14ac:dyDescent="0.3">
      <c r="C52">
        <v>44</v>
      </c>
      <c r="D52" s="8" t="str">
        <f>HYPERLINK("#'Table 44'!A1", "Do you think banks and financial institutions in the UK:: Are over-regulated|Are under-regulated")</f>
        <v>Do you think banks and financial institutions in the UK:: Are over-regulated|Are under-regulated</v>
      </c>
      <c r="E52" s="18" t="str">
        <f>HYPERLINK("#'Full Results'!A336", "336")</f>
        <v>336</v>
      </c>
      <c r="F52" t="s">
        <v>74</v>
      </c>
    </row>
    <row r="53" spans="3:6" x14ac:dyDescent="0.3">
      <c r="C53">
        <v>45</v>
      </c>
      <c r="D53" s="8" t="str">
        <f>HYPERLINK("#'Table 45'!A1", "Do you think banks and financial institutions in the UK:: Invest a lot in businesses in the UK|Invest too little in businesses in the UK")</f>
        <v>Do you think banks and financial institutions in the UK:: Invest a lot in businesses in the UK|Invest too little in businesses in the UK</v>
      </c>
      <c r="E53" s="18" t="str">
        <f>HYPERLINK("#'Full Results'!A350", "350")</f>
        <v>350</v>
      </c>
      <c r="F53" t="s">
        <v>74</v>
      </c>
    </row>
    <row r="54" spans="3:6" x14ac:dyDescent="0.3">
      <c r="C54">
        <v>46</v>
      </c>
      <c r="D54" s="8" t="str">
        <f>HYPERLINK("#'Table 46'!A1", "Do you think banks and financial institutions in the UK:: Have a positive impact in the UK|Do not have a positive impact in the UK")</f>
        <v>Do you think banks and financial institutions in the UK:: Have a positive impact in the UK|Do not have a positive impact in the UK</v>
      </c>
      <c r="E54" s="18" t="str">
        <f>HYPERLINK("#'Full Results'!A364", "364")</f>
        <v>364</v>
      </c>
      <c r="F54" t="s">
        <v>74</v>
      </c>
    </row>
    <row r="55" spans="3:6" x14ac:dyDescent="0.3">
      <c r="C55">
        <v>47</v>
      </c>
      <c r="D55" s="8" t="str">
        <f>HYPERLINK("#'Table 47'!A1", "Do you think banks and financial institutions in the UK:: Are focused on  all regions of the UK|Are focused too much on London and the South East")</f>
        <v>Do you think banks and financial institutions in the UK:: Are focused on  all regions of the UK|Are focused too much on London and the South East</v>
      </c>
      <c r="E55" s="18" t="str">
        <f>HYPERLINK("#'Full Results'!A378", "378")</f>
        <v>378</v>
      </c>
      <c r="F55" t="s">
        <v>74</v>
      </c>
    </row>
    <row r="56" spans="3:6" x14ac:dyDescent="0.3">
      <c r="C56">
        <v>48</v>
      </c>
      <c r="D56" s="8" t="str">
        <f>HYPERLINK("#'Table 48'!A1", "Do you think banks and financial institutions in the UK:: Pay too much tax|Pay too little tax")</f>
        <v>Do you think banks and financial institutions in the UK:: Pay too much tax|Pay too little tax</v>
      </c>
      <c r="E56" s="18" t="str">
        <f>HYPERLINK("#'Full Results'!A392", "392")</f>
        <v>392</v>
      </c>
      <c r="F56" t="s">
        <v>74</v>
      </c>
    </row>
    <row r="57" spans="3:6" x14ac:dyDescent="0.3">
      <c r="C57">
        <v>49</v>
      </c>
      <c r="D57" s="8" t="str">
        <f>HYPERLINK("#'Table 49'!A1", "Do you think banks and financial institutions in the UK:: Are important for growth in the economy|Are not important for growth in the economy")</f>
        <v>Do you think banks and financial institutions in the UK:: Are important for growth in the economy|Are not important for growth in the economy</v>
      </c>
      <c r="E57" s="18" t="str">
        <f>HYPERLINK("#'Full Results'!A406", "406")</f>
        <v>406</v>
      </c>
      <c r="F57" t="s">
        <v>74</v>
      </c>
    </row>
    <row r="58" spans="3:6" x14ac:dyDescent="0.3">
      <c r="C58">
        <v>50</v>
      </c>
      <c r="D58" s="8" t="str">
        <f>HYPERLINK("#'Table 50'!A1", "Do you think banks and financial institutions in the UK:: Are innovative and modern|Are outdated and old fashioned")</f>
        <v>Do you think banks and financial institutions in the UK:: Are innovative and modern|Are outdated and old fashioned</v>
      </c>
      <c r="E58" s="18" t="str">
        <f>HYPERLINK("#'Full Results'!A420", "420")</f>
        <v>420</v>
      </c>
      <c r="F58" t="s">
        <v>74</v>
      </c>
    </row>
    <row r="59" spans="3:6" x14ac:dyDescent="0.3">
      <c r="C59">
        <v>51</v>
      </c>
      <c r="D59" s="8" t="str">
        <f>HYPERLINK("#'Table 51'!A1", "Do you think banks and financial institutions in the UK:: Are socially responsible|Are socially irresponsible ")</f>
        <v xml:space="preserve">Do you think banks and financial institutions in the UK:: Are socially responsible|Are socially irresponsible </v>
      </c>
      <c r="E59" s="18" t="str">
        <f>HYPERLINK("#'Full Results'!A434", "434")</f>
        <v>434</v>
      </c>
      <c r="F59" t="s">
        <v>74</v>
      </c>
    </row>
    <row r="60" spans="3:6" x14ac:dyDescent="0.3">
      <c r="C60">
        <v>52</v>
      </c>
      <c r="D60" s="8" t="str">
        <f>HYPERLINK("#'Table 52'!A1", "Do you think banks and financial institutions in the UK:: Are reliable|Are unreliable")</f>
        <v>Do you think banks and financial institutions in the UK:: Are reliable|Are unreliable</v>
      </c>
      <c r="E60" s="18" t="str">
        <f>HYPERLINK("#'Full Results'!A448", "448")</f>
        <v>448</v>
      </c>
      <c r="F60" t="s">
        <v>74</v>
      </c>
    </row>
    <row r="61" spans="3:6" x14ac:dyDescent="0.3">
      <c r="C61">
        <v>53</v>
      </c>
      <c r="D61" s="8" t="str">
        <f>HYPERLINK("#'Table 53'!A1", "Do you think banks and financial institutions in the UK:: Are ethical|Are unethical")</f>
        <v>Do you think banks and financial institutions in the UK:: Are ethical|Are unethical</v>
      </c>
      <c r="E61" s="18" t="str">
        <f>HYPERLINK("#'Full Results'!A462", "462")</f>
        <v>462</v>
      </c>
      <c r="F61" t="s">
        <v>74</v>
      </c>
    </row>
    <row r="62" spans="3:6" x14ac:dyDescent="0.3">
      <c r="C62">
        <v>54</v>
      </c>
      <c r="D62" s="8" t="str">
        <f>HYPERLINK("#'Table 54'!A1", "Which if any of the following most positively influence your perceptions of the UK bank and finance industry? Select up to three Banks in the UK provide...")</f>
        <v>Which if any of the following most positively influence your perceptions of the UK bank and finance industry? Select up to three Banks in the UK provide...</v>
      </c>
      <c r="E62" s="18" t="str">
        <f>HYPERLINK("#'Full Results'!A476", "476")</f>
        <v>476</v>
      </c>
      <c r="F62" t="s">
        <v>74</v>
      </c>
    </row>
    <row r="63" spans="3:6" x14ac:dyDescent="0.3">
      <c r="C63">
        <v>55</v>
      </c>
      <c r="D63" s="8" t="str">
        <f>HYPERLINK("#'Table 55'!A1", "What do you think would make your view of the UK banking and finance industry as a whole more positive, if anything? Select up to three")</f>
        <v>What do you think would make your view of the UK banking and finance industry as a whole more positive, if anything? Select up to three</v>
      </c>
      <c r="E63" s="18" t="str">
        <f>HYPERLINK("#'Full Results'!A495", "495")</f>
        <v>495</v>
      </c>
      <c r="F63" t="s">
        <v>74</v>
      </c>
    </row>
    <row r="64" spans="3:6" x14ac:dyDescent="0.3">
      <c r="C64">
        <v>56</v>
      </c>
      <c r="D64" s="8" t="str">
        <f>HYPERLINK("#'Table 56'!A1", "Which, if any, of the following most negatively influence your perceptions of the UK bank and finance industry? Select up to three Banks in the UK...")</f>
        <v>Which, if any, of the following most negatively influence your perceptions of the UK bank and finance industry? Select up to three Banks in the UK...</v>
      </c>
      <c r="E64" s="18" t="str">
        <f>HYPERLINK("#'Full Results'!A518", "518")</f>
        <v>518</v>
      </c>
      <c r="F64" t="s">
        <v>74</v>
      </c>
    </row>
    <row r="65" spans="3:6" x14ac:dyDescent="0.3">
      <c r="C65">
        <v>57</v>
      </c>
      <c r="D65" s="8" t="str">
        <f>HYPERLINK("#'Table 57'!A1", " Banks in the UK pay higher rates of tax than in Germany, Ireland and the US. To what extent do you agree with the following statement: ‘We should reduce taxes on banks in the UK if this means they invest more and employ more people in this count...")</f>
        <v xml:space="preserve"> Banks in the UK pay higher rates of tax than in Germany, Ireland and the US. To what extent do you agree with the following statement: ‘We should reduce taxes on banks in the UK if this means they invest more and employ more people in this count...</v>
      </c>
      <c r="E65" s="18" t="str">
        <f>HYPERLINK("#'Full Results'!A536", "536")</f>
        <v>536</v>
      </c>
      <c r="F65" t="s">
        <v>161</v>
      </c>
    </row>
    <row r="66" spans="3:6" x14ac:dyDescent="0.3">
      <c r="C66">
        <v>58</v>
      </c>
      <c r="D66" s="8" t="str">
        <f>HYPERLINK("#'Table 58'!A1", " To what extent do you agree with the following statement: ‘We should reduce taxes on banks in the UK if this means they invest more and employ more people in this country, rather than in other countries.’")</f>
        <v xml:space="preserve"> To what extent do you agree with the following statement: ‘We should reduce taxes on banks in the UK if this means they invest more and employ more people in this country, rather than in other countries.’</v>
      </c>
      <c r="E66" s="18" t="str">
        <f>HYPERLINK("#'Full Results'!A548", "548")</f>
        <v>548</v>
      </c>
      <c r="F66" t="s">
        <v>161</v>
      </c>
    </row>
    <row r="67" spans="3:6" x14ac:dyDescent="0.3">
      <c r="C67">
        <v>59</v>
      </c>
      <c r="D67" s="8" t="str">
        <f>HYPERLINK("#'Table 59'!A1", " Households in the UK invest a much lower proportion of their savings(e.g. by buying shares in businesses) compared to those in other countries, such as the US and France. To what extent do you agree with the following statement: ‘It should be ea...")</f>
        <v xml:space="preserve"> Households in the UK invest a much lower proportion of their savings(e.g. by buying shares in businesses) compared to those in other countries, such as the US and France. To what extent do you agree with the following statement: ‘It should be ea...</v>
      </c>
      <c r="E67" s="18" t="str">
        <f>HYPERLINK("#'Full Results'!A560", "560")</f>
        <v>560</v>
      </c>
      <c r="F67" t="s">
        <v>161</v>
      </c>
    </row>
    <row r="68" spans="3:6" x14ac:dyDescent="0.3">
      <c r="C68">
        <v>60</v>
      </c>
      <c r="D68" s="8" t="str">
        <f>HYPERLINK("#'Table 60'!A1", " The share of households owning stocks and shares in the UK halved between 2003 and 2022. To what extent do you agree with the following statement: ‘It should be easier for ordinary people to invest their money into UK businesses?’")</f>
        <v xml:space="preserve"> The share of households owning stocks and shares in the UK halved between 2003 and 2022. To what extent do you agree with the following statement: ‘It should be easier for ordinary people to invest their money into UK businesses?’</v>
      </c>
      <c r="E68" s="18" t="str">
        <f>HYPERLINK("#'Full Results'!A572", "572")</f>
        <v>572</v>
      </c>
      <c r="F68" t="s">
        <v>161</v>
      </c>
    </row>
    <row r="69" spans="3:6" x14ac:dyDescent="0.3">
      <c r="C69">
        <v>61</v>
      </c>
      <c r="D69" s="8" t="str">
        <f>HYPERLINK("#'Table 61'!A1", "Which of the following, if any, would you say are barriers to you putting more of your own money into investments?This includes activities like buying shares through a stocks and shares ISA (individual savings account) or share trading platform.S...")</f>
        <v>Which of the following, if any, would you say are barriers to you putting more of your own money into investments?This includes activities like buying shares through a stocks and shares ISA (individual savings account) or share trading platform.S...</v>
      </c>
      <c r="E69" s="18" t="str">
        <f>HYPERLINK("#'Full Results'!A584", "584")</f>
        <v>584</v>
      </c>
      <c r="F69" t="s">
        <v>74</v>
      </c>
    </row>
    <row r="70" spans="3:6" x14ac:dyDescent="0.3">
      <c r="C70">
        <v>62</v>
      </c>
      <c r="D70" s="8" t="str">
        <f>HYPERLINK("#'Table 62'!A1", "Grid Summary: To what extent would you support the following proposals if they made it easier for ordinary people to invest their money?")</f>
        <v>Grid Summary: To what extent would you support the following proposals if they made it easier for ordinary people to invest their money?</v>
      </c>
      <c r="E70" s="7"/>
      <c r="F70" t="s">
        <v>74</v>
      </c>
    </row>
    <row r="71" spans="3:6" x14ac:dyDescent="0.3">
      <c r="C71">
        <v>63</v>
      </c>
      <c r="D71" s="8" t="str">
        <f>HYPERLINK("#'Table 63'!A1", "To what extent would you support the following proposals if they made it easier for ordinary people to invest their money?: Lowering taxes on the cost of buying shares")</f>
        <v>To what extent would you support the following proposals if they made it easier for ordinary people to invest their money?: Lowering taxes on the cost of buying shares</v>
      </c>
      <c r="E71" s="18" t="str">
        <f>HYPERLINK("#'Full Results'!A596", "596")</f>
        <v>596</v>
      </c>
      <c r="F71" t="s">
        <v>74</v>
      </c>
    </row>
    <row r="72" spans="3:6" x14ac:dyDescent="0.3">
      <c r="C72">
        <v>64</v>
      </c>
      <c r="D72" s="8" t="str">
        <f>HYPERLINK("#'Table 64'!A1", "To what extent would you support the following proposals if they made it easier for ordinary people to invest their money?: Providing financial education to adults on issues like buying shares ")</f>
        <v xml:space="preserve">To what extent would you support the following proposals if they made it easier for ordinary people to invest their money?: Providing financial education to adults on issues like buying shares </v>
      </c>
      <c r="E72" s="18" t="str">
        <f>HYPERLINK("#'Full Results'!A608", "608")</f>
        <v>608</v>
      </c>
      <c r="F72" t="s">
        <v>74</v>
      </c>
    </row>
    <row r="73" spans="3:6" x14ac:dyDescent="0.3">
      <c r="C73">
        <v>65</v>
      </c>
      <c r="D73" s="8" t="str">
        <f>HYPERLINK("#'Table 65'!A1", "To what extent would you support the following proposals if they made it easier for ordinary people to invest their money?: Giving young people better financial education at school")</f>
        <v>To what extent would you support the following proposals if they made it easier for ordinary people to invest their money?: Giving young people better financial education at school</v>
      </c>
      <c r="E73" s="18" t="str">
        <f>HYPERLINK("#'Full Results'!A620", "620")</f>
        <v>620</v>
      </c>
      <c r="F73" t="s">
        <v>74</v>
      </c>
    </row>
    <row r="74" spans="3:6" x14ac:dyDescent="0.3">
      <c r="C74">
        <v>66</v>
      </c>
      <c r="D74" s="8" t="str">
        <f>HYPERLINK("#'Table 66'!A1", "To what extent would you support the following proposals if they made it easier for ordinary people to invest their money?: Making financial products simple to use/ understand")</f>
        <v>To what extent would you support the following proposals if they made it easier for ordinary people to invest their money?: Making financial products simple to use/ understand</v>
      </c>
      <c r="E74" s="18" t="str">
        <f>HYPERLINK("#'Full Results'!A632", "632")</f>
        <v>632</v>
      </c>
      <c r="F74" t="s">
        <v>74</v>
      </c>
    </row>
    <row r="75" spans="3:6" x14ac:dyDescent="0.3">
      <c r="C75">
        <v>67</v>
      </c>
      <c r="D75" s="8" t="str">
        <f>HYPERLINK("#'Table 67'!A1", "To what extent would you support the following proposals if they made it easier for ordinary people to invest their money?: Creating simpler platforms and products for making investments")</f>
        <v>To what extent would you support the following proposals if they made it easier for ordinary people to invest their money?: Creating simpler platforms and products for making investments</v>
      </c>
      <c r="E75" s="18" t="str">
        <f>HYPERLINK("#'Full Results'!A644", "644")</f>
        <v>644</v>
      </c>
      <c r="F75" t="s">
        <v>74</v>
      </c>
    </row>
    <row r="76" spans="3:6" x14ac:dyDescent="0.3">
      <c r="C76">
        <v>68</v>
      </c>
      <c r="D76" s="8" t="str">
        <f>HYPERLINK("#'Table 68'!A1", "To what extent would you support the following proposals if they made it easier for ordinary people to invest their money?: Reducing minimum investment amounts")</f>
        <v>To what extent would you support the following proposals if they made it easier for ordinary people to invest their money?: Reducing minimum investment amounts</v>
      </c>
      <c r="E76" s="18" t="str">
        <f>HYPERLINK("#'Full Results'!A656", "656")</f>
        <v>656</v>
      </c>
      <c r="F76" t="s">
        <v>74</v>
      </c>
    </row>
    <row r="77" spans="3:6" x14ac:dyDescent="0.3">
      <c r="C77">
        <v>69</v>
      </c>
      <c r="D77" s="8" t="str">
        <f>HYPERLINK("#'Table 69'!A1", "To what extent would you support the following proposals if they made it easier for ordinary people to invest their money?: Making it easier for people to invest in just British businesses")</f>
        <v>To what extent would you support the following proposals if they made it easier for ordinary people to invest their money?: Making it easier for people to invest in just British businesses</v>
      </c>
      <c r="E77" s="18" t="str">
        <f>HYPERLINK("#'Full Results'!A668", "668")</f>
        <v>668</v>
      </c>
      <c r="F77" t="s">
        <v>74</v>
      </c>
    </row>
    <row r="78" spans="3:6" x14ac:dyDescent="0.3">
      <c r="C78">
        <v>70</v>
      </c>
      <c r="D78" s="8" t="str">
        <f>HYPERLINK("#'Table 70'!A1", "To what extent would you support the following proposals if they made it easier for ordinary people to invest their money?: Making it easier for people to invest in businesses or projects in their local community")</f>
        <v>To what extent would you support the following proposals if they made it easier for ordinary people to invest their money?: Making it easier for people to invest in businesses or projects in their local community</v>
      </c>
      <c r="E78" s="18" t="str">
        <f>HYPERLINK("#'Full Results'!A680", "680")</f>
        <v>680</v>
      </c>
      <c r="F78" t="s">
        <v>74</v>
      </c>
    </row>
    <row r="79" spans="3:6" x14ac:dyDescent="0.3">
      <c r="C79">
        <v>71</v>
      </c>
      <c r="D79" s="8" t="str">
        <f>HYPERLINK("#'Table 71'!A1", "To what extent would you support the following proposals if they made it easier for ordinary people to invest their money?: Making it easier for banks and other financial institutions to provide advice about investment")</f>
        <v>To what extent would you support the following proposals if they made it easier for ordinary people to invest their money?: Making it easier for banks and other financial institutions to provide advice about investment</v>
      </c>
      <c r="E79" s="18" t="str">
        <f>HYPERLINK("#'Full Results'!A692", "692")</f>
        <v>692</v>
      </c>
      <c r="F79" t="s">
        <v>74</v>
      </c>
    </row>
    <row r="80" spans="3:6" x14ac:dyDescent="0.3">
      <c r="C80">
        <v>72</v>
      </c>
      <c r="D80" s="8" t="str">
        <f>HYPERLINK("#'Table 72'!A1", " The UK has a target to achieve Net Zero (to reduce carbon emissions to as close to zero as possible by 2050).How confident do you feel in understanding how the UK meeting this target will affect your lifestyle and finances?Â ")</f>
        <v xml:space="preserve"> The UK has a target to achieve Net Zero (to reduce carbon emissions to as close to zero as possible by 2050).How confident do you feel in understanding how the UK meeting this target will affect your lifestyle and finances?Â </v>
      </c>
      <c r="E80" s="18" t="str">
        <f>HYPERLINK("#'Full Results'!A704", "704")</f>
        <v>704</v>
      </c>
      <c r="F80" t="s">
        <v>74</v>
      </c>
    </row>
    <row r="81" spans="3:6" x14ac:dyDescent="0.3">
      <c r="C81">
        <v>73</v>
      </c>
      <c r="D81" s="8" t="str">
        <f>HYPERLINK("#'Table 73'!A1", " To reduce carbon emissions, it has been suggested that the UK population will have to make significant changes to their homes, in order to make them more energy efficient.How financially prepared are you to make these changes?")</f>
        <v xml:space="preserve"> To reduce carbon emissions, it has been suggested that the UK population will have to make significant changes to their homes, in order to make them more energy efficient.How financially prepared are you to make these changes?</v>
      </c>
      <c r="E81" s="18" t="str">
        <f>HYPERLINK("#'Full Results'!A714", "714")</f>
        <v>714</v>
      </c>
      <c r="F81" t="s">
        <v>74</v>
      </c>
    </row>
    <row r="82" spans="3:6" x14ac:dyDescent="0.3">
      <c r="C82">
        <v>74</v>
      </c>
      <c r="D82" s="8" t="str">
        <f>HYPERLINK("#'Table 74'!A1", "Grid Summary: To what extent would you support the following policies aimed at encouraging people to make their homes more energy efficient?")</f>
        <v>Grid Summary: To what extent would you support the following policies aimed at encouraging people to make their homes more energy efficient?</v>
      </c>
      <c r="E82" s="7"/>
      <c r="F82" t="s">
        <v>74</v>
      </c>
    </row>
    <row r="83" spans="3:6" x14ac:dyDescent="0.3">
      <c r="C83">
        <v>75</v>
      </c>
      <c r="D83" s="8" t="str">
        <f>HYPERLINK("#'Table 75'!A1", "To what extent would you support the following policies aimed at encouraging people to make their homes more energy efficient?: Allowing banks to help people spread the cost of making changes to their home over time, by splitting the overall cost...")</f>
        <v>To what extent would you support the following policies aimed at encouraging people to make their homes more energy efficient?: Allowing banks to help people spread the cost of making changes to their home over time, by splitting the overall cost...</v>
      </c>
      <c r="E83" s="18" t="str">
        <f>HYPERLINK("#'Full Results'!A723", "723")</f>
        <v>723</v>
      </c>
      <c r="F83" t="s">
        <v>74</v>
      </c>
    </row>
    <row r="84" spans="3:6" x14ac:dyDescent="0.3">
      <c r="C84">
        <v>76</v>
      </c>
      <c r="D84" s="8" t="str">
        <f>HYPERLINK("#'Table 76'!A1", "To what extent would you support the following policies aimed at encouraging people to make their homes more energy efficient?: Allowing people to add the cost of making changes to their home to their mortgage ")</f>
        <v xml:space="preserve">To what extent would you support the following policies aimed at encouraging people to make their homes more energy efficient?: Allowing people to add the cost of making changes to their home to their mortgage </v>
      </c>
      <c r="E84" s="18" t="str">
        <f>HYPERLINK("#'Full Results'!A735", "735")</f>
        <v>735</v>
      </c>
      <c r="F84" t="s">
        <v>74</v>
      </c>
    </row>
    <row r="85" spans="3:6" x14ac:dyDescent="0.3">
      <c r="C85">
        <v>77</v>
      </c>
      <c r="D85" s="8" t="str">
        <f>HYPERLINK("#'Table 77'!A1", "To what extent would you support the following policies aimed at encouraging people to make their homes more energy efficient?: Speeding up the planning process and making it easier for people to change their homes to become energy efficient")</f>
        <v>To what extent would you support the following policies aimed at encouraging people to make their homes more energy efficient?: Speeding up the planning process and making it easier for people to change their homes to become energy efficient</v>
      </c>
      <c r="E85" s="18" t="str">
        <f>HYPERLINK("#'Full Results'!A747", "747")</f>
        <v>747</v>
      </c>
      <c r="F85" t="s">
        <v>161</v>
      </c>
    </row>
    <row r="86" spans="3:6" x14ac:dyDescent="0.3">
      <c r="C86">
        <v>78</v>
      </c>
      <c r="D86" s="8" t="str">
        <f>HYPERLINK("#'Table 78'!A1", "To what extent would you support the following policies aimed at encouraging people to make their homes more energy efficient?: Providing the public with a new source of independent advice on how to make their homes more energy efficient")</f>
        <v>To what extent would you support the following policies aimed at encouraging people to make their homes more energy efficient?: Providing the public with a new source of independent advice on how to make their homes more energy efficient</v>
      </c>
      <c r="E86" s="18" t="str">
        <f>HYPERLINK("#'Full Results'!A759", "759")</f>
        <v>759</v>
      </c>
      <c r="F86" t="s">
        <v>74</v>
      </c>
    </row>
    <row r="87" spans="3:6" x14ac:dyDescent="0.3">
      <c r="C87">
        <v>79</v>
      </c>
      <c r="D87" s="8" t="str">
        <f>HYPERLINK("#'Table 79'!A1", "To what extent would you support the following policies aimed at encouraging people to make their homes more energy efficient?: Allowing people to claim back the Stamp Duty Land Tax they pay when purchasing a home, if they make it more energy eff...")</f>
        <v>To what extent would you support the following policies aimed at encouraging people to make their homes more energy efficient?: Allowing people to claim back the Stamp Duty Land Tax they pay when purchasing a home, if they make it more energy eff...</v>
      </c>
      <c r="E87" s="18" t="str">
        <f>HYPERLINK("#'Full Results'!A771", "771")</f>
        <v>771</v>
      </c>
      <c r="F87" t="s">
        <v>74</v>
      </c>
    </row>
    <row r="88" spans="3:6" x14ac:dyDescent="0.3">
      <c r="C88">
        <v>80</v>
      </c>
      <c r="D88" s="8" t="str">
        <f>HYPERLINK("#'Table 80'!A1", "To what extent would you support the following policies aimed at encouraging people to make their homes more energy efficient?: Requiring homes to have a minimum level of energy efficiency for people to be able to sell them or remortgage")</f>
        <v>To what extent would you support the following policies aimed at encouraging people to make their homes more energy efficient?: Requiring homes to have a minimum level of energy efficiency for people to be able to sell them or remortgage</v>
      </c>
      <c r="E88" s="18" t="str">
        <f>HYPERLINK("#'Full Results'!A783", "783")</f>
        <v>783</v>
      </c>
      <c r="F88" t="s">
        <v>74</v>
      </c>
    </row>
    <row r="89" spans="3:6" x14ac:dyDescent="0.3">
      <c r="C89">
        <v>81</v>
      </c>
      <c r="D89" s="8" t="str">
        <f>HYPERLINK("#'Table 81'!A1", "Rank Summary: Most fraud and economic crime happens online.  In addition to the police, who should be responsible for preventing this kind of crime? Rank from most responsible to least responsible (Ordered Left to Right by Rank)")</f>
        <v>Rank Summary: Most fraud and economic crime happens online.  In addition to the police, who should be responsible for preventing this kind of crime? Rank from most responsible to least responsible (Ordered Left to Right by Rank)</v>
      </c>
      <c r="E89" s="7"/>
      <c r="F89" t="s">
        <v>74</v>
      </c>
    </row>
    <row r="90" spans="3:6" x14ac:dyDescent="0.3">
      <c r="C90">
        <v>82</v>
      </c>
      <c r="D90" s="8" t="str">
        <f>HYPERLINK("#'Table 82'!A1", "Most fraud and economic crime happens online.  In addition to the police, who should be responsible for preventing this kind of crime? Rank from most responsible to least responsible: Social media platforms")</f>
        <v>Most fraud and economic crime happens online.  In addition to the police, who should be responsible for preventing this kind of crime? Rank from most responsible to least responsible: Social media platforms</v>
      </c>
      <c r="E90" s="18" t="str">
        <f>HYPERLINK("#'Full Results'!A795", "795")</f>
        <v>795</v>
      </c>
      <c r="F90" t="s">
        <v>74</v>
      </c>
    </row>
    <row r="91" spans="3:6" x14ac:dyDescent="0.3">
      <c r="C91">
        <v>83</v>
      </c>
      <c r="D91" s="8" t="str">
        <f>HYPERLINK("#'Table 83'!A1", "Most fraud and economic crime happens online.  In addition to the police, who should be responsible for preventing this kind of crime? Rank from most responsible to least responsible: The government")</f>
        <v>Most fraud and economic crime happens online.  In addition to the police, who should be responsible for preventing this kind of crime? Rank from most responsible to least responsible: The government</v>
      </c>
      <c r="E91" s="18" t="str">
        <f>HYPERLINK("#'Full Results'!A806", "806")</f>
        <v>806</v>
      </c>
      <c r="F91" t="s">
        <v>74</v>
      </c>
    </row>
    <row r="92" spans="3:6" x14ac:dyDescent="0.3">
      <c r="C92">
        <v>84</v>
      </c>
      <c r="D92" s="8" t="str">
        <f>HYPERLINK("#'Table 84'!A1", "Most fraud and economic crime happens online.  In addition to the police, who should be responsible for preventing this kind of crime? Rank from most responsible to least responsible: Banks and financial institutions")</f>
        <v>Most fraud and economic crime happens online.  In addition to the police, who should be responsible for preventing this kind of crime? Rank from most responsible to least responsible: Banks and financial institutions</v>
      </c>
      <c r="E92" s="18" t="str">
        <f>HYPERLINK("#'Full Results'!A817", "817")</f>
        <v>817</v>
      </c>
      <c r="F92" t="s">
        <v>74</v>
      </c>
    </row>
    <row r="93" spans="3:6" x14ac:dyDescent="0.3">
      <c r="C93">
        <v>85</v>
      </c>
      <c r="D93" s="8" t="str">
        <f>HYPERLINK("#'Table 85'!A1", "Most fraud and economic crime happens online.  In addition to the police, who should be responsible for preventing this kind of crime? Rank from most responsible to least responsible: Individuals themselves")</f>
        <v>Most fraud and economic crime happens online.  In addition to the police, who should be responsible for preventing this kind of crime? Rank from most responsible to least responsible: Individuals themselves</v>
      </c>
      <c r="E93" s="18" t="str">
        <f>HYPERLINK("#'Full Results'!A828", "828")</f>
        <v>828</v>
      </c>
      <c r="F93" t="s">
        <v>74</v>
      </c>
    </row>
    <row r="94" spans="3:6" x14ac:dyDescent="0.3">
      <c r="C94">
        <v>86</v>
      </c>
      <c r="D94" s="8" t="str">
        <f>HYPERLINK("#'Table 86'!A1", "Most fraud and economic crime happens online.  In addition to the police, who should be responsible for preventing this kind of crime? Rank from most responsible to least responsible: Internet service and telecoms providers")</f>
        <v>Most fraud and economic crime happens online.  In addition to the police, who should be responsible for preventing this kind of crime? Rank from most responsible to least responsible: Internet service and telecoms providers</v>
      </c>
      <c r="E94" s="18" t="str">
        <f>HYPERLINK("#'Full Results'!A839", "839")</f>
        <v>839</v>
      </c>
      <c r="F94" t="s">
        <v>74</v>
      </c>
    </row>
    <row r="95" spans="3:6" x14ac:dyDescent="0.3">
      <c r="C95">
        <v>87</v>
      </c>
      <c r="D95" s="8" t="str">
        <f>HYPERLINK("#'Table 87'!A1", "Rank Summary: In addition to the police, who should be responsible for preventing fraud and economic crime? Rank from most responsible to least responsible (Ordered Left to Right by Rank)")</f>
        <v>Rank Summary: In addition to the police, who should be responsible for preventing fraud and economic crime? Rank from most responsible to least responsible (Ordered Left to Right by Rank)</v>
      </c>
      <c r="E95" s="7"/>
      <c r="F95" t="s">
        <v>74</v>
      </c>
    </row>
    <row r="96" spans="3:6" x14ac:dyDescent="0.3">
      <c r="C96">
        <v>88</v>
      </c>
      <c r="D96" s="8" t="str">
        <f>HYPERLINK("#'Table 88'!A1", "In addition to the police, who should be responsible for preventing fraud and economic crime? Rank from most responsible to least responsible: Social media platforms")</f>
        <v>In addition to the police, who should be responsible for preventing fraud and economic crime? Rank from most responsible to least responsible: Social media platforms</v>
      </c>
      <c r="E96" s="18" t="str">
        <f>HYPERLINK("#'Full Results'!A850", "850")</f>
        <v>850</v>
      </c>
      <c r="F96" t="s">
        <v>74</v>
      </c>
    </row>
    <row r="97" spans="3:6" x14ac:dyDescent="0.3">
      <c r="C97">
        <v>89</v>
      </c>
      <c r="D97" s="8" t="str">
        <f>HYPERLINK("#'Table 89'!A1", "In addition to the police, who should be responsible for preventing fraud and economic crime? Rank from most responsible to least responsible: The government")</f>
        <v>In addition to the police, who should be responsible for preventing fraud and economic crime? Rank from most responsible to least responsible: The government</v>
      </c>
      <c r="E97" s="18" t="str">
        <f>HYPERLINK("#'Full Results'!A861", "861")</f>
        <v>861</v>
      </c>
      <c r="F97" t="s">
        <v>74</v>
      </c>
    </row>
    <row r="98" spans="3:6" x14ac:dyDescent="0.3">
      <c r="C98">
        <v>90</v>
      </c>
      <c r="D98" s="8" t="str">
        <f>HYPERLINK("#'Table 90'!A1", "In addition to the police, who should be responsible for preventing fraud and economic crime? Rank from most responsible to least responsible: Banks and financial institutions")</f>
        <v>In addition to the police, who should be responsible for preventing fraud and economic crime? Rank from most responsible to least responsible: Banks and financial institutions</v>
      </c>
      <c r="E98" s="18" t="str">
        <f>HYPERLINK("#'Full Results'!A872", "872")</f>
        <v>872</v>
      </c>
      <c r="F98" t="s">
        <v>74</v>
      </c>
    </row>
    <row r="99" spans="3:6" x14ac:dyDescent="0.3">
      <c r="C99">
        <v>91</v>
      </c>
      <c r="D99" s="8" t="str">
        <f>HYPERLINK("#'Table 91'!A1", "In addition to the police, who should be responsible for preventing fraud and economic crime? Rank from most responsible to least responsible: Individuals themselves")</f>
        <v>In addition to the police, who should be responsible for preventing fraud and economic crime? Rank from most responsible to least responsible: Individuals themselves</v>
      </c>
      <c r="E99" s="18" t="str">
        <f>HYPERLINK("#'Full Results'!A883", "883")</f>
        <v>883</v>
      </c>
      <c r="F99" t="s">
        <v>74</v>
      </c>
    </row>
    <row r="100" spans="3:6" x14ac:dyDescent="0.3">
      <c r="C100">
        <v>92</v>
      </c>
      <c r="D100" s="8" t="str">
        <f>HYPERLINK("#'Table 92'!A1", "In addition to the police, who should be responsible for preventing fraud and economic crime? Rank from most responsible to least responsible: Internet service and telecoms providers")</f>
        <v>In addition to the police, who should be responsible for preventing fraud and economic crime? Rank from most responsible to least responsible: Internet service and telecoms providers</v>
      </c>
      <c r="E100" s="18" t="str">
        <f>HYPERLINK("#'Full Results'!A894", "894")</f>
        <v>894</v>
      </c>
      <c r="F100" t="s">
        <v>74</v>
      </c>
    </row>
    <row r="101" spans="3:6" x14ac:dyDescent="0.3">
      <c r="C101">
        <v>93</v>
      </c>
      <c r="D101" s="8" t="str">
        <f>HYPERLINK("#'Table 93'!A1", "Rank Summary: Who should be responsible for covering contributing to the costs of fraud and economic crime that happens online?Rank from most responsible to least responsible (Ordered Left to Right by Rank)")</f>
        <v>Rank Summary: Who should be responsible for covering contributing to the costs of fraud and economic crime that happens online?Rank from most responsible to least responsible (Ordered Left to Right by Rank)</v>
      </c>
      <c r="E101" s="7"/>
      <c r="F101" t="s">
        <v>74</v>
      </c>
    </row>
    <row r="102" spans="3:6" x14ac:dyDescent="0.3">
      <c r="C102">
        <v>94</v>
      </c>
      <c r="D102" s="8" t="str">
        <f>HYPERLINK("#'Table 94'!A1", "Who should be responsible for covering contributing to the costs of fraud and economic crime that happens online?Rank from most responsible to least responsible: Social media platforms")</f>
        <v>Who should be responsible for covering contributing to the costs of fraud and economic crime that happens online?Rank from most responsible to least responsible: Social media platforms</v>
      </c>
      <c r="E102" s="18" t="str">
        <f>HYPERLINK("#'Full Results'!A905", "905")</f>
        <v>905</v>
      </c>
      <c r="F102" t="s">
        <v>74</v>
      </c>
    </row>
    <row r="103" spans="3:6" x14ac:dyDescent="0.3">
      <c r="C103">
        <v>95</v>
      </c>
      <c r="D103" s="8" t="str">
        <f>HYPERLINK("#'Table 95'!A1", "Who should be responsible for covering contributing to the costs of fraud and economic crime that happens online?Rank from most responsible to least responsible: The government")</f>
        <v>Who should be responsible for covering contributing to the costs of fraud and economic crime that happens online?Rank from most responsible to least responsible: The government</v>
      </c>
      <c r="E103" s="18" t="str">
        <f>HYPERLINK("#'Full Results'!A916", "916")</f>
        <v>916</v>
      </c>
      <c r="F103" t="s">
        <v>74</v>
      </c>
    </row>
    <row r="104" spans="3:6" x14ac:dyDescent="0.3">
      <c r="C104">
        <v>96</v>
      </c>
      <c r="D104" s="8" t="str">
        <f>HYPERLINK("#'Table 96'!A1", "Who should be responsible for covering contributing to the costs of fraud and economic crime that happens online?Rank from most responsible to least responsible: Banks and financial institutions")</f>
        <v>Who should be responsible for covering contributing to the costs of fraud and economic crime that happens online?Rank from most responsible to least responsible: Banks and financial institutions</v>
      </c>
      <c r="E104" s="18" t="str">
        <f>HYPERLINK("#'Full Results'!A927", "927")</f>
        <v>927</v>
      </c>
      <c r="F104" t="s">
        <v>74</v>
      </c>
    </row>
    <row r="105" spans="3:6" x14ac:dyDescent="0.3">
      <c r="C105">
        <v>97</v>
      </c>
      <c r="D105" s="8" t="str">
        <f>HYPERLINK("#'Table 97'!A1", "Who should be responsible for covering contributing to the costs of fraud and economic crime that happens online?Rank from most responsible to least responsible: Individuals themselves")</f>
        <v>Who should be responsible for covering contributing to the costs of fraud and economic crime that happens online?Rank from most responsible to least responsible: Individuals themselves</v>
      </c>
      <c r="E105" s="18" t="str">
        <f>HYPERLINK("#'Full Results'!A938", "938")</f>
        <v>938</v>
      </c>
      <c r="F105" t="s">
        <v>74</v>
      </c>
    </row>
    <row r="106" spans="3:6" x14ac:dyDescent="0.3">
      <c r="C106">
        <v>98</v>
      </c>
      <c r="D106" s="8" t="str">
        <f>HYPERLINK("#'Table 98'!A1", "Who should be responsible for covering contributing to the costs of fraud and economic crime that happens online?Rank from most responsible to least responsible: Internet service and telecoms providers")</f>
        <v>Who should be responsible for covering contributing to the costs of fraud and economic crime that happens online?Rank from most responsible to least responsible: Internet service and telecoms providers</v>
      </c>
      <c r="E106" s="18" t="str">
        <f>HYPERLINK("#'Full Results'!A949", "949")</f>
        <v>949</v>
      </c>
      <c r="F106" t="s">
        <v>74</v>
      </c>
    </row>
    <row r="107" spans="3:6" x14ac:dyDescent="0.3">
      <c r="C107">
        <v>99</v>
      </c>
      <c r="D107" s="8" t="str">
        <f>HYPERLINK("#'Table 99'!A1", " Fraud and economic crime makes up around 40% of all crime experienced reported by adults but only around 2% of police funding is spent on tackling this. Should the government and police spend more time and money on preventing and investigating e...")</f>
        <v xml:space="preserve"> Fraud and economic crime makes up around 40% of all crime experienced reported by adults but only around 2% of police funding is spent on tackling this. Should the government and police spend more time and money on preventing and investigating e...</v>
      </c>
      <c r="E107" s="18" t="str">
        <f>HYPERLINK("#'Full Results'!A960", "960")</f>
        <v>960</v>
      </c>
      <c r="F107" t="s">
        <v>161</v>
      </c>
    </row>
    <row r="108" spans="3:6" x14ac:dyDescent="0.3">
      <c r="C108">
        <v>100</v>
      </c>
      <c r="D108" s="8" t="str">
        <f>HYPERLINK("#'Table 100'!A1", " Should the government and police spend more time and money on preventing and investigating economic crime and fraud, rather than other types of crime?")</f>
        <v xml:space="preserve"> Should the government and police spend more time and money on preventing and investigating economic crime and fraud, rather than other types of crime?</v>
      </c>
      <c r="E108" s="18" t="str">
        <f>HYPERLINK("#'Full Results'!A969", "969")</f>
        <v>969</v>
      </c>
      <c r="F108" t="s">
        <v>161</v>
      </c>
    </row>
    <row r="109" spans="3:6" x14ac:dyDescent="0.3">
      <c r="C109">
        <v>101</v>
      </c>
      <c r="D109" s="8" t="str">
        <f>HYPERLINK("#'Table 101'!A1", " Digital ID is a secure electronic identification method which uses biometric data such as fingerprint scans or facial recognition to make it easier and safer for people to access financial services, public services and other services which requi...")</f>
        <v xml:space="preserve"> Digital ID is a secure electronic identification method which uses biometric data such as fingerprint scans or facial recognition to make it easier and safer for people to access financial services, public services and other services which requi...</v>
      </c>
      <c r="E109" s="18" t="str">
        <f>HYPERLINK("#'Full Results'!A978", "978")</f>
        <v>978</v>
      </c>
      <c r="F109" t="s">
        <v>74</v>
      </c>
    </row>
    <row r="110" spans="3:6" x14ac:dyDescent="0.3">
      <c r="C110">
        <v>102</v>
      </c>
      <c r="D110" s="8" t="str">
        <f>HYPERLINK("#'Table 102'!A1", "Which of the following services would you trust using digital ID for?")</f>
        <v>Which of the following services would you trust using digital ID for?</v>
      </c>
      <c r="E110" s="18" t="str">
        <f>HYPERLINK("#'Full Results'!A990", "990")</f>
        <v>990</v>
      </c>
      <c r="F110" t="s">
        <v>74</v>
      </c>
    </row>
    <row r="111" spans="3:6" x14ac:dyDescent="0.3">
      <c r="C111">
        <v>103</v>
      </c>
      <c r="D111" s="8" t="str">
        <f>HYPERLINK("#'Table 103'!A1", " A digital pound would be a new type of money, similar to a digital banknote, issued by the Bank of England. It would be used by households and businesses for their everyday payment needs, for example in-store, online and to make payments to fami...")</f>
        <v xml:space="preserve"> A digital pound would be a new type of money, similar to a digital banknote, issued by the Bank of England. It would be used by households and businesses for their everyday payment needs, for example in-store, online and to make payments to fami...</v>
      </c>
      <c r="E111" s="18" t="str">
        <f>HYPERLINK("#'Full Results'!A1003", "1003")</f>
        <v>1003</v>
      </c>
      <c r="F111" t="s">
        <v>74</v>
      </c>
    </row>
    <row r="112" spans="3:6" x14ac:dyDescent="0.3">
      <c r="C112">
        <v>104</v>
      </c>
      <c r="D112" s="8" t="str">
        <f>HYPERLINK("#'Table 104'!A1", " Banking hubs are a new service in areas without easy access to some banks’ branch services. They are run by the Post Office and allow customers of almost every bank to deposit cash, carry out transactions, or make bill payments, as well as get s...")</f>
        <v xml:space="preserve"> Banking hubs are a new service in areas without easy access to some banks’ branch services. They are run by the Post Office and allow customers of almost every bank to deposit cash, carry out transactions, or make bill payments, as well as get s...</v>
      </c>
      <c r="E112" s="18" t="str">
        <f>HYPERLINK("#'Full Results'!A1015", "1015")</f>
        <v>1015</v>
      </c>
      <c r="F112" t="s">
        <v>74</v>
      </c>
    </row>
    <row r="113" spans="3:6" x14ac:dyDescent="0.3">
      <c r="C113">
        <v>105</v>
      </c>
      <c r="D113" s="8" t="str">
        <f>HYPERLINK("#'Table 105'!A1", " To what extent would support or oppose the further rollout of banking hubs across the UK?")</f>
        <v xml:space="preserve"> To what extent would support or oppose the further rollout of banking hubs across the UK?</v>
      </c>
      <c r="E113" s="18" t="str">
        <f>HYPERLINK("#'Full Results'!A1023", "1023")</f>
        <v>1023</v>
      </c>
      <c r="F113" t="s">
        <v>74</v>
      </c>
    </row>
    <row r="114" spans="3:6" x14ac:dyDescent="0.3">
      <c r="C114">
        <v>106</v>
      </c>
      <c r="D114" s="8" t="str">
        <f>HYPERLINK("#'Table 106'!A1", " Banking hubs allow customers of almost every bank to deposit cash, carry out transactions, or make bill payments, as well as get specialist advice. Would a banking hub offer the services that most people need?")</f>
        <v xml:space="preserve"> Banking hubs allow customers of almost every bank to deposit cash, carry out transactions, or make bill payments, as well as get specialist advice. Would a banking hub offer the services that most people need?</v>
      </c>
      <c r="E114" s="18" t="str">
        <f>HYPERLINK("#'Full Results'!A1035", "1035")</f>
        <v>1035</v>
      </c>
      <c r="F114" t="s">
        <v>74</v>
      </c>
    </row>
    <row r="115" spans="3:6" x14ac:dyDescent="0.3">
      <c r="C115">
        <v>107</v>
      </c>
      <c r="D115" s="8" t="str">
        <f>HYPERLINK("#'Table 107'!A1", "Grid Summary: For many small businesses, late payment of invoices by other businesses can cause considerable problems and inhibit their ability to operate. To what extent would you support the following policies to prevent this?")</f>
        <v>Grid Summary: For many small businesses, late payment of invoices by other businesses can cause considerable problems and inhibit their ability to operate. To what extent would you support the following policies to prevent this?</v>
      </c>
      <c r="E115" s="7"/>
      <c r="F115" t="s">
        <v>74</v>
      </c>
    </row>
    <row r="116" spans="3:6" x14ac:dyDescent="0.3">
      <c r="C116">
        <v>108</v>
      </c>
      <c r="D116" s="8" t="str">
        <f>HYPERLINK("#'Table 108'!A1", "For many small businesses, late payment of invoices by other businesses can cause considerable problems and inhibit their ability to operate. To what extent would you support the following policies to prevent this?: Tougher laws which require pay...")</f>
        <v>For many small businesses, late payment of invoices by other businesses can cause considerable problems and inhibit their ability to operate. To what extent would you support the following policies to prevent this?: Tougher laws which require pay...</v>
      </c>
      <c r="E116" s="18" t="str">
        <f>HYPERLINK("#'Full Results'!A1043", "1043")</f>
        <v>1043</v>
      </c>
      <c r="F116" t="s">
        <v>74</v>
      </c>
    </row>
    <row r="117" spans="3:6" x14ac:dyDescent="0.3">
      <c r="C117">
        <v>109</v>
      </c>
      <c r="D117" s="8" t="str">
        <f>HYPERLINK("#'Table 109'!A1", "For many small businesses, late payment of invoices by other businesses can cause considerable problems and inhibit their ability to operate. To what extent would you support the following policies to prevent this?: Fines for large businesses whi...")</f>
        <v>For many small businesses, late payment of invoices by other businesses can cause considerable problems and inhibit their ability to operate. To what extent would you support the following policies to prevent this?: Fines for large businesses whi...</v>
      </c>
      <c r="E117" s="18" t="str">
        <f>HYPERLINK("#'Full Results'!A1055", "1055")</f>
        <v>1055</v>
      </c>
      <c r="F117" t="s">
        <v>74</v>
      </c>
    </row>
    <row r="118" spans="3:6" x14ac:dyDescent="0.3">
      <c r="C118">
        <v>110</v>
      </c>
      <c r="D118" s="8" t="str">
        <f>HYPERLINK("#'Table 110'!A1", "For many small businesses, late payment of invoices by other businesses can cause considerable problems and inhibit their ability to operate. To what extent would you support the following policies to prevent this?: Executives at large businesses...")</f>
        <v>For many small businesses, late payment of invoices by other businesses can cause considerable problems and inhibit their ability to operate. To what extent would you support the following policies to prevent this?: Executives at large businesses...</v>
      </c>
      <c r="E118" s="18" t="str">
        <f>HYPERLINK("#'Full Results'!A1067", "1067")</f>
        <v>1067</v>
      </c>
      <c r="F118" t="s">
        <v>74</v>
      </c>
    </row>
    <row r="119" spans="3:6" x14ac:dyDescent="0.3">
      <c r="C119">
        <v>111</v>
      </c>
      <c r="D119" s="8" t="str">
        <f>HYPERLINK("#'Table 111'!A1", " To help those without significant savings buy their first home, some banks and building societies now offer mortgages to people based on a strong track record of paying rent, rather than requiring a deposit.To what extent would you support the g...")</f>
        <v xml:space="preserve"> To help those without significant savings buy their first home, some banks and building societies now offer mortgages to people based on a strong track record of paying rent, rather than requiring a deposit.To what extent would you support the g...</v>
      </c>
      <c r="E119" s="18" t="str">
        <f>HYPERLINK("#'Full Results'!A1079", "1079")</f>
        <v>1079</v>
      </c>
      <c r="F119" t="s">
        <v>74</v>
      </c>
    </row>
    <row r="120" spans="3:6" x14ac:dyDescent="0.3">
      <c r="C120">
        <v>112</v>
      </c>
      <c r="D120" s="8" t="str">
        <f>HYPERLINK("#'Table 112'!A1", " Which political party would be the best to oversee the UK banking and finance industry?")</f>
        <v xml:space="preserve"> Which political party would be the best to oversee the UK banking and finance industry?</v>
      </c>
      <c r="E120" s="18" t="str">
        <f>HYPERLINK("#'Full Results'!A1091", "1091")</f>
        <v>1091</v>
      </c>
      <c r="F120" t="s">
        <v>74</v>
      </c>
    </row>
    <row r="121" spans="3:6" x14ac:dyDescent="0.3">
      <c r="C121">
        <v>113</v>
      </c>
      <c r="D121" s="8" t="str">
        <f>HYPERLINK("#'Table 113'!A1", "In the next year, there will be a General Election in the UK. Thinking of the following issues which of these should be a priority for the next UK government? Select up to three")</f>
        <v>In the next year, there will be a General Election in the UK. Thinking of the following issues which of these should be a priority for the next UK government? Select up to three</v>
      </c>
      <c r="E121" s="18" t="str">
        <f>HYPERLINK("#'Full Results'!A1102", "1102")</f>
        <v>1102</v>
      </c>
      <c r="F121" t="s">
        <v>74</v>
      </c>
    </row>
    <row r="122" spans="3:6" x14ac:dyDescent="0.3">
      <c r="C122">
        <v>114</v>
      </c>
      <c r="D122" s="8" t="str">
        <f>HYPERLINK("#'Table 114'!A1", "Grid Summary: To what extent do you agree with the following statements? Whichever political party wins the next General Election...")</f>
        <v>Grid Summary: To what extent do you agree with the following statements? Whichever political party wins the next General Election...</v>
      </c>
      <c r="E122" s="7"/>
      <c r="F122" t="s">
        <v>74</v>
      </c>
    </row>
    <row r="123" spans="3:6" x14ac:dyDescent="0.3">
      <c r="C123">
        <v>115</v>
      </c>
      <c r="D123" s="8" t="str">
        <f>HYPERLINK("#'Table 115'!A1", "To what extent do you agree with the following statements? Whichever political party wins the next General Election...: They should do more to ensure the UK banking and finance industry is internationally competitive.")</f>
        <v>To what extent do you agree with the following statements? Whichever political party wins the next General Election...: They should do more to ensure the UK banking and finance industry is internationally competitive.</v>
      </c>
      <c r="E123" s="18" t="str">
        <f>HYPERLINK("#'Full Results'!A1119", "1119")</f>
        <v>1119</v>
      </c>
      <c r="F123" t="s">
        <v>74</v>
      </c>
    </row>
    <row r="124" spans="3:6" x14ac:dyDescent="0.3">
      <c r="C124">
        <v>116</v>
      </c>
      <c r="D124" s="8" t="str">
        <f>HYPERLINK("#'Table 116'!A1", "To what extent do you agree with the following statements? Whichever political party wins the next General Election...: They should do more to encourage ordinary people to invest their money in British businesses ")</f>
        <v xml:space="preserve">To what extent do you agree with the following statements? Whichever political party wins the next General Election...: They should do more to encourage ordinary people to invest their money in British businesses </v>
      </c>
      <c r="E124" s="18" t="str">
        <f>HYPERLINK("#'Full Results'!A1131", "1131")</f>
        <v>1131</v>
      </c>
      <c r="F124" t="s">
        <v>74</v>
      </c>
    </row>
    <row r="125" spans="3:6" x14ac:dyDescent="0.3">
      <c r="C125">
        <v>117</v>
      </c>
      <c r="D125" s="8" t="str">
        <f>HYPERLINK("#'Table 117'!A1", "To what extent do you agree with the following statements? Whichever political party wins the next General Election...: They should allow the UK’s banking and finance industry to have different rules to those in the  EU,  if this makes the UK a m...")</f>
        <v>To what extent do you agree with the following statements? Whichever political party wins the next General Election...: They should allow the UK’s banking and finance industry to have different rules to those in the  EU,  if this makes the UK a m...</v>
      </c>
      <c r="E125" s="18" t="str">
        <f>HYPERLINK("#'Full Results'!A1143", "1143")</f>
        <v>1143</v>
      </c>
      <c r="F125" t="s">
        <v>74</v>
      </c>
    </row>
    <row r="126" spans="3:6" x14ac:dyDescent="0.3">
      <c r="C126">
        <v>118</v>
      </c>
      <c r="D126" s="8" t="str">
        <f>HYPERLINK("#'Table 118'!A1", "To what extent do you agree with the following statements? Whichever political party wins the next General Election...: They should do more to keep the UK’s biggest and fastest growing companies in the UK")</f>
        <v>To what extent do you agree with the following statements? Whichever political party wins the next General Election...: They should do more to keep the UK’s biggest and fastest growing companies in the UK</v>
      </c>
      <c r="E126" s="18" t="str">
        <f>HYPERLINK("#'Full Results'!A1155", "1155")</f>
        <v>1155</v>
      </c>
      <c r="F126" t="s">
        <v>74</v>
      </c>
    </row>
    <row r="127" spans="3:6" x14ac:dyDescent="0.3">
      <c r="C127">
        <v>119</v>
      </c>
      <c r="D127" s="8" t="str">
        <f>HYPERLINK("#'Table 119'!A1", "To what extent do you agree with the following statements? Whichever political party wins the next General Election...: They should require tech companies and social media platforms to do more to stop fraud and economic crime")</f>
        <v>To what extent do you agree with the following statements? Whichever political party wins the next General Election...: They should require tech companies and social media platforms to do more to stop fraud and economic crime</v>
      </c>
      <c r="E127" s="18" t="str">
        <f>HYPERLINK("#'Full Results'!A1167", "1167")</f>
        <v>1167</v>
      </c>
      <c r="F127" t="s">
        <v>74</v>
      </c>
    </row>
    <row r="128" spans="3:6" x14ac:dyDescent="0.3">
      <c r="C128">
        <v>120</v>
      </c>
      <c r="D128" s="8" t="str">
        <f>HYPERLINK("#'Table 120'!A1", "To what extent do you agree with the following statements? Whichever political party wins the next General Election...: They should do more to boost investment in UK businesses")</f>
        <v>To what extent do you agree with the following statements? Whichever political party wins the next General Election...: They should do more to boost investment in UK businesses</v>
      </c>
      <c r="E128" s="18" t="str">
        <f>HYPERLINK("#'Full Results'!A1179", "1179")</f>
        <v>1179</v>
      </c>
      <c r="F128" t="s">
        <v>74</v>
      </c>
    </row>
    <row r="129" spans="3:6" x14ac:dyDescent="0.3">
      <c r="C129">
        <v>121</v>
      </c>
      <c r="D129" s="8" t="str">
        <f>HYPERLINK("#'Table 121'!A1", "Are any of the following true for you?Select any which apply")</f>
        <v>Are any of the following true for you?Select any which apply</v>
      </c>
      <c r="E129" s="18" t="str">
        <f>HYPERLINK("#'Full Results'!A1191", "1191")</f>
        <v>1191</v>
      </c>
      <c r="F129" t="s">
        <v>74</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K1200"/>
  <sheetViews>
    <sheetView showGridLines="0" workbookViewId="0">
      <pane xSplit="2" ySplit="8" topLeftCell="C25" activePane="bottomRight" state="frozen"/>
      <selection pane="topRight"/>
      <selection pane="bottomLeft"/>
      <selection pane="bottomRight" activeCell="L25" sqref="L25"/>
    </sheetView>
  </sheetViews>
  <sheetFormatPr defaultColWidth="11.5546875" defaultRowHeight="14.4" x14ac:dyDescent="0.3"/>
  <cols>
    <col min="2" max="2" width="20.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27" t="s">
        <v>431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3"/>
      <c r="C5" s="13"/>
      <c r="D5" s="30" t="s">
        <v>48</v>
      </c>
      <c r="E5" s="30"/>
      <c r="F5" s="13"/>
      <c r="G5" s="30" t="s">
        <v>49</v>
      </c>
      <c r="H5" s="30"/>
      <c r="I5" s="30"/>
      <c r="J5" s="30"/>
      <c r="K5" s="13"/>
      <c r="L5" s="30" t="s">
        <v>50</v>
      </c>
      <c r="M5" s="30"/>
      <c r="N5" s="30"/>
      <c r="O5" s="30"/>
      <c r="P5" s="30"/>
      <c r="Q5" s="30"/>
      <c r="R5" s="30"/>
      <c r="S5" s="30"/>
      <c r="T5" s="30"/>
      <c r="U5" s="30"/>
      <c r="V5" s="30"/>
      <c r="W5" s="30"/>
      <c r="X5" s="13"/>
      <c r="Y5" s="30" t="s">
        <v>51</v>
      </c>
      <c r="Z5" s="30"/>
      <c r="AA5" s="30"/>
      <c r="AB5" s="13"/>
      <c r="AC5" s="30" t="s">
        <v>52</v>
      </c>
      <c r="AD5" s="30"/>
      <c r="AE5" s="30"/>
      <c r="AF5" s="13"/>
      <c r="AG5" s="30" t="s">
        <v>53</v>
      </c>
      <c r="AH5" s="30"/>
      <c r="AI5" s="30"/>
      <c r="AJ5" s="30"/>
      <c r="AK5" s="30"/>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19.95"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19.95"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11" spans="2:37" x14ac:dyDescent="0.3">
      <c r="B11" s="6" t="s">
        <v>75</v>
      </c>
    </row>
    <row r="12" spans="2:37" x14ac:dyDescent="0.3">
      <c r="B12" s="26" t="s">
        <v>74</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row>
    <row r="13" spans="2:37" x14ac:dyDescent="0.3">
      <c r="B13" t="s">
        <v>66</v>
      </c>
      <c r="C13" s="14">
        <v>3.6718723040050499E-2</v>
      </c>
      <c r="D13" s="14">
        <v>4.1571628665696601E-2</v>
      </c>
      <c r="E13" s="14">
        <v>3.2222523083454198E-2</v>
      </c>
      <c r="F13" s="14"/>
      <c r="G13" s="14">
        <v>3.4179358883513297E-2</v>
      </c>
      <c r="H13" s="14">
        <v>2.8117354650609098E-2</v>
      </c>
      <c r="I13" s="14">
        <v>4.4976010893999503E-2</v>
      </c>
      <c r="J13" s="14">
        <v>4.1667318922722699E-2</v>
      </c>
      <c r="K13" s="14"/>
      <c r="L13" s="14">
        <v>4.21755482897452E-2</v>
      </c>
      <c r="M13" s="14">
        <v>4.2978828599985003E-2</v>
      </c>
      <c r="N13" s="14">
        <v>2.5310343423293202E-2</v>
      </c>
      <c r="O13" s="14">
        <v>2.4761081808167999E-2</v>
      </c>
      <c r="P13" s="14">
        <v>2.7793431088747898E-2</v>
      </c>
      <c r="Q13" s="14">
        <v>4.1843027008483198E-2</v>
      </c>
      <c r="R13" s="14">
        <v>4.95102694173742E-2</v>
      </c>
      <c r="S13" s="14">
        <v>4.1451125761586903E-2</v>
      </c>
      <c r="T13" s="14">
        <v>4.19702299094755E-2</v>
      </c>
      <c r="U13" s="14">
        <v>2.9381347887942399E-2</v>
      </c>
      <c r="V13" s="14">
        <v>1.2922043865026499E-2</v>
      </c>
      <c r="W13" s="14">
        <v>5.81937734404697E-2</v>
      </c>
      <c r="X13" s="14"/>
      <c r="Y13" s="14">
        <v>4.2456107594457601E-2</v>
      </c>
      <c r="Z13" s="14">
        <v>3.80927647416721E-2</v>
      </c>
      <c r="AA13" s="14">
        <v>3.3985618798078002E-2</v>
      </c>
      <c r="AB13" s="14"/>
      <c r="AC13" s="14">
        <v>3.08526671368647E-2</v>
      </c>
      <c r="AD13" s="14">
        <v>3.2761753932520198E-2</v>
      </c>
      <c r="AE13" s="14">
        <v>6.3466968194192994E-2</v>
      </c>
      <c r="AF13" s="14"/>
      <c r="AG13" s="14">
        <v>3.5941283577054998E-2</v>
      </c>
      <c r="AH13" s="14">
        <v>2.1742326974930899E-2</v>
      </c>
      <c r="AI13" s="14">
        <v>3.3963501742444703E-2</v>
      </c>
      <c r="AJ13" s="14">
        <v>3.22751931350738E-2</v>
      </c>
      <c r="AK13" s="14">
        <v>5.1074742550845799E-2</v>
      </c>
    </row>
    <row r="14" spans="2:37" x14ac:dyDescent="0.3">
      <c r="B14" t="s">
        <v>67</v>
      </c>
      <c r="C14" s="14">
        <v>4.1841923221769398E-2</v>
      </c>
      <c r="D14" s="14">
        <v>4.8847979863742001E-2</v>
      </c>
      <c r="E14" s="14">
        <v>3.5277283312551901E-2</v>
      </c>
      <c r="F14" s="14"/>
      <c r="G14" s="14">
        <v>3.4109616833722503E-2</v>
      </c>
      <c r="H14" s="14">
        <v>3.8297338168290902E-2</v>
      </c>
      <c r="I14" s="14">
        <v>4.2633515246427799E-2</v>
      </c>
      <c r="J14" s="14">
        <v>5.3791537021959497E-2</v>
      </c>
      <c r="K14" s="14"/>
      <c r="L14" s="14">
        <v>7.17635135036227E-2</v>
      </c>
      <c r="M14" s="14">
        <v>4.0165792420163597E-2</v>
      </c>
      <c r="N14" s="14">
        <v>3.6868611472839798E-2</v>
      </c>
      <c r="O14" s="14">
        <v>2.2799333253783999E-2</v>
      </c>
      <c r="P14" s="14">
        <v>4.7706178151608297E-2</v>
      </c>
      <c r="Q14" s="14">
        <v>6.1772109151638901E-2</v>
      </c>
      <c r="R14" s="14">
        <v>3.6884512746465002E-2</v>
      </c>
      <c r="S14" s="14">
        <v>3.4738960771007001E-2</v>
      </c>
      <c r="T14" s="14">
        <v>3.0183220840334101E-2</v>
      </c>
      <c r="U14" s="14">
        <v>2.2774453970170101E-2</v>
      </c>
      <c r="V14" s="14">
        <v>3.1620557816587597E-2</v>
      </c>
      <c r="W14" s="14">
        <v>4.6246564803330101E-2</v>
      </c>
      <c r="X14" s="14"/>
      <c r="Y14" s="14">
        <v>3.9601544035086401E-2</v>
      </c>
      <c r="Z14" s="14">
        <v>5.18884165830584E-2</v>
      </c>
      <c r="AA14" s="14">
        <v>2.6475080298724901E-2</v>
      </c>
      <c r="AB14" s="14"/>
      <c r="AC14" s="14">
        <v>2.87881617269647E-2</v>
      </c>
      <c r="AD14" s="14">
        <v>4.7270224439821998E-2</v>
      </c>
      <c r="AE14" s="14">
        <v>4.9164650213317403E-2</v>
      </c>
      <c r="AF14" s="14"/>
      <c r="AG14" s="14">
        <v>8.5415873691240304E-2</v>
      </c>
      <c r="AH14" s="14">
        <v>7.0816594310310899E-2</v>
      </c>
      <c r="AI14" s="14">
        <v>5.0330482554269897E-2</v>
      </c>
      <c r="AJ14" s="14">
        <v>2.5578593110969699E-2</v>
      </c>
      <c r="AK14" s="14">
        <v>5.2316265674605102E-2</v>
      </c>
    </row>
    <row r="15" spans="2:37" x14ac:dyDescent="0.3">
      <c r="B15" t="s">
        <v>68</v>
      </c>
      <c r="C15" s="14">
        <v>8.7957490854111101E-2</v>
      </c>
      <c r="D15" s="14">
        <v>8.2329035247745E-2</v>
      </c>
      <c r="E15" s="14">
        <v>9.3381032725430996E-2</v>
      </c>
      <c r="F15" s="14"/>
      <c r="G15" s="14">
        <v>7.1879197063669298E-2</v>
      </c>
      <c r="H15" s="14">
        <v>8.5830896312846697E-2</v>
      </c>
      <c r="I15" s="14">
        <v>7.3228469392040099E-2</v>
      </c>
      <c r="J15" s="14">
        <v>0.120450485069435</v>
      </c>
      <c r="K15" s="14"/>
      <c r="L15" s="14">
        <v>9.4291605290697897E-2</v>
      </c>
      <c r="M15" s="14">
        <v>8.6392825529848005E-2</v>
      </c>
      <c r="N15" s="14">
        <v>0.10607780107466901</v>
      </c>
      <c r="O15" s="14">
        <v>0.10830836322335</v>
      </c>
      <c r="P15" s="14">
        <v>8.6872652764679398E-2</v>
      </c>
      <c r="Q15" s="14">
        <v>7.0496557372330002E-2</v>
      </c>
      <c r="R15" s="14">
        <v>7.6012506488897305E-2</v>
      </c>
      <c r="S15" s="14">
        <v>0.124154044573104</v>
      </c>
      <c r="T15" s="14">
        <v>8.3691812914757399E-2</v>
      </c>
      <c r="U15" s="14">
        <v>6.6354192518167598E-2</v>
      </c>
      <c r="V15" s="14">
        <v>0.12565318295977801</v>
      </c>
      <c r="W15" s="14">
        <v>1.1659749365394099E-2</v>
      </c>
      <c r="X15" s="14"/>
      <c r="Y15" s="14">
        <v>5.8129375510169799E-2</v>
      </c>
      <c r="Z15" s="14">
        <v>9.3468384711925798E-2</v>
      </c>
      <c r="AA15" s="14">
        <v>0.12411296532020601</v>
      </c>
      <c r="AB15" s="14"/>
      <c r="AC15" s="14">
        <v>7.0676840108875497E-2</v>
      </c>
      <c r="AD15" s="14">
        <v>8.1166877543037294E-2</v>
      </c>
      <c r="AE15" s="14">
        <v>0.12895716715439901</v>
      </c>
      <c r="AF15" s="14"/>
      <c r="AG15" s="14">
        <v>0.16114714174391101</v>
      </c>
      <c r="AH15" s="14">
        <v>0.104519493581089</v>
      </c>
      <c r="AI15" s="14">
        <v>8.1327813154437295E-2</v>
      </c>
      <c r="AJ15" s="14">
        <v>6.3919055483354595E-2</v>
      </c>
      <c r="AK15" s="14">
        <v>0.118828169559447</v>
      </c>
    </row>
    <row r="16" spans="2:37" x14ac:dyDescent="0.3">
      <c r="B16" t="s">
        <v>69</v>
      </c>
      <c r="C16" s="14">
        <v>0.361758664315532</v>
      </c>
      <c r="D16" s="14">
        <v>0.35581600608775898</v>
      </c>
      <c r="E16" s="14">
        <v>0.36664024102487902</v>
      </c>
      <c r="F16" s="14"/>
      <c r="G16" s="14">
        <v>0.360964014249464</v>
      </c>
      <c r="H16" s="14">
        <v>0.37855494669448703</v>
      </c>
      <c r="I16" s="14">
        <v>0.32590951182865502</v>
      </c>
      <c r="J16" s="14">
        <v>0.37541408952399802</v>
      </c>
      <c r="K16" s="14"/>
      <c r="L16" s="14">
        <v>0.341916254625238</v>
      </c>
      <c r="M16" s="14">
        <v>0.39968559643144702</v>
      </c>
      <c r="N16" s="14">
        <v>0.33497191980315899</v>
      </c>
      <c r="O16" s="14">
        <v>0.372817424652295</v>
      </c>
      <c r="P16" s="14">
        <v>0.33717959172925399</v>
      </c>
      <c r="Q16" s="14">
        <v>0.32013506361844302</v>
      </c>
      <c r="R16" s="14">
        <v>0.36269154812779397</v>
      </c>
      <c r="S16" s="14">
        <v>0.36181738967773802</v>
      </c>
      <c r="T16" s="14">
        <v>0.35409513538995002</v>
      </c>
      <c r="U16" s="14">
        <v>0.424558691603239</v>
      </c>
      <c r="V16" s="14">
        <v>0.33303663703407999</v>
      </c>
      <c r="W16" s="14">
        <v>0.39590401843888001</v>
      </c>
      <c r="X16" s="14"/>
      <c r="Y16" s="14">
        <v>0.35869469550889899</v>
      </c>
      <c r="Z16" s="14">
        <v>0.37152806594494803</v>
      </c>
      <c r="AA16" s="14">
        <v>0.433377915059661</v>
      </c>
      <c r="AB16" s="14"/>
      <c r="AC16" s="14">
        <v>0.31352634839349702</v>
      </c>
      <c r="AD16" s="14">
        <v>0.381396418103295</v>
      </c>
      <c r="AE16" s="14">
        <v>0.354492402267579</v>
      </c>
      <c r="AF16" s="14"/>
      <c r="AG16" s="14">
        <v>0.33127081929239599</v>
      </c>
      <c r="AH16" s="14">
        <v>0.374221756104961</v>
      </c>
      <c r="AI16" s="14">
        <v>0.360375250143669</v>
      </c>
      <c r="AJ16" s="14">
        <v>0.36272362375941902</v>
      </c>
      <c r="AK16" s="14">
        <v>0.37219007072406401</v>
      </c>
    </row>
    <row r="17" spans="2:37" x14ac:dyDescent="0.3">
      <c r="B17" t="s">
        <v>70</v>
      </c>
      <c r="C17" s="14">
        <v>0.47172319856853701</v>
      </c>
      <c r="D17" s="14">
        <v>0.471435350135057</v>
      </c>
      <c r="E17" s="14">
        <v>0.47247891985368401</v>
      </c>
      <c r="F17" s="14"/>
      <c r="G17" s="14">
        <v>0.49886781296963101</v>
      </c>
      <c r="H17" s="14">
        <v>0.46919946417376601</v>
      </c>
      <c r="I17" s="14">
        <v>0.51325249263887796</v>
      </c>
      <c r="J17" s="14">
        <v>0.40867656946188402</v>
      </c>
      <c r="K17" s="14"/>
      <c r="L17" s="14">
        <v>0.44985307829069598</v>
      </c>
      <c r="M17" s="14">
        <v>0.43077695701855601</v>
      </c>
      <c r="N17" s="14">
        <v>0.49677132422603898</v>
      </c>
      <c r="O17" s="14">
        <v>0.47131379706240301</v>
      </c>
      <c r="P17" s="14">
        <v>0.50044814626571099</v>
      </c>
      <c r="Q17" s="14">
        <v>0.50575324284910494</v>
      </c>
      <c r="R17" s="14">
        <v>0.47490116321946901</v>
      </c>
      <c r="S17" s="14">
        <v>0.43783847921656299</v>
      </c>
      <c r="T17" s="14">
        <v>0.49005960094548301</v>
      </c>
      <c r="U17" s="14">
        <v>0.45693131402048098</v>
      </c>
      <c r="V17" s="14">
        <v>0.496767578324528</v>
      </c>
      <c r="W17" s="14">
        <v>0.487995893951926</v>
      </c>
      <c r="X17" s="14"/>
      <c r="Y17" s="14">
        <v>0.50111827735138703</v>
      </c>
      <c r="Z17" s="14">
        <v>0.44502236801839601</v>
      </c>
      <c r="AA17" s="14">
        <v>0.38204842052332999</v>
      </c>
      <c r="AB17" s="14"/>
      <c r="AC17" s="14">
        <v>0.55615598263379795</v>
      </c>
      <c r="AD17" s="14">
        <v>0.45740472598132498</v>
      </c>
      <c r="AE17" s="14">
        <v>0.40391881217051101</v>
      </c>
      <c r="AF17" s="14"/>
      <c r="AG17" s="14">
        <v>0.38622488169539798</v>
      </c>
      <c r="AH17" s="14">
        <v>0.42869982902870801</v>
      </c>
      <c r="AI17" s="14">
        <v>0.47400295240517898</v>
      </c>
      <c r="AJ17" s="14">
        <v>0.51550353451118303</v>
      </c>
      <c r="AK17" s="14">
        <v>0.40559075149103901</v>
      </c>
    </row>
    <row r="18" spans="2:37" x14ac:dyDescent="0.3">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row>
    <row r="19" spans="2:37" x14ac:dyDescent="0.3">
      <c r="B19" s="6" t="s">
        <v>76</v>
      </c>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row>
    <row r="20" spans="2:37" x14ac:dyDescent="0.3">
      <c r="B20" s="26" t="s">
        <v>74</v>
      </c>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row>
    <row r="21" spans="2:37" x14ac:dyDescent="0.3">
      <c r="B21" t="s">
        <v>66</v>
      </c>
      <c r="C21" s="14">
        <v>3.4272972625955897E-2</v>
      </c>
      <c r="D21" s="14">
        <v>3.32418534899162E-2</v>
      </c>
      <c r="E21" s="14">
        <v>3.5505401206420303E-2</v>
      </c>
      <c r="F21" s="14"/>
      <c r="G21" s="14">
        <v>2.5578842720858301E-2</v>
      </c>
      <c r="H21" s="14">
        <v>2.9089516968335401E-2</v>
      </c>
      <c r="I21" s="14">
        <v>3.9997486382737202E-2</v>
      </c>
      <c r="J21" s="14">
        <v>4.4511613692389602E-2</v>
      </c>
      <c r="K21" s="14"/>
      <c r="L21" s="14">
        <v>3.4446497147253098E-2</v>
      </c>
      <c r="M21" s="14">
        <v>3.8313467492736897E-2</v>
      </c>
      <c r="N21" s="14">
        <v>2.8492459703210401E-2</v>
      </c>
      <c r="O21" s="14">
        <v>2.4882049313690799E-2</v>
      </c>
      <c r="P21" s="14">
        <v>4.1899593163462402E-2</v>
      </c>
      <c r="Q21" s="14">
        <v>3.7349584803130199E-2</v>
      </c>
      <c r="R21" s="14">
        <v>4.1408452245720102E-2</v>
      </c>
      <c r="S21" s="14">
        <v>3.3083948107147002E-2</v>
      </c>
      <c r="T21" s="14">
        <v>4.1468974500310798E-2</v>
      </c>
      <c r="U21" s="14">
        <v>2.6573276337362499E-2</v>
      </c>
      <c r="V21" s="14">
        <v>6.49589015322183E-3</v>
      </c>
      <c r="W21" s="14">
        <v>5.8325917244097997E-2</v>
      </c>
      <c r="X21" s="14"/>
      <c r="Y21" s="14">
        <v>3.6370613388927601E-2</v>
      </c>
      <c r="Z21" s="14">
        <v>3.32914432617245E-2</v>
      </c>
      <c r="AA21" s="14">
        <v>4.98828977740743E-2</v>
      </c>
      <c r="AB21" s="14"/>
      <c r="AC21" s="14">
        <v>2.6174710150947401E-2</v>
      </c>
      <c r="AD21" s="14">
        <v>3.5909651656373401E-2</v>
      </c>
      <c r="AE21" s="14">
        <v>5.0020422704316198E-2</v>
      </c>
      <c r="AF21" s="14"/>
      <c r="AG21" s="14">
        <v>4.5153442372506597E-2</v>
      </c>
      <c r="AH21" s="14">
        <v>1.28154698820452E-2</v>
      </c>
      <c r="AI21" s="14">
        <v>4.7959554797450898E-2</v>
      </c>
      <c r="AJ21" s="14">
        <v>2.8113540641158501E-2</v>
      </c>
      <c r="AK21" s="14">
        <v>3.93944406885171E-2</v>
      </c>
    </row>
    <row r="22" spans="2:37" x14ac:dyDescent="0.3">
      <c r="B22" t="s">
        <v>67</v>
      </c>
      <c r="C22" s="14">
        <v>3.2830483449290203E-2</v>
      </c>
      <c r="D22" s="14">
        <v>3.6503221825083899E-2</v>
      </c>
      <c r="E22" s="14">
        <v>2.9460905830896299E-2</v>
      </c>
      <c r="F22" s="14"/>
      <c r="G22" s="14">
        <v>2.3314695482567701E-2</v>
      </c>
      <c r="H22" s="14">
        <v>2.55915759334014E-2</v>
      </c>
      <c r="I22" s="14">
        <v>3.63202102772886E-2</v>
      </c>
      <c r="J22" s="14">
        <v>4.8036900541804803E-2</v>
      </c>
      <c r="K22" s="14"/>
      <c r="L22" s="14">
        <v>4.3719193908529602E-2</v>
      </c>
      <c r="M22" s="14">
        <v>2.5201951676849601E-2</v>
      </c>
      <c r="N22" s="14">
        <v>3.8867192618764597E-2</v>
      </c>
      <c r="O22" s="14">
        <v>1.0813166275906901E-2</v>
      </c>
      <c r="P22" s="14">
        <v>2.3998597496538501E-2</v>
      </c>
      <c r="Q22" s="14">
        <v>3.9855080998518401E-2</v>
      </c>
      <c r="R22" s="14">
        <v>3.2704584820478499E-2</v>
      </c>
      <c r="S22" s="14">
        <v>3.3105856110341197E-2</v>
      </c>
      <c r="T22" s="14">
        <v>3.09498402585138E-2</v>
      </c>
      <c r="U22" s="14">
        <v>3.6623098348761901E-2</v>
      </c>
      <c r="V22" s="14">
        <v>3.9575861031759203E-2</v>
      </c>
      <c r="W22" s="14">
        <v>4.8874342865174003E-2</v>
      </c>
      <c r="X22" s="14"/>
      <c r="Y22" s="14">
        <v>4.0750968299570201E-2</v>
      </c>
      <c r="Z22" s="14">
        <v>3.1656033073985602E-2</v>
      </c>
      <c r="AA22" s="14">
        <v>5.4265560720450296E-3</v>
      </c>
      <c r="AB22" s="14"/>
      <c r="AC22" s="14">
        <v>2.4279384183931899E-2</v>
      </c>
      <c r="AD22" s="14">
        <v>3.5780623963156101E-2</v>
      </c>
      <c r="AE22" s="14">
        <v>5.1916479081082899E-2</v>
      </c>
      <c r="AF22" s="14"/>
      <c r="AG22" s="14">
        <v>4.6727715538251599E-2</v>
      </c>
      <c r="AH22" s="14">
        <v>4.2782674476538503E-2</v>
      </c>
      <c r="AI22" s="14">
        <v>4.1016708770264303E-2</v>
      </c>
      <c r="AJ22" s="14">
        <v>2.7581591426956199E-2</v>
      </c>
      <c r="AK22" s="14">
        <v>3.2491090455899797E-2</v>
      </c>
    </row>
    <row r="23" spans="2:37" x14ac:dyDescent="0.3">
      <c r="B23" t="s">
        <v>68</v>
      </c>
      <c r="C23" s="14">
        <v>8.1006942072523402E-2</v>
      </c>
      <c r="D23" s="14">
        <v>8.1817943190632E-2</v>
      </c>
      <c r="E23" s="14">
        <v>7.9449009285464403E-2</v>
      </c>
      <c r="F23" s="14"/>
      <c r="G23" s="14">
        <v>5.0602971167936502E-2</v>
      </c>
      <c r="H23" s="14">
        <v>7.7495012957467205E-2</v>
      </c>
      <c r="I23" s="14">
        <v>7.8631726081477907E-2</v>
      </c>
      <c r="J23" s="14">
        <v>0.11943727821847</v>
      </c>
      <c r="K23" s="14"/>
      <c r="L23" s="14">
        <v>7.6737775674765696E-2</v>
      </c>
      <c r="M23" s="14">
        <v>6.6892928462672904E-2</v>
      </c>
      <c r="N23" s="14">
        <v>9.4007016269885904E-2</v>
      </c>
      <c r="O23" s="14">
        <v>9.6440859684516406E-2</v>
      </c>
      <c r="P23" s="14">
        <v>9.4273738478377805E-2</v>
      </c>
      <c r="Q23" s="14">
        <v>7.9729731951435304E-2</v>
      </c>
      <c r="R23" s="14">
        <v>5.4403935552301497E-2</v>
      </c>
      <c r="S23" s="14">
        <v>0.13254389170800901</v>
      </c>
      <c r="T23" s="14">
        <v>8.3502515225664098E-2</v>
      </c>
      <c r="U23" s="14">
        <v>6.5788203896635006E-2</v>
      </c>
      <c r="V23" s="14">
        <v>9.5415905252098004E-2</v>
      </c>
      <c r="W23" s="14">
        <v>6.8738678913513998E-2</v>
      </c>
      <c r="X23" s="14"/>
      <c r="Y23" s="14">
        <v>5.2669341356999903E-2</v>
      </c>
      <c r="Z23" s="14">
        <v>6.9390250688129401E-2</v>
      </c>
      <c r="AA23" s="14">
        <v>0.10417258533964401</v>
      </c>
      <c r="AB23" s="14"/>
      <c r="AC23" s="14">
        <v>8.0339301895799506E-2</v>
      </c>
      <c r="AD23" s="14">
        <v>6.9249615759191904E-2</v>
      </c>
      <c r="AE23" s="14">
        <v>9.4329920968935596E-2</v>
      </c>
      <c r="AF23" s="14"/>
      <c r="AG23" s="14">
        <v>9.5444250035178396E-2</v>
      </c>
      <c r="AH23" s="14">
        <v>7.9036177980092298E-2</v>
      </c>
      <c r="AI23" s="14">
        <v>7.3526412844152803E-2</v>
      </c>
      <c r="AJ23" s="14">
        <v>7.1355489200229494E-2</v>
      </c>
      <c r="AK23" s="14">
        <v>9.8335064494955396E-2</v>
      </c>
    </row>
    <row r="24" spans="2:37" x14ac:dyDescent="0.3">
      <c r="B24" t="s">
        <v>69</v>
      </c>
      <c r="C24" s="14">
        <v>0.342176061184289</v>
      </c>
      <c r="D24" s="14">
        <v>0.33807602868011799</v>
      </c>
      <c r="E24" s="14">
        <v>0.34711353911127102</v>
      </c>
      <c r="F24" s="14"/>
      <c r="G24" s="14">
        <v>0.34306375553645202</v>
      </c>
      <c r="H24" s="14">
        <v>0.34407104709962499</v>
      </c>
      <c r="I24" s="14">
        <v>0.333450346714045</v>
      </c>
      <c r="J24" s="14">
        <v>0.34925465802311301</v>
      </c>
      <c r="K24" s="14"/>
      <c r="L24" s="14">
        <v>0.32587104381885701</v>
      </c>
      <c r="M24" s="14">
        <v>0.35602959272760998</v>
      </c>
      <c r="N24" s="14">
        <v>0.38786920071000203</v>
      </c>
      <c r="O24" s="14">
        <v>0.33481035988892499</v>
      </c>
      <c r="P24" s="14">
        <v>0.31746602623742998</v>
      </c>
      <c r="Q24" s="14">
        <v>0.32742439298460901</v>
      </c>
      <c r="R24" s="14">
        <v>0.34627630516937902</v>
      </c>
      <c r="S24" s="14">
        <v>0.31370036568766402</v>
      </c>
      <c r="T24" s="14">
        <v>0.31421264917118502</v>
      </c>
      <c r="U24" s="14">
        <v>0.38575088911660699</v>
      </c>
      <c r="V24" s="14">
        <v>0.36183482012157298</v>
      </c>
      <c r="W24" s="14">
        <v>0.326086282324344</v>
      </c>
      <c r="X24" s="14"/>
      <c r="Y24" s="14">
        <v>0.31942903029266001</v>
      </c>
      <c r="Z24" s="14">
        <v>0.35890885024802199</v>
      </c>
      <c r="AA24" s="14">
        <v>0.360527507010513</v>
      </c>
      <c r="AB24" s="14"/>
      <c r="AC24" s="14">
        <v>0.330850242198299</v>
      </c>
      <c r="AD24" s="14">
        <v>0.346801097507413</v>
      </c>
      <c r="AE24" s="14">
        <v>0.34431670309156798</v>
      </c>
      <c r="AF24" s="14"/>
      <c r="AG24" s="14">
        <v>0.320628875451405</v>
      </c>
      <c r="AH24" s="14">
        <v>0.30242428843743202</v>
      </c>
      <c r="AI24" s="14">
        <v>0.33541031760962298</v>
      </c>
      <c r="AJ24" s="14">
        <v>0.35135634818769401</v>
      </c>
      <c r="AK24" s="14">
        <v>0.35312815711714901</v>
      </c>
    </row>
    <row r="25" spans="2:37" x14ac:dyDescent="0.3">
      <c r="B25" t="s">
        <v>70</v>
      </c>
      <c r="C25" s="14">
        <v>0.50971354066794095</v>
      </c>
      <c r="D25" s="14">
        <v>0.51036095281424998</v>
      </c>
      <c r="E25" s="14">
        <v>0.508471144565948</v>
      </c>
      <c r="F25" s="14"/>
      <c r="G25" s="14">
        <v>0.55743973509218503</v>
      </c>
      <c r="H25" s="14">
        <v>0.52375284704117098</v>
      </c>
      <c r="I25" s="14">
        <v>0.51160023054445103</v>
      </c>
      <c r="J25" s="14">
        <v>0.43875954952422203</v>
      </c>
      <c r="K25" s="14"/>
      <c r="L25" s="14">
        <v>0.51922548945059399</v>
      </c>
      <c r="M25" s="14">
        <v>0.51356205964013102</v>
      </c>
      <c r="N25" s="14">
        <v>0.45076413069813698</v>
      </c>
      <c r="O25" s="14">
        <v>0.53305356483696098</v>
      </c>
      <c r="P25" s="14">
        <v>0.522362044624192</v>
      </c>
      <c r="Q25" s="14">
        <v>0.51564120926230705</v>
      </c>
      <c r="R25" s="14">
        <v>0.52520672221212095</v>
      </c>
      <c r="S25" s="14">
        <v>0.48756593838683898</v>
      </c>
      <c r="T25" s="14">
        <v>0.52986602084432599</v>
      </c>
      <c r="U25" s="14">
        <v>0.48526453230063399</v>
      </c>
      <c r="V25" s="14">
        <v>0.49667752344134802</v>
      </c>
      <c r="W25" s="14">
        <v>0.49797477865286999</v>
      </c>
      <c r="X25" s="14"/>
      <c r="Y25" s="14">
        <v>0.55078004666184299</v>
      </c>
      <c r="Z25" s="14">
        <v>0.50675342272813795</v>
      </c>
      <c r="AA25" s="14">
        <v>0.47999045380372402</v>
      </c>
      <c r="AB25" s="14"/>
      <c r="AC25" s="14">
        <v>0.53835636157102196</v>
      </c>
      <c r="AD25" s="14">
        <v>0.51225901111386496</v>
      </c>
      <c r="AE25" s="14">
        <v>0.45941647415409798</v>
      </c>
      <c r="AF25" s="14"/>
      <c r="AG25" s="14">
        <v>0.492045716602658</v>
      </c>
      <c r="AH25" s="14">
        <v>0.56294138922389203</v>
      </c>
      <c r="AI25" s="14">
        <v>0.50208700597850897</v>
      </c>
      <c r="AJ25" s="14">
        <v>0.521593030543962</v>
      </c>
      <c r="AK25" s="14">
        <v>0.47665124724347901</v>
      </c>
    </row>
    <row r="26" spans="2:37" x14ac:dyDescent="0.3">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row>
    <row r="27" spans="2:37" x14ac:dyDescent="0.3">
      <c r="B27" s="6" t="s">
        <v>77</v>
      </c>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row>
    <row r="28" spans="2:37" x14ac:dyDescent="0.3">
      <c r="B28" s="26" t="s">
        <v>74</v>
      </c>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row>
    <row r="29" spans="2:37" x14ac:dyDescent="0.3">
      <c r="B29" t="s">
        <v>66</v>
      </c>
      <c r="C29" s="14">
        <v>3.9015097331695399E-2</v>
      </c>
      <c r="D29" s="14">
        <v>4.2981738679693099E-2</v>
      </c>
      <c r="E29" s="14">
        <v>3.53993053840123E-2</v>
      </c>
      <c r="F29" s="14"/>
      <c r="G29" s="14">
        <v>3.5325040846527801E-2</v>
      </c>
      <c r="H29" s="14">
        <v>3.7530912326369098E-2</v>
      </c>
      <c r="I29" s="14">
        <v>4.58574092453881E-2</v>
      </c>
      <c r="J29" s="14">
        <v>3.9092918771357101E-2</v>
      </c>
      <c r="K29" s="14"/>
      <c r="L29" s="14">
        <v>5.1834708750174797E-2</v>
      </c>
      <c r="M29" s="14">
        <v>2.5954805509431099E-2</v>
      </c>
      <c r="N29" s="14">
        <v>3.7343406760341598E-2</v>
      </c>
      <c r="O29" s="14">
        <v>2.1422547838169301E-2</v>
      </c>
      <c r="P29" s="14">
        <v>4.6135297493967199E-2</v>
      </c>
      <c r="Q29" s="14">
        <v>4.1021256160680697E-2</v>
      </c>
      <c r="R29" s="14">
        <v>5.4435180954246598E-2</v>
      </c>
      <c r="S29" s="14">
        <v>4.9599773445077301E-2</v>
      </c>
      <c r="T29" s="14">
        <v>3.54940411727254E-2</v>
      </c>
      <c r="U29" s="14">
        <v>2.56511367288304E-2</v>
      </c>
      <c r="V29" s="14">
        <v>4.4967698397583897E-2</v>
      </c>
      <c r="W29" s="14">
        <v>5.8298106438038698E-2</v>
      </c>
      <c r="X29" s="14"/>
      <c r="Y29" s="14">
        <v>4.14230269686756E-2</v>
      </c>
      <c r="Z29" s="14">
        <v>4.6913529661910799E-2</v>
      </c>
      <c r="AA29" s="14">
        <v>2.7944559959233901E-2</v>
      </c>
      <c r="AB29" s="14"/>
      <c r="AC29" s="14">
        <v>3.2534962785684997E-2</v>
      </c>
      <c r="AD29" s="14">
        <v>4.0306316683235602E-2</v>
      </c>
      <c r="AE29" s="14">
        <v>6.1104810683999297E-2</v>
      </c>
      <c r="AF29" s="14"/>
      <c r="AG29" s="14">
        <v>4.7762479168398202E-2</v>
      </c>
      <c r="AH29" s="14">
        <v>3.3169210797878698E-2</v>
      </c>
      <c r="AI29" s="14">
        <v>4.4411815591594399E-2</v>
      </c>
      <c r="AJ29" s="14">
        <v>3.55073145946899E-2</v>
      </c>
      <c r="AK29" s="14">
        <v>4.1140220175733801E-2</v>
      </c>
    </row>
    <row r="30" spans="2:37" x14ac:dyDescent="0.3">
      <c r="B30" t="s">
        <v>67</v>
      </c>
      <c r="C30" s="14">
        <v>4.5433635620521003E-2</v>
      </c>
      <c r="D30" s="14">
        <v>5.5413399246168199E-2</v>
      </c>
      <c r="E30" s="14">
        <v>3.5336478834927E-2</v>
      </c>
      <c r="F30" s="14"/>
      <c r="G30" s="14">
        <v>4.1659773877196597E-2</v>
      </c>
      <c r="H30" s="14">
        <v>4.1555817867815099E-2</v>
      </c>
      <c r="I30" s="14">
        <v>4.83601933641232E-2</v>
      </c>
      <c r="J30" s="14">
        <v>5.1628155517186101E-2</v>
      </c>
      <c r="K30" s="14"/>
      <c r="L30" s="14">
        <v>5.1657437935758201E-2</v>
      </c>
      <c r="M30" s="14">
        <v>5.5623067768704501E-2</v>
      </c>
      <c r="N30" s="14">
        <v>2.9112605140622302E-2</v>
      </c>
      <c r="O30" s="14">
        <v>5.4199144611639098E-2</v>
      </c>
      <c r="P30" s="14">
        <v>6.0759601094511201E-2</v>
      </c>
      <c r="Q30" s="14">
        <v>5.9616682795482497E-2</v>
      </c>
      <c r="R30" s="14">
        <v>4.1415316652080598E-2</v>
      </c>
      <c r="S30" s="14">
        <v>3.6675911340557497E-2</v>
      </c>
      <c r="T30" s="14">
        <v>2.84262623847579E-2</v>
      </c>
      <c r="U30" s="14">
        <v>4.6284900665106002E-2</v>
      </c>
      <c r="V30" s="14">
        <v>2.0492369426704501E-2</v>
      </c>
      <c r="W30" s="14">
        <v>3.4994616469580603E-2</v>
      </c>
      <c r="X30" s="14"/>
      <c r="Y30" s="14">
        <v>6.9358032291206601E-2</v>
      </c>
      <c r="Z30" s="14">
        <v>3.0561283530098099E-2</v>
      </c>
      <c r="AA30" s="14">
        <v>5.8778623037830401E-2</v>
      </c>
      <c r="AB30" s="14"/>
      <c r="AC30" s="14">
        <v>5.1317998298465499E-2</v>
      </c>
      <c r="AD30" s="14">
        <v>4.0117051209735799E-2</v>
      </c>
      <c r="AE30" s="14">
        <v>4.5640380593187001E-2</v>
      </c>
      <c r="AF30" s="14"/>
      <c r="AG30" s="14">
        <v>8.5402515621633701E-2</v>
      </c>
      <c r="AH30" s="14">
        <v>4.9900370943448603E-2</v>
      </c>
      <c r="AI30" s="14">
        <v>4.0783520269687103E-2</v>
      </c>
      <c r="AJ30" s="14">
        <v>3.02251104853174E-2</v>
      </c>
      <c r="AK30" s="14">
        <v>7.2557877716733804E-2</v>
      </c>
    </row>
    <row r="31" spans="2:37" x14ac:dyDescent="0.3">
      <c r="B31" t="s">
        <v>68</v>
      </c>
      <c r="C31" s="14">
        <v>9.8452180848628307E-2</v>
      </c>
      <c r="D31" s="14">
        <v>0.123632547947102</v>
      </c>
      <c r="E31" s="14">
        <v>7.3860276910858405E-2</v>
      </c>
      <c r="F31" s="14"/>
      <c r="G31" s="14">
        <v>9.8660821476342697E-2</v>
      </c>
      <c r="H31" s="14">
        <v>0.104362029456337</v>
      </c>
      <c r="I31" s="14">
        <v>9.0855514824460207E-2</v>
      </c>
      <c r="J31" s="14">
        <v>0.100217517637205</v>
      </c>
      <c r="K31" s="14"/>
      <c r="L31" s="14">
        <v>8.6835660318414803E-2</v>
      </c>
      <c r="M31" s="14">
        <v>8.5564551249444204E-2</v>
      </c>
      <c r="N31" s="14">
        <v>7.3604486663835803E-2</v>
      </c>
      <c r="O31" s="14">
        <v>0.10962738664484201</v>
      </c>
      <c r="P31" s="14">
        <v>0.11084255892313</v>
      </c>
      <c r="Q31" s="14">
        <v>0.103584720181455</v>
      </c>
      <c r="R31" s="14">
        <v>8.2512413915996494E-2</v>
      </c>
      <c r="S31" s="14">
        <v>0.138587046860362</v>
      </c>
      <c r="T31" s="14">
        <v>0.114000473492883</v>
      </c>
      <c r="U31" s="14">
        <v>9.2354562394459896E-2</v>
      </c>
      <c r="V31" s="14">
        <v>0.15231397383716999</v>
      </c>
      <c r="W31" s="14">
        <v>5.7120315893897801E-2</v>
      </c>
      <c r="X31" s="14"/>
      <c r="Y31" s="14">
        <v>0.124580058325145</v>
      </c>
      <c r="Z31" s="14">
        <v>6.27400320318907E-2</v>
      </c>
      <c r="AA31" s="14">
        <v>0.10764747986057301</v>
      </c>
      <c r="AB31" s="14"/>
      <c r="AC31" s="14">
        <v>0.118926811076322</v>
      </c>
      <c r="AD31" s="14">
        <v>8.1872291221912294E-2</v>
      </c>
      <c r="AE31" s="14">
        <v>0.109240525362194</v>
      </c>
      <c r="AF31" s="14"/>
      <c r="AG31" s="14">
        <v>0.15000473595022701</v>
      </c>
      <c r="AH31" s="14">
        <v>0.12876453269900301</v>
      </c>
      <c r="AI31" s="14">
        <v>9.0915084995352294E-2</v>
      </c>
      <c r="AJ31" s="14">
        <v>0.103254058265752</v>
      </c>
      <c r="AK31" s="14">
        <v>7.0360508110071704E-2</v>
      </c>
    </row>
    <row r="32" spans="2:37" x14ac:dyDescent="0.3">
      <c r="B32" t="s">
        <v>69</v>
      </c>
      <c r="C32" s="14">
        <v>0.336811091316992</v>
      </c>
      <c r="D32" s="14">
        <v>0.35598542904712099</v>
      </c>
      <c r="E32" s="14">
        <v>0.319657906126251</v>
      </c>
      <c r="F32" s="14"/>
      <c r="G32" s="14">
        <v>0.35559801124415602</v>
      </c>
      <c r="H32" s="14">
        <v>0.33413013776165101</v>
      </c>
      <c r="I32" s="14">
        <v>0.31707584548345202</v>
      </c>
      <c r="J32" s="14">
        <v>0.33608624687233202</v>
      </c>
      <c r="K32" s="14"/>
      <c r="L32" s="14">
        <v>0.29742502336742399</v>
      </c>
      <c r="M32" s="14">
        <v>0.37164864129501302</v>
      </c>
      <c r="N32" s="14">
        <v>0.38175393440337702</v>
      </c>
      <c r="O32" s="14">
        <v>0.34499165376437702</v>
      </c>
      <c r="P32" s="14">
        <v>0.344568945065646</v>
      </c>
      <c r="Q32" s="14">
        <v>0.35444692647897003</v>
      </c>
      <c r="R32" s="14">
        <v>0.33970850677427999</v>
      </c>
      <c r="S32" s="14">
        <v>0.36034926517857202</v>
      </c>
      <c r="T32" s="14">
        <v>0.345104751152564</v>
      </c>
      <c r="U32" s="14">
        <v>0.306110136073102</v>
      </c>
      <c r="V32" s="14">
        <v>0.29715036732981798</v>
      </c>
      <c r="W32" s="14">
        <v>0.242788740387643</v>
      </c>
      <c r="X32" s="14"/>
      <c r="Y32" s="14">
        <v>0.37169788261937697</v>
      </c>
      <c r="Z32" s="14">
        <v>0.33180238295262499</v>
      </c>
      <c r="AA32" s="14">
        <v>0.30603072754233401</v>
      </c>
      <c r="AB32" s="14"/>
      <c r="AC32" s="14">
        <v>0.34566345408612698</v>
      </c>
      <c r="AD32" s="14">
        <v>0.33015663770485798</v>
      </c>
      <c r="AE32" s="14">
        <v>0.34372824247362999</v>
      </c>
      <c r="AF32" s="14"/>
      <c r="AG32" s="14">
        <v>0.30671961824822702</v>
      </c>
      <c r="AH32" s="14">
        <v>0.34081019694401599</v>
      </c>
      <c r="AI32" s="14">
        <v>0.32522134320527502</v>
      </c>
      <c r="AJ32" s="14">
        <v>0.34139276046026001</v>
      </c>
      <c r="AK32" s="14">
        <v>0.340889755877616</v>
      </c>
    </row>
    <row r="33" spans="2:37" x14ac:dyDescent="0.3">
      <c r="B33" t="s">
        <v>70</v>
      </c>
      <c r="C33" s="14">
        <v>0.48028799488216301</v>
      </c>
      <c r="D33" s="14">
        <v>0.421986885079916</v>
      </c>
      <c r="E33" s="14">
        <v>0.53574603274395205</v>
      </c>
      <c r="F33" s="14"/>
      <c r="G33" s="14">
        <v>0.46875635255577702</v>
      </c>
      <c r="H33" s="14">
        <v>0.482421102587828</v>
      </c>
      <c r="I33" s="14">
        <v>0.497851037082576</v>
      </c>
      <c r="J33" s="14">
        <v>0.47297516120192001</v>
      </c>
      <c r="K33" s="14"/>
      <c r="L33" s="14">
        <v>0.51224716962822803</v>
      </c>
      <c r="M33" s="14">
        <v>0.46120893417740699</v>
      </c>
      <c r="N33" s="14">
        <v>0.47818556703182302</v>
      </c>
      <c r="O33" s="14">
        <v>0.46975926714097299</v>
      </c>
      <c r="P33" s="14">
        <v>0.437693597422745</v>
      </c>
      <c r="Q33" s="14">
        <v>0.44133041438341197</v>
      </c>
      <c r="R33" s="14">
        <v>0.48192858170339598</v>
      </c>
      <c r="S33" s="14">
        <v>0.41478800317543102</v>
      </c>
      <c r="T33" s="14">
        <v>0.47697447179706998</v>
      </c>
      <c r="U33" s="14">
        <v>0.529599264138502</v>
      </c>
      <c r="V33" s="14">
        <v>0.48507559100872299</v>
      </c>
      <c r="W33" s="14">
        <v>0.60679822081084001</v>
      </c>
      <c r="X33" s="14"/>
      <c r="Y33" s="14">
        <v>0.39294099979559499</v>
      </c>
      <c r="Z33" s="14">
        <v>0.52798277182347497</v>
      </c>
      <c r="AA33" s="14">
        <v>0.499598609600028</v>
      </c>
      <c r="AB33" s="14"/>
      <c r="AC33" s="14">
        <v>0.45155677375340098</v>
      </c>
      <c r="AD33" s="14">
        <v>0.50754770318025799</v>
      </c>
      <c r="AE33" s="14">
        <v>0.44028604088699003</v>
      </c>
      <c r="AF33" s="14"/>
      <c r="AG33" s="14">
        <v>0.410110651011514</v>
      </c>
      <c r="AH33" s="14">
        <v>0.447355688615653</v>
      </c>
      <c r="AI33" s="14">
        <v>0.49866823593809101</v>
      </c>
      <c r="AJ33" s="14">
        <v>0.48962075619398099</v>
      </c>
      <c r="AK33" s="14">
        <v>0.47505163811984502</v>
      </c>
    </row>
    <row r="34" spans="2:37" x14ac:dyDescent="0.3">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row>
    <row r="35" spans="2:37" x14ac:dyDescent="0.3">
      <c r="B35" s="6" t="s">
        <v>78</v>
      </c>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row>
    <row r="36" spans="2:37" x14ac:dyDescent="0.3">
      <c r="B36" s="26" t="s">
        <v>74</v>
      </c>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row>
    <row r="37" spans="2:37" x14ac:dyDescent="0.3">
      <c r="B37" t="s">
        <v>66</v>
      </c>
      <c r="C37" s="14">
        <v>3.9878563716791299E-2</v>
      </c>
      <c r="D37" s="14">
        <v>4.3915540209788897E-2</v>
      </c>
      <c r="E37" s="14">
        <v>3.6199788328662302E-2</v>
      </c>
      <c r="F37" s="14"/>
      <c r="G37" s="14">
        <v>3.2998743085386299E-2</v>
      </c>
      <c r="H37" s="14">
        <v>2.9261098078605E-2</v>
      </c>
      <c r="I37" s="14">
        <v>4.4357306051985602E-2</v>
      </c>
      <c r="J37" s="14">
        <v>5.4980369987780303E-2</v>
      </c>
      <c r="K37" s="14"/>
      <c r="L37" s="14">
        <v>3.87424526713437E-2</v>
      </c>
      <c r="M37" s="14">
        <v>3.07776824951243E-2</v>
      </c>
      <c r="N37" s="14">
        <v>4.2107550856835402E-2</v>
      </c>
      <c r="O37" s="14">
        <v>2.8263751938335101E-2</v>
      </c>
      <c r="P37" s="14">
        <v>5.5523484030806099E-2</v>
      </c>
      <c r="Q37" s="14">
        <v>5.1691421791962698E-2</v>
      </c>
      <c r="R37" s="14">
        <v>3.7008804146808197E-2</v>
      </c>
      <c r="S37" s="14">
        <v>4.2979692099410501E-2</v>
      </c>
      <c r="T37" s="14">
        <v>4.2111186165219902E-2</v>
      </c>
      <c r="U37" s="14">
        <v>3.6910779881876202E-2</v>
      </c>
      <c r="V37" s="14">
        <v>3.2576158244527899E-2</v>
      </c>
      <c r="W37" s="14">
        <v>5.8012061429369502E-2</v>
      </c>
      <c r="X37" s="14"/>
      <c r="Y37" s="14">
        <v>5.47027839924333E-2</v>
      </c>
      <c r="Z37" s="14">
        <v>3.6239310144386201E-2</v>
      </c>
      <c r="AA37" s="14">
        <v>4.45123586779771E-2</v>
      </c>
      <c r="AB37" s="14"/>
      <c r="AC37" s="14">
        <v>3.4224601087867901E-2</v>
      </c>
      <c r="AD37" s="14">
        <v>4.0199193036835099E-2</v>
      </c>
      <c r="AE37" s="14">
        <v>6.0960356687400498E-2</v>
      </c>
      <c r="AF37" s="14"/>
      <c r="AG37" s="14">
        <v>4.9449240824416103E-2</v>
      </c>
      <c r="AH37" s="14">
        <v>4.14026745458798E-2</v>
      </c>
      <c r="AI37" s="14">
        <v>4.7895522040252402E-2</v>
      </c>
      <c r="AJ37" s="14">
        <v>3.1242020502381399E-2</v>
      </c>
      <c r="AK37" s="14">
        <v>4.6034729534133699E-2</v>
      </c>
    </row>
    <row r="38" spans="2:37" x14ac:dyDescent="0.3">
      <c r="B38" t="s">
        <v>67</v>
      </c>
      <c r="C38" s="14">
        <v>3.0844978142895201E-2</v>
      </c>
      <c r="D38" s="14">
        <v>3.45675672885788E-2</v>
      </c>
      <c r="E38" s="14">
        <v>2.7413653494946701E-2</v>
      </c>
      <c r="F38" s="14"/>
      <c r="G38" s="14">
        <v>2.6845559890267202E-2</v>
      </c>
      <c r="H38" s="14">
        <v>3.3162686747207501E-2</v>
      </c>
      <c r="I38" s="14">
        <v>4.25260396487721E-2</v>
      </c>
      <c r="J38" s="14">
        <v>2.29300820729787E-2</v>
      </c>
      <c r="K38" s="14"/>
      <c r="L38" s="14">
        <v>3.0024080369176899E-2</v>
      </c>
      <c r="M38" s="14">
        <v>2.50973404040165E-2</v>
      </c>
      <c r="N38" s="14">
        <v>2.92952297027925E-2</v>
      </c>
      <c r="O38" s="14">
        <v>4.0149038863973599E-2</v>
      </c>
      <c r="P38" s="14">
        <v>3.3487005561011397E-2</v>
      </c>
      <c r="Q38" s="14">
        <v>2.5534457922300899E-2</v>
      </c>
      <c r="R38" s="14">
        <v>3.4047178934129403E-2</v>
      </c>
      <c r="S38" s="14">
        <v>3.4078575762858797E-2</v>
      </c>
      <c r="T38" s="14">
        <v>4.3326192385654202E-2</v>
      </c>
      <c r="U38" s="14">
        <v>1.8281184087632799E-2</v>
      </c>
      <c r="V38" s="14">
        <v>3.1284028904128597E-2</v>
      </c>
      <c r="W38" s="14">
        <v>2.38881171802208E-2</v>
      </c>
      <c r="X38" s="14"/>
      <c r="Y38" s="14">
        <v>3.3492238729214703E-2</v>
      </c>
      <c r="Z38" s="14">
        <v>3.0483747740184301E-2</v>
      </c>
      <c r="AA38" s="14">
        <v>1.0721665045641499E-2</v>
      </c>
      <c r="AB38" s="14"/>
      <c r="AC38" s="14">
        <v>3.28854557327957E-2</v>
      </c>
      <c r="AD38" s="14">
        <v>3.2431720467322997E-2</v>
      </c>
      <c r="AE38" s="14">
        <v>2.3779251260120399E-2</v>
      </c>
      <c r="AF38" s="14"/>
      <c r="AG38" s="14">
        <v>1.8244300477441001E-2</v>
      </c>
      <c r="AH38" s="14">
        <v>3.0341592844410199E-2</v>
      </c>
      <c r="AI38" s="14">
        <v>2.20375485309743E-2</v>
      </c>
      <c r="AJ38" s="14">
        <v>3.01048305506347E-2</v>
      </c>
      <c r="AK38" s="14">
        <v>4.2025803743349799E-2</v>
      </c>
    </row>
    <row r="39" spans="2:37" x14ac:dyDescent="0.3">
      <c r="B39" t="s">
        <v>68</v>
      </c>
      <c r="C39" s="14">
        <v>7.3345163279091893E-2</v>
      </c>
      <c r="D39" s="14">
        <v>8.7852057643063294E-2</v>
      </c>
      <c r="E39" s="14">
        <v>5.9664725453571099E-2</v>
      </c>
      <c r="F39" s="14"/>
      <c r="G39" s="14">
        <v>6.4978528005463804E-2</v>
      </c>
      <c r="H39" s="14">
        <v>7.9269799243609801E-2</v>
      </c>
      <c r="I39" s="14">
        <v>7.39931394799304E-2</v>
      </c>
      <c r="J39" s="14">
        <v>7.6732917490819702E-2</v>
      </c>
      <c r="K39" s="14"/>
      <c r="L39" s="14">
        <v>9.6833986849889198E-2</v>
      </c>
      <c r="M39" s="14">
        <v>8.0087220698289302E-2</v>
      </c>
      <c r="N39" s="14">
        <v>8.3739494381353294E-2</v>
      </c>
      <c r="O39" s="14">
        <v>7.7214287957126204E-2</v>
      </c>
      <c r="P39" s="14">
        <v>5.65010400638912E-2</v>
      </c>
      <c r="Q39" s="14">
        <v>7.7823781711275103E-2</v>
      </c>
      <c r="R39" s="14">
        <v>4.9518075845387401E-2</v>
      </c>
      <c r="S39" s="14">
        <v>4.8763798211927903E-2</v>
      </c>
      <c r="T39" s="14">
        <v>7.5225241332393306E-2</v>
      </c>
      <c r="U39" s="14">
        <v>5.80147129207398E-2</v>
      </c>
      <c r="V39" s="14">
        <v>7.9790527844976505E-2</v>
      </c>
      <c r="W39" s="14">
        <v>4.57243502906007E-2</v>
      </c>
      <c r="X39" s="14"/>
      <c r="Y39" s="14">
        <v>7.15611315213633E-2</v>
      </c>
      <c r="Z39" s="14">
        <v>5.44803820617938E-2</v>
      </c>
      <c r="AA39" s="14">
        <v>0.10360392123619699</v>
      </c>
      <c r="AB39" s="14"/>
      <c r="AC39" s="14">
        <v>7.9103442204087701E-2</v>
      </c>
      <c r="AD39" s="14">
        <v>5.7394129656464399E-2</v>
      </c>
      <c r="AE39" s="14">
        <v>0.10272363418668699</v>
      </c>
      <c r="AF39" s="14"/>
      <c r="AG39" s="14">
        <v>0.18416508355619299</v>
      </c>
      <c r="AH39" s="14">
        <v>0.10108791968224801</v>
      </c>
      <c r="AI39" s="14">
        <v>5.6012681781090201E-2</v>
      </c>
      <c r="AJ39" s="14">
        <v>6.3036372355289194E-2</v>
      </c>
      <c r="AK39" s="14">
        <v>7.7914736388925099E-2</v>
      </c>
    </row>
    <row r="40" spans="2:37" x14ac:dyDescent="0.3">
      <c r="B40" t="s">
        <v>69</v>
      </c>
      <c r="C40" s="14">
        <v>0.28155956006170302</v>
      </c>
      <c r="D40" s="14">
        <v>0.29975422848924499</v>
      </c>
      <c r="E40" s="14">
        <v>0.26498553816447701</v>
      </c>
      <c r="F40" s="14"/>
      <c r="G40" s="14">
        <v>0.27714100515761703</v>
      </c>
      <c r="H40" s="14">
        <v>0.29092904076605097</v>
      </c>
      <c r="I40" s="14">
        <v>0.27344930162537201</v>
      </c>
      <c r="J40" s="14">
        <v>0.28648282061740699</v>
      </c>
      <c r="K40" s="14"/>
      <c r="L40" s="14">
        <v>0.23925354991504599</v>
      </c>
      <c r="M40" s="14">
        <v>0.273848795595589</v>
      </c>
      <c r="N40" s="14">
        <v>0.32696289347261398</v>
      </c>
      <c r="O40" s="14">
        <v>0.29533001041433699</v>
      </c>
      <c r="P40" s="14">
        <v>0.31941417376672998</v>
      </c>
      <c r="Q40" s="14">
        <v>0.28490623612124</v>
      </c>
      <c r="R40" s="14">
        <v>0.30199206784461302</v>
      </c>
      <c r="S40" s="14">
        <v>0.39408171812749998</v>
      </c>
      <c r="T40" s="14">
        <v>0.26480615249738498</v>
      </c>
      <c r="U40" s="14">
        <v>0.250145393822784</v>
      </c>
      <c r="V40" s="14">
        <v>0.27665265137093298</v>
      </c>
      <c r="W40" s="14">
        <v>0.210770943898379</v>
      </c>
      <c r="X40" s="14"/>
      <c r="Y40" s="14">
        <v>0.30285273978979899</v>
      </c>
      <c r="Z40" s="14">
        <v>0.27568253075696297</v>
      </c>
      <c r="AA40" s="14">
        <v>0.243995361564142</v>
      </c>
      <c r="AB40" s="14"/>
      <c r="AC40" s="14">
        <v>0.30189757614738599</v>
      </c>
      <c r="AD40" s="14">
        <v>0.28486233123237098</v>
      </c>
      <c r="AE40" s="14">
        <v>0.25532899346526899</v>
      </c>
      <c r="AF40" s="14"/>
      <c r="AG40" s="14">
        <v>0.31840006904735602</v>
      </c>
      <c r="AH40" s="14">
        <v>0.27595733875860901</v>
      </c>
      <c r="AI40" s="14">
        <v>0.22576134833356001</v>
      </c>
      <c r="AJ40" s="14">
        <v>0.29826564254535498</v>
      </c>
      <c r="AK40" s="14">
        <v>0.28645586565247899</v>
      </c>
    </row>
    <row r="41" spans="2:37" x14ac:dyDescent="0.3">
      <c r="B41" t="s">
        <v>70</v>
      </c>
      <c r="C41" s="14">
        <v>0.57437173479951897</v>
      </c>
      <c r="D41" s="14">
        <v>0.53391060636932397</v>
      </c>
      <c r="E41" s="14">
        <v>0.611736294558343</v>
      </c>
      <c r="F41" s="14"/>
      <c r="G41" s="14">
        <v>0.59803616386126601</v>
      </c>
      <c r="H41" s="14">
        <v>0.56737737516452702</v>
      </c>
      <c r="I41" s="14">
        <v>0.56567421319393996</v>
      </c>
      <c r="J41" s="14">
        <v>0.55887380983101398</v>
      </c>
      <c r="K41" s="14"/>
      <c r="L41" s="14">
        <v>0.59514593019454398</v>
      </c>
      <c r="M41" s="14">
        <v>0.59018896080698102</v>
      </c>
      <c r="N41" s="14">
        <v>0.51789483158640404</v>
      </c>
      <c r="O41" s="14">
        <v>0.55904291082622803</v>
      </c>
      <c r="P41" s="14">
        <v>0.535074296577562</v>
      </c>
      <c r="Q41" s="14">
        <v>0.560044102453222</v>
      </c>
      <c r="R41" s="14">
        <v>0.57743387322906203</v>
      </c>
      <c r="S41" s="14">
        <v>0.48009621579830303</v>
      </c>
      <c r="T41" s="14">
        <v>0.57453122761934705</v>
      </c>
      <c r="U41" s="14">
        <v>0.63664792928696701</v>
      </c>
      <c r="V41" s="14">
        <v>0.579696633635434</v>
      </c>
      <c r="W41" s="14">
        <v>0.66160452720143004</v>
      </c>
      <c r="X41" s="14"/>
      <c r="Y41" s="14">
        <v>0.53739110596718997</v>
      </c>
      <c r="Z41" s="14">
        <v>0.60311402929667302</v>
      </c>
      <c r="AA41" s="14">
        <v>0.59716669347604201</v>
      </c>
      <c r="AB41" s="14"/>
      <c r="AC41" s="14">
        <v>0.551888924827862</v>
      </c>
      <c r="AD41" s="14">
        <v>0.58511262560700705</v>
      </c>
      <c r="AE41" s="14">
        <v>0.557207764400523</v>
      </c>
      <c r="AF41" s="14"/>
      <c r="AG41" s="14">
        <v>0.42974130609459499</v>
      </c>
      <c r="AH41" s="14">
        <v>0.55121047416885305</v>
      </c>
      <c r="AI41" s="14">
        <v>0.64829289931412404</v>
      </c>
      <c r="AJ41" s="14">
        <v>0.57735113404633998</v>
      </c>
      <c r="AK41" s="14">
        <v>0.54756886468111299</v>
      </c>
    </row>
    <row r="42" spans="2:37" x14ac:dyDescent="0.3">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row>
    <row r="43" spans="2:37" x14ac:dyDescent="0.3">
      <c r="B43" s="6" t="s">
        <v>79</v>
      </c>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row>
    <row r="44" spans="2:37" x14ac:dyDescent="0.3">
      <c r="B44" s="26" t="s">
        <v>74</v>
      </c>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row>
    <row r="45" spans="2:37" x14ac:dyDescent="0.3">
      <c r="B45" t="s">
        <v>66</v>
      </c>
      <c r="C45" s="14">
        <v>4.4476673658640498E-2</v>
      </c>
      <c r="D45" s="14">
        <v>5.2746434820955299E-2</v>
      </c>
      <c r="E45" s="14">
        <v>3.6695596307272302E-2</v>
      </c>
      <c r="F45" s="14"/>
      <c r="G45" s="14">
        <v>3.3091517724612003E-2</v>
      </c>
      <c r="H45" s="14">
        <v>3.7058505460820998E-2</v>
      </c>
      <c r="I45" s="14">
        <v>6.1015220327931399E-2</v>
      </c>
      <c r="J45" s="14">
        <v>4.9244081552515202E-2</v>
      </c>
      <c r="K45" s="14"/>
      <c r="L45" s="14">
        <v>3.6227041948316198E-2</v>
      </c>
      <c r="M45" s="14">
        <v>3.5510252946953098E-2</v>
      </c>
      <c r="N45" s="14">
        <v>5.4160618757058798E-2</v>
      </c>
      <c r="O45" s="14">
        <v>4.3268199219254698E-2</v>
      </c>
      <c r="P45" s="14">
        <v>2.7807527654089101E-2</v>
      </c>
      <c r="Q45" s="14">
        <v>5.9797957501732502E-2</v>
      </c>
      <c r="R45" s="14">
        <v>5.8515871698490297E-2</v>
      </c>
      <c r="S45" s="14">
        <v>5.7625124675735197E-2</v>
      </c>
      <c r="T45" s="14">
        <v>3.9185756587851499E-2</v>
      </c>
      <c r="U45" s="14">
        <v>5.1371518484244601E-2</v>
      </c>
      <c r="V45" s="14">
        <v>3.8463145820286898E-2</v>
      </c>
      <c r="W45" s="14">
        <v>4.6330181304727602E-2</v>
      </c>
      <c r="X45" s="14"/>
      <c r="Y45" s="14">
        <v>3.6010652197940203E-2</v>
      </c>
      <c r="Z45" s="14">
        <v>3.8121645777413497E-2</v>
      </c>
      <c r="AA45" s="14">
        <v>2.6572972601574499E-2</v>
      </c>
      <c r="AB45" s="14"/>
      <c r="AC45" s="14">
        <v>5.8710842562229998E-2</v>
      </c>
      <c r="AD45" s="14">
        <v>2.5960232246708501E-2</v>
      </c>
      <c r="AE45" s="14">
        <v>5.8975576854312199E-2</v>
      </c>
      <c r="AF45" s="14"/>
      <c r="AG45" s="14">
        <v>4.6933963049382403E-2</v>
      </c>
      <c r="AH45" s="14">
        <v>2.91430818061395E-2</v>
      </c>
      <c r="AI45" s="14">
        <v>3.5857035037813803E-2</v>
      </c>
      <c r="AJ45" s="14">
        <v>4.79300419995905E-2</v>
      </c>
      <c r="AK45" s="14">
        <v>5.1723323700580602E-2</v>
      </c>
    </row>
    <row r="46" spans="2:37" x14ac:dyDescent="0.3">
      <c r="B46" t="s">
        <v>67</v>
      </c>
      <c r="C46" s="14">
        <v>0.120985813615993</v>
      </c>
      <c r="D46" s="14">
        <v>0.14922396579321101</v>
      </c>
      <c r="E46" s="14">
        <v>9.3561971545943798E-2</v>
      </c>
      <c r="F46" s="14"/>
      <c r="G46" s="14">
        <v>0.110795645830636</v>
      </c>
      <c r="H46" s="14">
        <v>0.107150988330224</v>
      </c>
      <c r="I46" s="14">
        <v>0.13417223726866701</v>
      </c>
      <c r="J46" s="14">
        <v>0.136531372473011</v>
      </c>
      <c r="K46" s="14"/>
      <c r="L46" s="14">
        <v>0.103957374831128</v>
      </c>
      <c r="M46" s="14">
        <v>0.10618045172915801</v>
      </c>
      <c r="N46" s="14">
        <v>0.14434368168126199</v>
      </c>
      <c r="O46" s="14">
        <v>0.114614801264594</v>
      </c>
      <c r="P46" s="14">
        <v>0.168146796886983</v>
      </c>
      <c r="Q46" s="14">
        <v>0.115959356695818</v>
      </c>
      <c r="R46" s="14">
        <v>0.13996437550042001</v>
      </c>
      <c r="S46" s="14">
        <v>0.14457075476263401</v>
      </c>
      <c r="T46" s="14">
        <v>0.126110040933305</v>
      </c>
      <c r="U46" s="14">
        <v>9.3163474917952696E-2</v>
      </c>
      <c r="V46" s="14">
        <v>0.136492935981435</v>
      </c>
      <c r="W46" s="14">
        <v>8.2804668544658594E-2</v>
      </c>
      <c r="X46" s="14"/>
      <c r="Y46" s="14">
        <v>0.131373143580096</v>
      </c>
      <c r="Z46" s="14">
        <v>0.112603431745215</v>
      </c>
      <c r="AA46" s="14">
        <v>0.10639810481376601</v>
      </c>
      <c r="AB46" s="14"/>
      <c r="AC46" s="14">
        <v>0.12880306324663801</v>
      </c>
      <c r="AD46" s="14">
        <v>0.113199594427542</v>
      </c>
      <c r="AE46" s="14">
        <v>0.11511972275430001</v>
      </c>
      <c r="AF46" s="14"/>
      <c r="AG46" s="14">
        <v>0.16575362282391301</v>
      </c>
      <c r="AH46" s="14">
        <v>0.13300972388441801</v>
      </c>
      <c r="AI46" s="14">
        <v>0.10547123490013501</v>
      </c>
      <c r="AJ46" s="14">
        <v>0.10485907919390799</v>
      </c>
      <c r="AK46" s="14">
        <v>0.15369108258605901</v>
      </c>
    </row>
    <row r="47" spans="2:37" x14ac:dyDescent="0.3">
      <c r="B47" t="s">
        <v>68</v>
      </c>
      <c r="C47" s="14">
        <v>0.24765104384192799</v>
      </c>
      <c r="D47" s="14">
        <v>0.26148826836187999</v>
      </c>
      <c r="E47" s="14">
        <v>0.23379005633017899</v>
      </c>
      <c r="F47" s="14"/>
      <c r="G47" s="14">
        <v>0.21459234325174001</v>
      </c>
      <c r="H47" s="14">
        <v>0.25659285147435501</v>
      </c>
      <c r="I47" s="14">
        <v>0.267764971098296</v>
      </c>
      <c r="J47" s="14">
        <v>0.25875099564512999</v>
      </c>
      <c r="K47" s="14"/>
      <c r="L47" s="14">
        <v>0.22092093316736899</v>
      </c>
      <c r="M47" s="14">
        <v>0.26057537775721401</v>
      </c>
      <c r="N47" s="14">
        <v>0.27410641721756002</v>
      </c>
      <c r="O47" s="14">
        <v>0.23377022252965099</v>
      </c>
      <c r="P47" s="14">
        <v>0.23757155513540401</v>
      </c>
      <c r="Q47" s="14">
        <v>0.25576363248485101</v>
      </c>
      <c r="R47" s="14">
        <v>0.24382598910755399</v>
      </c>
      <c r="S47" s="14">
        <v>0.27876887321256699</v>
      </c>
      <c r="T47" s="14">
        <v>0.26963630857970999</v>
      </c>
      <c r="U47" s="14">
        <v>0.24227169039611199</v>
      </c>
      <c r="V47" s="14">
        <v>0.20350017891111299</v>
      </c>
      <c r="W47" s="14">
        <v>0.26488132178882901</v>
      </c>
      <c r="X47" s="14"/>
      <c r="Y47" s="14">
        <v>0.28780380198608202</v>
      </c>
      <c r="Z47" s="14">
        <v>0.215687779373747</v>
      </c>
      <c r="AA47" s="14">
        <v>0.21841741278545601</v>
      </c>
      <c r="AB47" s="14"/>
      <c r="AC47" s="14">
        <v>0.28473049901449599</v>
      </c>
      <c r="AD47" s="14">
        <v>0.208771205231188</v>
      </c>
      <c r="AE47" s="14">
        <v>0.27650740720698902</v>
      </c>
      <c r="AF47" s="14"/>
      <c r="AG47" s="14">
        <v>0.19233688454964101</v>
      </c>
      <c r="AH47" s="14">
        <v>0.23272869333836299</v>
      </c>
      <c r="AI47" s="14">
        <v>0.20827831885074799</v>
      </c>
      <c r="AJ47" s="14">
        <v>0.26147280551067997</v>
      </c>
      <c r="AK47" s="14">
        <v>0.25344183160329598</v>
      </c>
    </row>
    <row r="48" spans="2:37" x14ac:dyDescent="0.3">
      <c r="B48" t="s">
        <v>69</v>
      </c>
      <c r="C48" s="14">
        <v>0.38817503963531003</v>
      </c>
      <c r="D48" s="14">
        <v>0.35693992857068402</v>
      </c>
      <c r="E48" s="14">
        <v>0.41992026114209402</v>
      </c>
      <c r="F48" s="14"/>
      <c r="G48" s="14">
        <v>0.42896165104289102</v>
      </c>
      <c r="H48" s="14">
        <v>0.407134214270575</v>
      </c>
      <c r="I48" s="14">
        <v>0.33758482082206198</v>
      </c>
      <c r="J48" s="14">
        <v>0.36802256636372199</v>
      </c>
      <c r="K48" s="14"/>
      <c r="L48" s="14">
        <v>0.35856866913336399</v>
      </c>
      <c r="M48" s="14">
        <v>0.410017220668357</v>
      </c>
      <c r="N48" s="14">
        <v>0.37165894778173397</v>
      </c>
      <c r="O48" s="14">
        <v>0.41344246529526602</v>
      </c>
      <c r="P48" s="14">
        <v>0.391885398420103</v>
      </c>
      <c r="Q48" s="14">
        <v>0.38568577942309401</v>
      </c>
      <c r="R48" s="14">
        <v>0.33789859170647202</v>
      </c>
      <c r="S48" s="14">
        <v>0.37696961072901902</v>
      </c>
      <c r="T48" s="14">
        <v>0.39774758494019302</v>
      </c>
      <c r="U48" s="14">
        <v>0.41961771300305201</v>
      </c>
      <c r="V48" s="14">
        <v>0.41581550741192602</v>
      </c>
      <c r="W48" s="14">
        <v>0.37202381299200299</v>
      </c>
      <c r="X48" s="14"/>
      <c r="Y48" s="14">
        <v>0.41091285234910802</v>
      </c>
      <c r="Z48" s="14">
        <v>0.39224698519332302</v>
      </c>
      <c r="AA48" s="14">
        <v>0.431022046790633</v>
      </c>
      <c r="AB48" s="14"/>
      <c r="AC48" s="14">
        <v>0.37683504532684697</v>
      </c>
      <c r="AD48" s="14">
        <v>0.42272424554722099</v>
      </c>
      <c r="AE48" s="14">
        <v>0.34928668672117602</v>
      </c>
      <c r="AF48" s="14"/>
      <c r="AG48" s="14">
        <v>0.40540940180180102</v>
      </c>
      <c r="AH48" s="14">
        <v>0.43380101004997601</v>
      </c>
      <c r="AI48" s="14">
        <v>0.43493271599880901</v>
      </c>
      <c r="AJ48" s="14">
        <v>0.38396633899326699</v>
      </c>
      <c r="AK48" s="14">
        <v>0.35297999035291799</v>
      </c>
    </row>
    <row r="49" spans="2:37" x14ac:dyDescent="0.3">
      <c r="B49" t="s">
        <v>70</v>
      </c>
      <c r="C49" s="14">
        <v>0.19871142924812901</v>
      </c>
      <c r="D49" s="14">
        <v>0.17960140245327</v>
      </c>
      <c r="E49" s="14">
        <v>0.216032114674511</v>
      </c>
      <c r="F49" s="14"/>
      <c r="G49" s="14">
        <v>0.212558842150121</v>
      </c>
      <c r="H49" s="14">
        <v>0.19206344046402499</v>
      </c>
      <c r="I49" s="14">
        <v>0.19946275048304299</v>
      </c>
      <c r="J49" s="14">
        <v>0.18745098396562099</v>
      </c>
      <c r="K49" s="14"/>
      <c r="L49" s="14">
        <v>0.28032598091982303</v>
      </c>
      <c r="M49" s="14">
        <v>0.18771669689831699</v>
      </c>
      <c r="N49" s="14">
        <v>0.155730334562385</v>
      </c>
      <c r="O49" s="14">
        <v>0.19490431169123301</v>
      </c>
      <c r="P49" s="14">
        <v>0.17458872190342101</v>
      </c>
      <c r="Q49" s="14">
        <v>0.182793273894504</v>
      </c>
      <c r="R49" s="14">
        <v>0.219795171987064</v>
      </c>
      <c r="S49" s="14">
        <v>0.14206563662004501</v>
      </c>
      <c r="T49" s="14">
        <v>0.16732030895894101</v>
      </c>
      <c r="U49" s="14">
        <v>0.19357560319863801</v>
      </c>
      <c r="V49" s="14">
        <v>0.20572823187524</v>
      </c>
      <c r="W49" s="14">
        <v>0.233960015369782</v>
      </c>
      <c r="X49" s="14"/>
      <c r="Y49" s="14">
        <v>0.13389954988677399</v>
      </c>
      <c r="Z49" s="14">
        <v>0.241340157910301</v>
      </c>
      <c r="AA49" s="14">
        <v>0.21758946300856999</v>
      </c>
      <c r="AB49" s="14"/>
      <c r="AC49" s="14">
        <v>0.150920549849788</v>
      </c>
      <c r="AD49" s="14">
        <v>0.22934472254734101</v>
      </c>
      <c r="AE49" s="14">
        <v>0.20011060646322301</v>
      </c>
      <c r="AF49" s="14"/>
      <c r="AG49" s="14">
        <v>0.18956612777526199</v>
      </c>
      <c r="AH49" s="14">
        <v>0.17131749092110399</v>
      </c>
      <c r="AI49" s="14">
        <v>0.215460695212495</v>
      </c>
      <c r="AJ49" s="14">
        <v>0.20177173430255499</v>
      </c>
      <c r="AK49" s="14">
        <v>0.18816377175714699</v>
      </c>
    </row>
    <row r="50" spans="2:37" x14ac:dyDescent="0.3">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row>
    <row r="51" spans="2:37" x14ac:dyDescent="0.3">
      <c r="B51" s="6" t="s">
        <v>80</v>
      </c>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row>
    <row r="52" spans="2:37" x14ac:dyDescent="0.3">
      <c r="B52" s="26" t="s">
        <v>74</v>
      </c>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row>
    <row r="53" spans="2:37" x14ac:dyDescent="0.3">
      <c r="B53" t="s">
        <v>66</v>
      </c>
      <c r="C53" s="14">
        <v>3.2500746071881498E-2</v>
      </c>
      <c r="D53" s="14">
        <v>3.69603124479801E-2</v>
      </c>
      <c r="E53" s="14">
        <v>2.8360794910222101E-2</v>
      </c>
      <c r="F53" s="14"/>
      <c r="G53" s="14">
        <v>2.2455685628236501E-2</v>
      </c>
      <c r="H53" s="14">
        <v>2.29932506052286E-2</v>
      </c>
      <c r="I53" s="14">
        <v>4.4574091126097198E-2</v>
      </c>
      <c r="J53" s="14">
        <v>4.1744695909363798E-2</v>
      </c>
      <c r="K53" s="14"/>
      <c r="L53" s="14">
        <v>3.4494339206495701E-2</v>
      </c>
      <c r="M53" s="14">
        <v>3.0227035011245899E-2</v>
      </c>
      <c r="N53" s="14">
        <v>3.4297542607350899E-2</v>
      </c>
      <c r="O53" s="14">
        <v>1.7821174556541499E-2</v>
      </c>
      <c r="P53" s="14">
        <v>2.3063039297273099E-2</v>
      </c>
      <c r="Q53" s="14">
        <v>3.0052163219482401E-2</v>
      </c>
      <c r="R53" s="14">
        <v>3.2841440186415299E-2</v>
      </c>
      <c r="S53" s="14">
        <v>4.3489552118262297E-2</v>
      </c>
      <c r="T53" s="14">
        <v>4.2736235261287198E-2</v>
      </c>
      <c r="U53" s="14">
        <v>3.6661043172818403E-2</v>
      </c>
      <c r="V53" s="14">
        <v>3.31939054754802E-2</v>
      </c>
      <c r="W53" s="14">
        <v>3.5047284254352003E-2</v>
      </c>
      <c r="X53" s="14"/>
      <c r="Y53" s="14">
        <v>3.9059478635113103E-2</v>
      </c>
      <c r="Z53" s="14">
        <v>3.3923084819603801E-2</v>
      </c>
      <c r="AA53" s="14">
        <v>2.7295450418905999E-2</v>
      </c>
      <c r="AB53" s="14"/>
      <c r="AC53" s="14">
        <v>2.5277131936080499E-2</v>
      </c>
      <c r="AD53" s="14">
        <v>3.4724786733455699E-2</v>
      </c>
      <c r="AE53" s="14">
        <v>4.5723235973974798E-2</v>
      </c>
      <c r="AF53" s="14"/>
      <c r="AG53" s="14">
        <v>5.0010463000438002E-2</v>
      </c>
      <c r="AH53" s="14">
        <v>2.1667453984777402E-2</v>
      </c>
      <c r="AI53" s="14">
        <v>3.5987476997514499E-2</v>
      </c>
      <c r="AJ53" s="14">
        <v>2.65938797163408E-2</v>
      </c>
      <c r="AK53" s="14">
        <v>4.1640179428135103E-2</v>
      </c>
    </row>
    <row r="54" spans="2:37" x14ac:dyDescent="0.3">
      <c r="B54" t="s">
        <v>67</v>
      </c>
      <c r="C54" s="14">
        <v>3.2154210807773899E-2</v>
      </c>
      <c r="D54" s="14">
        <v>3.4613824159662902E-2</v>
      </c>
      <c r="E54" s="14">
        <v>2.99645868155759E-2</v>
      </c>
      <c r="F54" s="14"/>
      <c r="G54" s="14">
        <v>2.3723542505693401E-2</v>
      </c>
      <c r="H54" s="14">
        <v>2.7148690503393899E-2</v>
      </c>
      <c r="I54" s="14">
        <v>3.3608031115071803E-2</v>
      </c>
      <c r="J54" s="14">
        <v>4.5650632884928502E-2</v>
      </c>
      <c r="K54" s="14"/>
      <c r="L54" s="14">
        <v>4.0073024936121998E-2</v>
      </c>
      <c r="M54" s="14">
        <v>2.5807804831607401E-2</v>
      </c>
      <c r="N54" s="14">
        <v>2.8090650536388099E-2</v>
      </c>
      <c r="O54" s="14">
        <v>1.8525074378106701E-2</v>
      </c>
      <c r="P54" s="14">
        <v>3.3341364076843599E-2</v>
      </c>
      <c r="Q54" s="14">
        <v>4.1037469255708697E-2</v>
      </c>
      <c r="R54" s="14">
        <v>3.7064234592749802E-2</v>
      </c>
      <c r="S54" s="14">
        <v>4.3409422662390403E-2</v>
      </c>
      <c r="T54" s="14">
        <v>2.8397632695522899E-2</v>
      </c>
      <c r="U54" s="14">
        <v>2.3015586020035401E-2</v>
      </c>
      <c r="V54" s="14">
        <v>3.9748257593082099E-2</v>
      </c>
      <c r="W54" s="14">
        <v>4.5506007934451198E-2</v>
      </c>
      <c r="X54" s="14"/>
      <c r="Y54" s="14">
        <v>4.0680420203883301E-2</v>
      </c>
      <c r="Z54" s="14">
        <v>3.1170890654209599E-2</v>
      </c>
      <c r="AA54" s="14">
        <v>3.3305516106968899E-2</v>
      </c>
      <c r="AB54" s="14"/>
      <c r="AC54" s="14">
        <v>3.0819740738033001E-2</v>
      </c>
      <c r="AD54" s="14">
        <v>2.9820523430995401E-2</v>
      </c>
      <c r="AE54" s="14">
        <v>4.1672075455484098E-2</v>
      </c>
      <c r="AF54" s="14"/>
      <c r="AG54" s="14">
        <v>4.58271950151867E-2</v>
      </c>
      <c r="AH54" s="14">
        <v>3.97943982865374E-2</v>
      </c>
      <c r="AI54" s="14">
        <v>3.8568652847765103E-2</v>
      </c>
      <c r="AJ54" s="14">
        <v>2.2040114749177799E-2</v>
      </c>
      <c r="AK54" s="14">
        <v>4.3894016622071E-2</v>
      </c>
    </row>
    <row r="55" spans="2:37" x14ac:dyDescent="0.3">
      <c r="B55" t="s">
        <v>68</v>
      </c>
      <c r="C55" s="14">
        <v>8.3664956348847394E-2</v>
      </c>
      <c r="D55" s="14">
        <v>0.101225766374876</v>
      </c>
      <c r="E55" s="14">
        <v>6.6418358700590499E-2</v>
      </c>
      <c r="F55" s="14"/>
      <c r="G55" s="14">
        <v>7.4107726995370202E-2</v>
      </c>
      <c r="H55" s="14">
        <v>8.8044321979463394E-2</v>
      </c>
      <c r="I55" s="14">
        <v>9.1500956617425994E-2</v>
      </c>
      <c r="J55" s="14">
        <v>8.3769468739036804E-2</v>
      </c>
      <c r="K55" s="14"/>
      <c r="L55" s="14">
        <v>8.7297213144462593E-2</v>
      </c>
      <c r="M55" s="14">
        <v>8.15002070510224E-2</v>
      </c>
      <c r="N55" s="14">
        <v>7.8208392955061906E-2</v>
      </c>
      <c r="O55" s="14">
        <v>8.5068755891132899E-2</v>
      </c>
      <c r="P55" s="14">
        <v>8.7043338984589297E-2</v>
      </c>
      <c r="Q55" s="14">
        <v>9.1919975636314502E-2</v>
      </c>
      <c r="R55" s="14">
        <v>7.1483559568394694E-2</v>
      </c>
      <c r="S55" s="14">
        <v>0.12147248710167299</v>
      </c>
      <c r="T55" s="14">
        <v>7.9244698776398198E-2</v>
      </c>
      <c r="U55" s="14">
        <v>8.7402166023513E-2</v>
      </c>
      <c r="V55" s="14">
        <v>7.3349245018289905E-2</v>
      </c>
      <c r="W55" s="14">
        <v>5.8202728659954898E-2</v>
      </c>
      <c r="X55" s="14"/>
      <c r="Y55" s="14">
        <v>6.7633276543453302E-2</v>
      </c>
      <c r="Z55" s="14">
        <v>7.9568135682184196E-2</v>
      </c>
      <c r="AA55" s="14">
        <v>5.4256437126367803E-2</v>
      </c>
      <c r="AB55" s="14"/>
      <c r="AC55" s="14">
        <v>6.8720168301253104E-2</v>
      </c>
      <c r="AD55" s="14">
        <v>7.2297479543205798E-2</v>
      </c>
      <c r="AE55" s="14">
        <v>0.116011714535001</v>
      </c>
      <c r="AF55" s="14"/>
      <c r="AG55" s="14">
        <v>0.13806292421821401</v>
      </c>
      <c r="AH55" s="14">
        <v>0.10256556916819901</v>
      </c>
      <c r="AI55" s="14">
        <v>8.9727964217635195E-2</v>
      </c>
      <c r="AJ55" s="14">
        <v>7.5261117934999802E-2</v>
      </c>
      <c r="AK55" s="14">
        <v>7.1613195527120699E-2</v>
      </c>
    </row>
    <row r="56" spans="2:37" x14ac:dyDescent="0.3">
      <c r="B56" t="s">
        <v>69</v>
      </c>
      <c r="C56" s="14">
        <v>0.40702586756215298</v>
      </c>
      <c r="D56" s="14">
        <v>0.40649195207439398</v>
      </c>
      <c r="E56" s="14">
        <v>0.40694736284539001</v>
      </c>
      <c r="F56" s="14"/>
      <c r="G56" s="14">
        <v>0.44959294598032901</v>
      </c>
      <c r="H56" s="14">
        <v>0.39636618225557502</v>
      </c>
      <c r="I56" s="14">
        <v>0.39219527476854299</v>
      </c>
      <c r="J56" s="14">
        <v>0.38984431753555898</v>
      </c>
      <c r="K56" s="14"/>
      <c r="L56" s="14">
        <v>0.389541221451913</v>
      </c>
      <c r="M56" s="14">
        <v>0.432001286025612</v>
      </c>
      <c r="N56" s="14">
        <v>0.41405642740795401</v>
      </c>
      <c r="O56" s="14">
        <v>0.40005301632929802</v>
      </c>
      <c r="P56" s="14">
        <v>0.38909885271927902</v>
      </c>
      <c r="Q56" s="14">
        <v>0.40713255736968901</v>
      </c>
      <c r="R56" s="14">
        <v>0.410611818910743</v>
      </c>
      <c r="S56" s="14">
        <v>0.385199867501064</v>
      </c>
      <c r="T56" s="14">
        <v>0.40854978744659998</v>
      </c>
      <c r="U56" s="14">
        <v>0.43277262531493998</v>
      </c>
      <c r="V56" s="14">
        <v>0.42103874391243901</v>
      </c>
      <c r="W56" s="14">
        <v>0.337052328342477</v>
      </c>
      <c r="X56" s="14"/>
      <c r="Y56" s="14">
        <v>0.41455508471371</v>
      </c>
      <c r="Z56" s="14">
        <v>0.397757003823202</v>
      </c>
      <c r="AA56" s="14">
        <v>0.42777138801659398</v>
      </c>
      <c r="AB56" s="14"/>
      <c r="AC56" s="14">
        <v>0.39618574094999198</v>
      </c>
      <c r="AD56" s="14">
        <v>0.41186760083027402</v>
      </c>
      <c r="AE56" s="14">
        <v>0.41236749287609697</v>
      </c>
      <c r="AF56" s="14"/>
      <c r="AG56" s="14">
        <v>0.42984304773867699</v>
      </c>
      <c r="AH56" s="14">
        <v>0.41400951197542402</v>
      </c>
      <c r="AI56" s="14">
        <v>0.41603441533503999</v>
      </c>
      <c r="AJ56" s="14">
        <v>0.39806108736799301</v>
      </c>
      <c r="AK56" s="14">
        <v>0.42269719857974802</v>
      </c>
    </row>
    <row r="57" spans="2:37" x14ac:dyDescent="0.3">
      <c r="B57" t="s">
        <v>70</v>
      </c>
      <c r="C57" s="14">
        <v>0.444654219209344</v>
      </c>
      <c r="D57" s="14">
        <v>0.420708144943087</v>
      </c>
      <c r="E57" s="14">
        <v>0.46830889672822101</v>
      </c>
      <c r="F57" s="14"/>
      <c r="G57" s="14">
        <v>0.43012009889037101</v>
      </c>
      <c r="H57" s="14">
        <v>0.46544755465633902</v>
      </c>
      <c r="I57" s="14">
        <v>0.43812164637286199</v>
      </c>
      <c r="J57" s="14">
        <v>0.43899088493111199</v>
      </c>
      <c r="K57" s="14"/>
      <c r="L57" s="14">
        <v>0.44859420126100702</v>
      </c>
      <c r="M57" s="14">
        <v>0.43046366708051298</v>
      </c>
      <c r="N57" s="14">
        <v>0.445346986493245</v>
      </c>
      <c r="O57" s="14">
        <v>0.47853197884492099</v>
      </c>
      <c r="P57" s="14">
        <v>0.46745340492201498</v>
      </c>
      <c r="Q57" s="14">
        <v>0.42985783451880499</v>
      </c>
      <c r="R57" s="14">
        <v>0.44799894674169799</v>
      </c>
      <c r="S57" s="14">
        <v>0.40642867061660998</v>
      </c>
      <c r="T57" s="14">
        <v>0.44107164582019198</v>
      </c>
      <c r="U57" s="14">
        <v>0.420148579468693</v>
      </c>
      <c r="V57" s="14">
        <v>0.43266984800070801</v>
      </c>
      <c r="W57" s="14">
        <v>0.52419165080876495</v>
      </c>
      <c r="X57" s="14"/>
      <c r="Y57" s="14">
        <v>0.43807173990384002</v>
      </c>
      <c r="Z57" s="14">
        <v>0.45758088502080002</v>
      </c>
      <c r="AA57" s="14">
        <v>0.45737120833116401</v>
      </c>
      <c r="AB57" s="14"/>
      <c r="AC57" s="14">
        <v>0.47899721807464202</v>
      </c>
      <c r="AD57" s="14">
        <v>0.45128960946206897</v>
      </c>
      <c r="AE57" s="14">
        <v>0.38422548115944299</v>
      </c>
      <c r="AF57" s="14"/>
      <c r="AG57" s="14">
        <v>0.33625637002748399</v>
      </c>
      <c r="AH57" s="14">
        <v>0.421963066585062</v>
      </c>
      <c r="AI57" s="14">
        <v>0.41968149060204502</v>
      </c>
      <c r="AJ57" s="14">
        <v>0.47804380023148901</v>
      </c>
      <c r="AK57" s="14">
        <v>0.42015540984292599</v>
      </c>
    </row>
    <row r="58" spans="2:37" x14ac:dyDescent="0.3">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row>
    <row r="59" spans="2:37" hidden="1" x14ac:dyDescent="0.3">
      <c r="B59" s="6" t="s">
        <v>81</v>
      </c>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row>
    <row r="60" spans="2:37" hidden="1" x14ac:dyDescent="0.3">
      <c r="B60" s="26" t="s">
        <v>74</v>
      </c>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row>
    <row r="61" spans="2:37" hidden="1" x14ac:dyDescent="0.3">
      <c r="B61" t="s">
        <v>66</v>
      </c>
      <c r="C61" s="14">
        <v>0</v>
      </c>
      <c r="D61" s="14">
        <v>0</v>
      </c>
      <c r="E61" s="14">
        <v>0</v>
      </c>
      <c r="F61" s="14"/>
      <c r="G61" s="14">
        <v>0</v>
      </c>
      <c r="H61" s="14">
        <v>0</v>
      </c>
      <c r="I61" s="14">
        <v>0</v>
      </c>
      <c r="J61" s="14">
        <v>0</v>
      </c>
      <c r="K61" s="14"/>
      <c r="L61" s="14">
        <v>0</v>
      </c>
      <c r="M61" s="14">
        <v>0</v>
      </c>
      <c r="N61" s="14">
        <v>0</v>
      </c>
      <c r="O61" s="14">
        <v>0</v>
      </c>
      <c r="P61" s="14">
        <v>0</v>
      </c>
      <c r="Q61" s="14">
        <v>0</v>
      </c>
      <c r="R61" s="14">
        <v>0</v>
      </c>
      <c r="S61" s="14">
        <v>0</v>
      </c>
      <c r="T61" s="14">
        <v>0</v>
      </c>
      <c r="U61" s="14">
        <v>0</v>
      </c>
      <c r="V61" s="14">
        <v>0</v>
      </c>
      <c r="W61" s="14">
        <v>0</v>
      </c>
      <c r="X61" s="14"/>
      <c r="Y61" s="14">
        <v>0</v>
      </c>
      <c r="Z61" s="14">
        <v>0</v>
      </c>
      <c r="AA61" s="14">
        <v>0</v>
      </c>
      <c r="AB61" s="14"/>
      <c r="AC61" s="14">
        <v>0</v>
      </c>
      <c r="AD61" s="14">
        <v>0</v>
      </c>
      <c r="AE61" s="14">
        <v>0</v>
      </c>
      <c r="AF61" s="14"/>
      <c r="AG61" s="14">
        <v>0</v>
      </c>
      <c r="AH61" s="14">
        <v>0</v>
      </c>
      <c r="AI61" s="14">
        <v>0</v>
      </c>
      <c r="AJ61" s="14">
        <v>0</v>
      </c>
      <c r="AK61" s="14">
        <v>0</v>
      </c>
    </row>
    <row r="62" spans="2:37" hidden="1" x14ac:dyDescent="0.3">
      <c r="B62" t="s">
        <v>67</v>
      </c>
      <c r="C62" s="14">
        <v>1</v>
      </c>
      <c r="D62" s="14">
        <v>1</v>
      </c>
      <c r="E62" s="14">
        <v>1</v>
      </c>
      <c r="F62" s="14"/>
      <c r="G62" s="14">
        <v>1</v>
      </c>
      <c r="H62" s="14">
        <v>1</v>
      </c>
      <c r="I62" s="14">
        <v>1</v>
      </c>
      <c r="J62" s="14">
        <v>1</v>
      </c>
      <c r="K62" s="14"/>
      <c r="L62" s="14">
        <v>1</v>
      </c>
      <c r="M62" s="14">
        <v>1</v>
      </c>
      <c r="N62" s="14">
        <v>1</v>
      </c>
      <c r="O62" s="14">
        <v>1</v>
      </c>
      <c r="P62" s="14">
        <v>1</v>
      </c>
      <c r="Q62" s="14">
        <v>1</v>
      </c>
      <c r="R62" s="14">
        <v>1</v>
      </c>
      <c r="S62" s="14">
        <v>1</v>
      </c>
      <c r="T62" s="14">
        <v>1</v>
      </c>
      <c r="U62" s="14">
        <v>1</v>
      </c>
      <c r="V62" s="14">
        <v>1</v>
      </c>
      <c r="W62" s="14">
        <v>1</v>
      </c>
      <c r="X62" s="14"/>
      <c r="Y62" s="14">
        <v>1</v>
      </c>
      <c r="Z62" s="14">
        <v>1</v>
      </c>
      <c r="AA62" s="14">
        <v>1</v>
      </c>
      <c r="AB62" s="14"/>
      <c r="AC62" s="14">
        <v>1</v>
      </c>
      <c r="AD62" s="14">
        <v>1</v>
      </c>
      <c r="AE62" s="14">
        <v>1</v>
      </c>
      <c r="AF62" s="14"/>
      <c r="AG62" s="14">
        <v>1</v>
      </c>
      <c r="AH62" s="14">
        <v>1</v>
      </c>
      <c r="AI62" s="14">
        <v>1</v>
      </c>
      <c r="AJ62" s="14">
        <v>1</v>
      </c>
      <c r="AK62" s="14">
        <v>1</v>
      </c>
    </row>
    <row r="63" spans="2:37" hidden="1" x14ac:dyDescent="0.3">
      <c r="B63" t="s">
        <v>68</v>
      </c>
      <c r="C63" s="14">
        <v>0</v>
      </c>
      <c r="D63" s="14">
        <v>0</v>
      </c>
      <c r="E63" s="14">
        <v>0</v>
      </c>
      <c r="F63" s="14"/>
      <c r="G63" s="14">
        <v>0</v>
      </c>
      <c r="H63" s="14">
        <v>0</v>
      </c>
      <c r="I63" s="14">
        <v>0</v>
      </c>
      <c r="J63" s="14">
        <v>0</v>
      </c>
      <c r="K63" s="14"/>
      <c r="L63" s="14">
        <v>0</v>
      </c>
      <c r="M63" s="14">
        <v>0</v>
      </c>
      <c r="N63" s="14">
        <v>0</v>
      </c>
      <c r="O63" s="14">
        <v>0</v>
      </c>
      <c r="P63" s="14">
        <v>0</v>
      </c>
      <c r="Q63" s="14">
        <v>0</v>
      </c>
      <c r="R63" s="14">
        <v>0</v>
      </c>
      <c r="S63" s="14">
        <v>0</v>
      </c>
      <c r="T63" s="14">
        <v>0</v>
      </c>
      <c r="U63" s="14">
        <v>0</v>
      </c>
      <c r="V63" s="14">
        <v>0</v>
      </c>
      <c r="W63" s="14">
        <v>0</v>
      </c>
      <c r="X63" s="14"/>
      <c r="Y63" s="14">
        <v>0</v>
      </c>
      <c r="Z63" s="14">
        <v>0</v>
      </c>
      <c r="AA63" s="14">
        <v>0</v>
      </c>
      <c r="AB63" s="14"/>
      <c r="AC63" s="14">
        <v>0</v>
      </c>
      <c r="AD63" s="14">
        <v>0</v>
      </c>
      <c r="AE63" s="14">
        <v>0</v>
      </c>
      <c r="AF63" s="14"/>
      <c r="AG63" s="14">
        <v>0</v>
      </c>
      <c r="AH63" s="14">
        <v>0</v>
      </c>
      <c r="AI63" s="14">
        <v>0</v>
      </c>
      <c r="AJ63" s="14">
        <v>0</v>
      </c>
      <c r="AK63" s="14">
        <v>0</v>
      </c>
    </row>
    <row r="64" spans="2:37" hidden="1" x14ac:dyDescent="0.3">
      <c r="B64" t="s">
        <v>69</v>
      </c>
      <c r="C64" s="14">
        <v>0</v>
      </c>
      <c r="D64" s="14">
        <v>0</v>
      </c>
      <c r="E64" s="14">
        <v>0</v>
      </c>
      <c r="F64" s="14"/>
      <c r="G64" s="14">
        <v>0</v>
      </c>
      <c r="H64" s="14">
        <v>0</v>
      </c>
      <c r="I64" s="14">
        <v>0</v>
      </c>
      <c r="J64" s="14">
        <v>0</v>
      </c>
      <c r="K64" s="14"/>
      <c r="L64" s="14">
        <v>0</v>
      </c>
      <c r="M64" s="14">
        <v>0</v>
      </c>
      <c r="N64" s="14">
        <v>0</v>
      </c>
      <c r="O64" s="14">
        <v>0</v>
      </c>
      <c r="P64" s="14">
        <v>0</v>
      </c>
      <c r="Q64" s="14">
        <v>0</v>
      </c>
      <c r="R64" s="14">
        <v>0</v>
      </c>
      <c r="S64" s="14">
        <v>0</v>
      </c>
      <c r="T64" s="14">
        <v>0</v>
      </c>
      <c r="U64" s="14">
        <v>0</v>
      </c>
      <c r="V64" s="14">
        <v>0</v>
      </c>
      <c r="W64" s="14">
        <v>0</v>
      </c>
      <c r="X64" s="14"/>
      <c r="Y64" s="14">
        <v>0</v>
      </c>
      <c r="Z64" s="14">
        <v>0</v>
      </c>
      <c r="AA64" s="14">
        <v>0</v>
      </c>
      <c r="AB64" s="14"/>
      <c r="AC64" s="14">
        <v>0</v>
      </c>
      <c r="AD64" s="14">
        <v>0</v>
      </c>
      <c r="AE64" s="14">
        <v>0</v>
      </c>
      <c r="AF64" s="14"/>
      <c r="AG64" s="14">
        <v>0</v>
      </c>
      <c r="AH64" s="14">
        <v>0</v>
      </c>
      <c r="AI64" s="14">
        <v>0</v>
      </c>
      <c r="AJ64" s="14">
        <v>0</v>
      </c>
      <c r="AK64" s="14">
        <v>0</v>
      </c>
    </row>
    <row r="65" spans="2:37" hidden="1" x14ac:dyDescent="0.3">
      <c r="B65" t="s">
        <v>70</v>
      </c>
      <c r="C65" s="14">
        <v>0</v>
      </c>
      <c r="D65" s="14">
        <v>0</v>
      </c>
      <c r="E65" s="14">
        <v>0</v>
      </c>
      <c r="F65" s="14"/>
      <c r="G65" s="14">
        <v>0</v>
      </c>
      <c r="H65" s="14">
        <v>0</v>
      </c>
      <c r="I65" s="14">
        <v>0</v>
      </c>
      <c r="J65" s="14">
        <v>0</v>
      </c>
      <c r="K65" s="14"/>
      <c r="L65" s="14">
        <v>0</v>
      </c>
      <c r="M65" s="14">
        <v>0</v>
      </c>
      <c r="N65" s="14">
        <v>0</v>
      </c>
      <c r="O65" s="14">
        <v>0</v>
      </c>
      <c r="P65" s="14">
        <v>0</v>
      </c>
      <c r="Q65" s="14">
        <v>0</v>
      </c>
      <c r="R65" s="14">
        <v>0</v>
      </c>
      <c r="S65" s="14">
        <v>0</v>
      </c>
      <c r="T65" s="14">
        <v>0</v>
      </c>
      <c r="U65" s="14">
        <v>0</v>
      </c>
      <c r="V65" s="14">
        <v>0</v>
      </c>
      <c r="W65" s="14">
        <v>0</v>
      </c>
      <c r="X65" s="14"/>
      <c r="Y65" s="14">
        <v>0</v>
      </c>
      <c r="Z65" s="14">
        <v>0</v>
      </c>
      <c r="AA65" s="14">
        <v>0</v>
      </c>
      <c r="AB65" s="14"/>
      <c r="AC65" s="14">
        <v>0</v>
      </c>
      <c r="AD65" s="14">
        <v>0</v>
      </c>
      <c r="AE65" s="14">
        <v>0</v>
      </c>
      <c r="AF65" s="14"/>
      <c r="AG65" s="14">
        <v>0</v>
      </c>
      <c r="AH65" s="14">
        <v>0</v>
      </c>
      <c r="AI65" s="14">
        <v>0</v>
      </c>
      <c r="AJ65" s="14">
        <v>0</v>
      </c>
      <c r="AK65" s="14">
        <v>0</v>
      </c>
    </row>
    <row r="66" spans="2:37" hidden="1" x14ac:dyDescent="0.3">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row>
    <row r="67" spans="2:37" x14ac:dyDescent="0.3">
      <c r="B67" s="6" t="s">
        <v>82</v>
      </c>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row>
    <row r="68" spans="2:37" x14ac:dyDescent="0.3">
      <c r="B68" s="26" t="s">
        <v>74</v>
      </c>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row>
    <row r="69" spans="2:37" x14ac:dyDescent="0.3">
      <c r="B69" t="s">
        <v>66</v>
      </c>
      <c r="C69" s="14">
        <v>2.94146775118534E-2</v>
      </c>
      <c r="D69" s="14">
        <v>3.4823898336348601E-2</v>
      </c>
      <c r="E69" s="14">
        <v>2.4327227915732701E-2</v>
      </c>
      <c r="F69" s="14"/>
      <c r="G69" s="14">
        <v>2.24738969979007E-2</v>
      </c>
      <c r="H69" s="14">
        <v>1.92318711813762E-2</v>
      </c>
      <c r="I69" s="14">
        <v>3.05863514926491E-2</v>
      </c>
      <c r="J69" s="14">
        <v>4.5555636114889199E-2</v>
      </c>
      <c r="K69" s="14"/>
      <c r="L69" s="14">
        <v>3.2631687979396598E-2</v>
      </c>
      <c r="M69" s="14">
        <v>3.4943526338594502E-2</v>
      </c>
      <c r="N69" s="14">
        <v>2.5844644349857501E-2</v>
      </c>
      <c r="O69" s="14">
        <v>2.1336600956945E-2</v>
      </c>
      <c r="P69" s="14">
        <v>3.2356525615002803E-2</v>
      </c>
      <c r="Q69" s="14">
        <v>3.4300994422462601E-2</v>
      </c>
      <c r="R69" s="14">
        <v>2.46756527610375E-2</v>
      </c>
      <c r="S69" s="14">
        <v>4.3185544929871401E-2</v>
      </c>
      <c r="T69" s="14">
        <v>2.6854942868306701E-2</v>
      </c>
      <c r="U69" s="14">
        <v>2.9208959893502699E-2</v>
      </c>
      <c r="V69" s="14">
        <v>1.2707752290751301E-2</v>
      </c>
      <c r="W69" s="14">
        <v>3.5017292671274201E-2</v>
      </c>
      <c r="X69" s="14"/>
      <c r="Y69" s="14">
        <v>2.83987848179699E-2</v>
      </c>
      <c r="Z69" s="14">
        <v>3.0160773626529701E-2</v>
      </c>
      <c r="AA69" s="14">
        <v>2.64796052908505E-2</v>
      </c>
      <c r="AB69" s="14"/>
      <c r="AC69" s="14">
        <v>3.5449620774347303E-2</v>
      </c>
      <c r="AD69" s="14">
        <v>2.71055676072041E-2</v>
      </c>
      <c r="AE69" s="14">
        <v>2.8605471897917598E-2</v>
      </c>
      <c r="AF69" s="14"/>
      <c r="AG69" s="14">
        <v>4.8880280278768597E-2</v>
      </c>
      <c r="AH69" s="14">
        <v>3.3130543938920197E-2</v>
      </c>
      <c r="AI69" s="14">
        <v>2.8451070795918802E-2</v>
      </c>
      <c r="AJ69" s="14">
        <v>2.3780144306537999E-2</v>
      </c>
      <c r="AK69" s="14">
        <v>3.8525802755868498E-2</v>
      </c>
    </row>
    <row r="70" spans="2:37" x14ac:dyDescent="0.3">
      <c r="B70" t="s">
        <v>67</v>
      </c>
      <c r="C70" s="14">
        <v>0.103653736428099</v>
      </c>
      <c r="D70" s="14">
        <v>0.113337305565157</v>
      </c>
      <c r="E70" s="14">
        <v>9.4231099260062498E-2</v>
      </c>
      <c r="F70" s="14"/>
      <c r="G70" s="14">
        <v>0.101148577178979</v>
      </c>
      <c r="H70" s="14">
        <v>9.2461285999697398E-2</v>
      </c>
      <c r="I70" s="14">
        <v>9.7024127830016002E-2</v>
      </c>
      <c r="J70" s="14">
        <v>0.124037244440022</v>
      </c>
      <c r="K70" s="14"/>
      <c r="L70" s="14">
        <v>8.6674508571043599E-2</v>
      </c>
      <c r="M70" s="14">
        <v>9.8347736644070205E-2</v>
      </c>
      <c r="N70" s="14">
        <v>0.122075599065472</v>
      </c>
      <c r="O70" s="14">
        <v>0.10381777062985401</v>
      </c>
      <c r="P70" s="14">
        <v>9.8204630632420103E-2</v>
      </c>
      <c r="Q70" s="14">
        <v>8.8603136111749095E-2</v>
      </c>
      <c r="R70" s="14">
        <v>0.108333589692212</v>
      </c>
      <c r="S70" s="14">
        <v>0.107593215795349</v>
      </c>
      <c r="T70" s="14">
        <v>0.11118949774688899</v>
      </c>
      <c r="U70" s="14">
        <v>0.11861479100920801</v>
      </c>
      <c r="V70" s="14">
        <v>9.3748885703488605E-2</v>
      </c>
      <c r="W70" s="14">
        <v>0.14047335414314699</v>
      </c>
      <c r="X70" s="14"/>
      <c r="Y70" s="14">
        <v>9.8237605736929301E-2</v>
      </c>
      <c r="Z70" s="14">
        <v>0.110621155334483</v>
      </c>
      <c r="AA70" s="14">
        <v>0.10849904350438599</v>
      </c>
      <c r="AB70" s="14"/>
      <c r="AC70" s="14">
        <v>8.9583347498780094E-2</v>
      </c>
      <c r="AD70" s="14">
        <v>0.112052489983419</v>
      </c>
      <c r="AE70" s="14">
        <v>0.11367353878564999</v>
      </c>
      <c r="AF70" s="14"/>
      <c r="AG70" s="14">
        <v>0.113206991159589</v>
      </c>
      <c r="AH70" s="14">
        <v>0.11570293633034601</v>
      </c>
      <c r="AI70" s="14">
        <v>9.1339469119916597E-2</v>
      </c>
      <c r="AJ70" s="14">
        <v>0.103910486281379</v>
      </c>
      <c r="AK70" s="14">
        <v>0.10483004692754901</v>
      </c>
    </row>
    <row r="71" spans="2:37" x14ac:dyDescent="0.3">
      <c r="B71" t="s">
        <v>68</v>
      </c>
      <c r="C71" s="14">
        <v>0.27789272269211501</v>
      </c>
      <c r="D71" s="14">
        <v>0.27452243888764799</v>
      </c>
      <c r="E71" s="14">
        <v>0.28169818624671999</v>
      </c>
      <c r="F71" s="14"/>
      <c r="G71" s="14">
        <v>0.243703562732525</v>
      </c>
      <c r="H71" s="14">
        <v>0.28405737046264001</v>
      </c>
      <c r="I71" s="14">
        <v>0.28110870360039197</v>
      </c>
      <c r="J71" s="14">
        <v>0.30841185140029098</v>
      </c>
      <c r="K71" s="14"/>
      <c r="L71" s="14">
        <v>0.22848194691052701</v>
      </c>
      <c r="M71" s="14">
        <v>0.28624966629801701</v>
      </c>
      <c r="N71" s="14">
        <v>0.27615478236267799</v>
      </c>
      <c r="O71" s="14">
        <v>0.29373947130932798</v>
      </c>
      <c r="P71" s="14">
        <v>0.26095738216137698</v>
      </c>
      <c r="Q71" s="14">
        <v>0.27044905605841701</v>
      </c>
      <c r="R71" s="14">
        <v>0.293959428280956</v>
      </c>
      <c r="S71" s="14">
        <v>0.28960108578781202</v>
      </c>
      <c r="T71" s="14">
        <v>0.28962128124499797</v>
      </c>
      <c r="U71" s="14">
        <v>0.30516986607686603</v>
      </c>
      <c r="V71" s="14">
        <v>0.323160597277593</v>
      </c>
      <c r="W71" s="14">
        <v>0.23190439197645701</v>
      </c>
      <c r="X71" s="14"/>
      <c r="Y71" s="14">
        <v>0.25615021475264699</v>
      </c>
      <c r="Z71" s="14">
        <v>0.24520212348301201</v>
      </c>
      <c r="AA71" s="14">
        <v>0.24250357971768099</v>
      </c>
      <c r="AB71" s="14"/>
      <c r="AC71" s="14">
        <v>0.29644558671930199</v>
      </c>
      <c r="AD71" s="14">
        <v>0.25582640036622301</v>
      </c>
      <c r="AE71" s="14">
        <v>0.29847086731191202</v>
      </c>
      <c r="AF71" s="14"/>
      <c r="AG71" s="14">
        <v>0.188426327217315</v>
      </c>
      <c r="AH71" s="14">
        <v>0.26418469039350601</v>
      </c>
      <c r="AI71" s="14">
        <v>0.26612251098001999</v>
      </c>
      <c r="AJ71" s="14">
        <v>0.28749312937998101</v>
      </c>
      <c r="AK71" s="14">
        <v>0.28599013821094699</v>
      </c>
    </row>
    <row r="72" spans="2:37" x14ac:dyDescent="0.3">
      <c r="B72" t="s">
        <v>69</v>
      </c>
      <c r="C72" s="14">
        <v>0.40875321695662498</v>
      </c>
      <c r="D72" s="14">
        <v>0.39480162908671101</v>
      </c>
      <c r="E72" s="14">
        <v>0.42110749477584603</v>
      </c>
      <c r="F72" s="14"/>
      <c r="G72" s="14">
        <v>0.43709487899894001</v>
      </c>
      <c r="H72" s="14">
        <v>0.44313218128047699</v>
      </c>
      <c r="I72" s="14">
        <v>0.38586472214368001</v>
      </c>
      <c r="J72" s="14">
        <v>0.36196275412694601</v>
      </c>
      <c r="K72" s="14"/>
      <c r="L72" s="14">
        <v>0.43492775848652399</v>
      </c>
      <c r="M72" s="14">
        <v>0.407703207440758</v>
      </c>
      <c r="N72" s="14">
        <v>0.41083712393574301</v>
      </c>
      <c r="O72" s="14">
        <v>0.41136759496639802</v>
      </c>
      <c r="P72" s="14">
        <v>0.45965915060478502</v>
      </c>
      <c r="Q72" s="14">
        <v>0.42044071824222401</v>
      </c>
      <c r="R72" s="14">
        <v>0.39255963202231903</v>
      </c>
      <c r="S72" s="14">
        <v>0.42651817842934298</v>
      </c>
      <c r="T72" s="14">
        <v>0.3664532172753</v>
      </c>
      <c r="U72" s="14">
        <v>0.39337876357143797</v>
      </c>
      <c r="V72" s="14">
        <v>0.400245878044444</v>
      </c>
      <c r="W72" s="14">
        <v>0.358698242172865</v>
      </c>
      <c r="X72" s="14"/>
      <c r="Y72" s="14">
        <v>0.45205808356838401</v>
      </c>
      <c r="Z72" s="14">
        <v>0.40365520430893098</v>
      </c>
      <c r="AA72" s="14">
        <v>0.43165265387901097</v>
      </c>
      <c r="AB72" s="14"/>
      <c r="AC72" s="14">
        <v>0.41385471584382999</v>
      </c>
      <c r="AD72" s="14">
        <v>0.42022278759883902</v>
      </c>
      <c r="AE72" s="14">
        <v>0.37419576690583101</v>
      </c>
      <c r="AF72" s="14"/>
      <c r="AG72" s="14">
        <v>0.41429211240693598</v>
      </c>
      <c r="AH72" s="14">
        <v>0.415963819943651</v>
      </c>
      <c r="AI72" s="14">
        <v>0.40672742304822401</v>
      </c>
      <c r="AJ72" s="14">
        <v>0.41033264851271301</v>
      </c>
      <c r="AK72" s="14">
        <v>0.405015797872744</v>
      </c>
    </row>
    <row r="73" spans="2:37" x14ac:dyDescent="0.3">
      <c r="B73" t="s">
        <v>70</v>
      </c>
      <c r="C73" s="14">
        <v>0.18028564641130801</v>
      </c>
      <c r="D73" s="14">
        <v>0.18251472812413599</v>
      </c>
      <c r="E73" s="14">
        <v>0.178635991801638</v>
      </c>
      <c r="F73" s="14"/>
      <c r="G73" s="14">
        <v>0.195579084091655</v>
      </c>
      <c r="H73" s="14">
        <v>0.16111729107580999</v>
      </c>
      <c r="I73" s="14">
        <v>0.20541609493326299</v>
      </c>
      <c r="J73" s="14">
        <v>0.160032513917851</v>
      </c>
      <c r="K73" s="14"/>
      <c r="L73" s="14">
        <v>0.21728409805250801</v>
      </c>
      <c r="M73" s="14">
        <v>0.17275586327856099</v>
      </c>
      <c r="N73" s="14">
        <v>0.165087850286249</v>
      </c>
      <c r="O73" s="14">
        <v>0.16973856213747501</v>
      </c>
      <c r="P73" s="14">
        <v>0.14882231098641499</v>
      </c>
      <c r="Q73" s="14">
        <v>0.18620609516514799</v>
      </c>
      <c r="R73" s="14">
        <v>0.180471697243475</v>
      </c>
      <c r="S73" s="14">
        <v>0.133101975057625</v>
      </c>
      <c r="T73" s="14">
        <v>0.205881060864506</v>
      </c>
      <c r="U73" s="14">
        <v>0.15362761944898401</v>
      </c>
      <c r="V73" s="14">
        <v>0.17013688668372301</v>
      </c>
      <c r="W73" s="14">
        <v>0.23390671903625701</v>
      </c>
      <c r="X73" s="14"/>
      <c r="Y73" s="14">
        <v>0.16515531112407</v>
      </c>
      <c r="Z73" s="14">
        <v>0.21036074324704301</v>
      </c>
      <c r="AA73" s="14">
        <v>0.19086511760807101</v>
      </c>
      <c r="AB73" s="14"/>
      <c r="AC73" s="14">
        <v>0.16466672916374001</v>
      </c>
      <c r="AD73" s="14">
        <v>0.184792754444315</v>
      </c>
      <c r="AE73" s="14">
        <v>0.18505435509868901</v>
      </c>
      <c r="AF73" s="14"/>
      <c r="AG73" s="14">
        <v>0.235194288937391</v>
      </c>
      <c r="AH73" s="14">
        <v>0.171018009393577</v>
      </c>
      <c r="AI73" s="14">
        <v>0.20735952605592001</v>
      </c>
      <c r="AJ73" s="14">
        <v>0.174483591519389</v>
      </c>
      <c r="AK73" s="14">
        <v>0.16563821423289199</v>
      </c>
    </row>
    <row r="74" spans="2:37" x14ac:dyDescent="0.3">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row>
    <row r="75" spans="2:37" x14ac:dyDescent="0.3">
      <c r="B75" s="6" t="s">
        <v>83</v>
      </c>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row>
    <row r="76" spans="2:37" x14ac:dyDescent="0.3">
      <c r="B76" s="26" t="s">
        <v>74</v>
      </c>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row>
    <row r="77" spans="2:37" x14ac:dyDescent="0.3">
      <c r="B77" t="s">
        <v>66</v>
      </c>
      <c r="C77" s="14">
        <v>4.1947617080143301E-2</v>
      </c>
      <c r="D77" s="14">
        <v>4.4151045784876997E-2</v>
      </c>
      <c r="E77" s="14">
        <v>4.0072611662092E-2</v>
      </c>
      <c r="F77" s="14"/>
      <c r="G77" s="14">
        <v>3.0670825809814901E-2</v>
      </c>
      <c r="H77" s="14">
        <v>2.9249128477897901E-2</v>
      </c>
      <c r="I77" s="14">
        <v>5.0812792864648799E-2</v>
      </c>
      <c r="J77" s="14">
        <v>6.0129925507107503E-2</v>
      </c>
      <c r="K77" s="14"/>
      <c r="L77" s="14">
        <v>4.63936144166371E-2</v>
      </c>
      <c r="M77" s="14">
        <v>3.8204262844159301E-2</v>
      </c>
      <c r="N77" s="14">
        <v>3.3075475486898903E-2</v>
      </c>
      <c r="O77" s="14">
        <v>1.7861239256263501E-2</v>
      </c>
      <c r="P77" s="14">
        <v>3.7027433174705401E-2</v>
      </c>
      <c r="Q77" s="14">
        <v>4.5470288878826599E-2</v>
      </c>
      <c r="R77" s="14">
        <v>5.7858305566667899E-2</v>
      </c>
      <c r="S77" s="14">
        <v>4.1600694339360401E-2</v>
      </c>
      <c r="T77" s="14">
        <v>5.6955456752772998E-2</v>
      </c>
      <c r="U77" s="14">
        <v>3.3328625964407499E-2</v>
      </c>
      <c r="V77" s="14">
        <v>4.5057485938562999E-2</v>
      </c>
      <c r="W77" s="14">
        <v>5.80221119417349E-2</v>
      </c>
      <c r="X77" s="14"/>
      <c r="Y77" s="14">
        <v>4.9067971861201501E-2</v>
      </c>
      <c r="Z77" s="14">
        <v>3.8700357333390202E-2</v>
      </c>
      <c r="AA77" s="14">
        <v>6.0518126727628699E-2</v>
      </c>
      <c r="AB77" s="14"/>
      <c r="AC77" s="14">
        <v>3.4460247889552903E-2</v>
      </c>
      <c r="AD77" s="14">
        <v>4.1015961863479201E-2</v>
      </c>
      <c r="AE77" s="14">
        <v>6.9561027846763795E-2</v>
      </c>
      <c r="AF77" s="14"/>
      <c r="AG77" s="14">
        <v>3.8030754642577998E-2</v>
      </c>
      <c r="AH77" s="14">
        <v>2.91748168473085E-2</v>
      </c>
      <c r="AI77" s="14">
        <v>4.9664777324408799E-2</v>
      </c>
      <c r="AJ77" s="14">
        <v>3.2165046986117697E-2</v>
      </c>
      <c r="AK77" s="14">
        <v>6.0408179161552902E-2</v>
      </c>
    </row>
    <row r="78" spans="2:37" x14ac:dyDescent="0.3">
      <c r="B78" t="s">
        <v>67</v>
      </c>
      <c r="C78" s="14">
        <v>2.42265771711478E-2</v>
      </c>
      <c r="D78" s="14">
        <v>2.5296956940534802E-2</v>
      </c>
      <c r="E78" s="14">
        <v>2.33410896997178E-2</v>
      </c>
      <c r="F78" s="14"/>
      <c r="G78" s="14">
        <v>2.3530625360749201E-2</v>
      </c>
      <c r="H78" s="14">
        <v>2.66150605455505E-2</v>
      </c>
      <c r="I78" s="14">
        <v>1.7409822438477E-2</v>
      </c>
      <c r="J78" s="14">
        <v>2.8851434358092402E-2</v>
      </c>
      <c r="K78" s="14"/>
      <c r="L78" s="14">
        <v>2.87935664901308E-2</v>
      </c>
      <c r="M78" s="14">
        <v>1.7411829071249E-2</v>
      </c>
      <c r="N78" s="14">
        <v>3.7184452617722102E-2</v>
      </c>
      <c r="O78" s="14">
        <v>2.91755058332622E-2</v>
      </c>
      <c r="P78" s="14">
        <v>3.7545335856716898E-2</v>
      </c>
      <c r="Q78" s="14">
        <v>3.43152153828458E-2</v>
      </c>
      <c r="R78" s="14">
        <v>2.15881750403717E-2</v>
      </c>
      <c r="S78" s="14">
        <v>3.6506734339081498E-2</v>
      </c>
      <c r="T78" s="14">
        <v>8.9552632748737399E-3</v>
      </c>
      <c r="U78" s="14">
        <v>1.2846496271570799E-2</v>
      </c>
      <c r="V78" s="14">
        <v>1.87301076352452E-2</v>
      </c>
      <c r="W78" s="14">
        <v>1.1609148639893299E-2</v>
      </c>
      <c r="X78" s="14"/>
      <c r="Y78" s="14">
        <v>2.6370795895098002E-2</v>
      </c>
      <c r="Z78" s="14">
        <v>2.16521508861796E-2</v>
      </c>
      <c r="AA78" s="14">
        <v>2.69388094000006E-2</v>
      </c>
      <c r="AB78" s="14"/>
      <c r="AC78" s="14">
        <v>1.9674400355480001E-2</v>
      </c>
      <c r="AD78" s="14">
        <v>2.4596753223214401E-2</v>
      </c>
      <c r="AE78" s="14">
        <v>3.5715483259759297E-2</v>
      </c>
      <c r="AF78" s="14"/>
      <c r="AG78" s="14">
        <v>4.9733846429061597E-2</v>
      </c>
      <c r="AH78" s="14">
        <v>3.2682938296533598E-2</v>
      </c>
      <c r="AI78" s="14">
        <v>3.1243637518407499E-2</v>
      </c>
      <c r="AJ78" s="14">
        <v>1.9496395227969102E-2</v>
      </c>
      <c r="AK78" s="14">
        <v>2.2890390240287301E-2</v>
      </c>
    </row>
    <row r="79" spans="2:37" x14ac:dyDescent="0.3">
      <c r="B79" t="s">
        <v>68</v>
      </c>
      <c r="C79" s="14">
        <v>5.5825037288605599E-2</v>
      </c>
      <c r="D79" s="14">
        <v>5.8449981254955402E-2</v>
      </c>
      <c r="E79" s="14">
        <v>5.3629890210809203E-2</v>
      </c>
      <c r="F79" s="14"/>
      <c r="G79" s="14">
        <v>4.3732898333170803E-2</v>
      </c>
      <c r="H79" s="14">
        <v>4.6773944498115699E-2</v>
      </c>
      <c r="I79" s="14">
        <v>6.6521558770658296E-2</v>
      </c>
      <c r="J79" s="14">
        <v>6.9691444048223999E-2</v>
      </c>
      <c r="K79" s="14"/>
      <c r="L79" s="14">
        <v>5.9860707616060799E-2</v>
      </c>
      <c r="M79" s="14">
        <v>4.5213977007749297E-2</v>
      </c>
      <c r="N79" s="14">
        <v>4.5323160760525498E-2</v>
      </c>
      <c r="O79" s="14">
        <v>4.8373464404595799E-2</v>
      </c>
      <c r="P79" s="14">
        <v>3.6546978703164798E-2</v>
      </c>
      <c r="Q79" s="14">
        <v>7.6240639670471802E-2</v>
      </c>
      <c r="R79" s="14">
        <v>4.1327272064570202E-2</v>
      </c>
      <c r="S79" s="14">
        <v>8.1189362767324996E-2</v>
      </c>
      <c r="T79" s="14">
        <v>6.10471677622147E-2</v>
      </c>
      <c r="U79" s="14">
        <v>6.5688710159808497E-2</v>
      </c>
      <c r="V79" s="14">
        <v>5.7973852662806503E-2</v>
      </c>
      <c r="W79" s="14">
        <v>6.9812472403312606E-2</v>
      </c>
      <c r="X79" s="14"/>
      <c r="Y79" s="14">
        <v>3.5862923808388299E-2</v>
      </c>
      <c r="Z79" s="14">
        <v>5.7074598458671702E-2</v>
      </c>
      <c r="AA79" s="14">
        <v>3.3251320191366202E-2</v>
      </c>
      <c r="AB79" s="14"/>
      <c r="AC79" s="14">
        <v>4.2419493481640098E-2</v>
      </c>
      <c r="AD79" s="14">
        <v>4.3765061530154602E-2</v>
      </c>
      <c r="AE79" s="14">
        <v>7.8026555612543402E-2</v>
      </c>
      <c r="AF79" s="14"/>
      <c r="AG79" s="14">
        <v>0.101549926438084</v>
      </c>
      <c r="AH79" s="14">
        <v>8.3573183444941204E-2</v>
      </c>
      <c r="AI79" s="14">
        <v>5.9163064362461298E-2</v>
      </c>
      <c r="AJ79" s="14">
        <v>4.2446095169544402E-2</v>
      </c>
      <c r="AK79" s="14">
        <v>6.0737466272258303E-2</v>
      </c>
    </row>
    <row r="80" spans="2:37" x14ac:dyDescent="0.3">
      <c r="B80" t="s">
        <v>69</v>
      </c>
      <c r="C80" s="14">
        <v>0.29199243936268499</v>
      </c>
      <c r="D80" s="14">
        <v>0.30600737099346198</v>
      </c>
      <c r="E80" s="14">
        <v>0.27826423669485301</v>
      </c>
      <c r="F80" s="14"/>
      <c r="G80" s="14">
        <v>0.30892271881990901</v>
      </c>
      <c r="H80" s="14">
        <v>0.31808715315298702</v>
      </c>
      <c r="I80" s="14">
        <v>0.25649560146196099</v>
      </c>
      <c r="J80" s="14">
        <v>0.276803005871045</v>
      </c>
      <c r="K80" s="14"/>
      <c r="L80" s="14">
        <v>0.261001553315023</v>
      </c>
      <c r="M80" s="14">
        <v>0.32966142902199103</v>
      </c>
      <c r="N80" s="14">
        <v>0.34017270702020302</v>
      </c>
      <c r="O80" s="14">
        <v>0.316386102471652</v>
      </c>
      <c r="P80" s="14">
        <v>0.28263000350911699</v>
      </c>
      <c r="Q80" s="14">
        <v>0.22490686591615999</v>
      </c>
      <c r="R80" s="14">
        <v>0.27434756916549002</v>
      </c>
      <c r="S80" s="14">
        <v>0.27384793184853601</v>
      </c>
      <c r="T80" s="14">
        <v>0.28469794747256</v>
      </c>
      <c r="U80" s="14">
        <v>0.30374548322376899</v>
      </c>
      <c r="V80" s="14">
        <v>0.34640296224308198</v>
      </c>
      <c r="W80" s="14">
        <v>0.26640579599436898</v>
      </c>
      <c r="X80" s="14"/>
      <c r="Y80" s="14">
        <v>0.326370589990854</v>
      </c>
      <c r="Z80" s="14">
        <v>0.28361806915023202</v>
      </c>
      <c r="AA80" s="14">
        <v>0.31035940368543802</v>
      </c>
      <c r="AB80" s="14"/>
      <c r="AC80" s="14">
        <v>0.27265236584663599</v>
      </c>
      <c r="AD80" s="14">
        <v>0.32129911148495199</v>
      </c>
      <c r="AE80" s="14">
        <v>0.28489562392260998</v>
      </c>
      <c r="AF80" s="14"/>
      <c r="AG80" s="14">
        <v>0.326521135412566</v>
      </c>
      <c r="AH80" s="14">
        <v>0.30519179770001997</v>
      </c>
      <c r="AI80" s="14">
        <v>0.287298343717936</v>
      </c>
      <c r="AJ80" s="14">
        <v>0.28629734111208399</v>
      </c>
      <c r="AK80" s="14">
        <v>0.29880062575333799</v>
      </c>
    </row>
    <row r="81" spans="2:37" x14ac:dyDescent="0.3">
      <c r="B81" t="s">
        <v>70</v>
      </c>
      <c r="C81" s="14">
        <v>0.58600832909741796</v>
      </c>
      <c r="D81" s="14">
        <v>0.56609464502617102</v>
      </c>
      <c r="E81" s="14">
        <v>0.60469217173252798</v>
      </c>
      <c r="F81" s="14"/>
      <c r="G81" s="14">
        <v>0.59314293167635601</v>
      </c>
      <c r="H81" s="14">
        <v>0.579274713325449</v>
      </c>
      <c r="I81" s="14">
        <v>0.60876022446425504</v>
      </c>
      <c r="J81" s="14">
        <v>0.56452419021553102</v>
      </c>
      <c r="K81" s="14"/>
      <c r="L81" s="14">
        <v>0.60395055816214804</v>
      </c>
      <c r="M81" s="14">
        <v>0.56950850205485104</v>
      </c>
      <c r="N81" s="14">
        <v>0.54424420411465002</v>
      </c>
      <c r="O81" s="14">
        <v>0.58820368803422596</v>
      </c>
      <c r="P81" s="14">
        <v>0.60625024875629596</v>
      </c>
      <c r="Q81" s="14">
        <v>0.61906699015169597</v>
      </c>
      <c r="R81" s="14">
        <v>0.60487867816289997</v>
      </c>
      <c r="S81" s="14">
        <v>0.56685527670569702</v>
      </c>
      <c r="T81" s="14">
        <v>0.588344164737579</v>
      </c>
      <c r="U81" s="14">
        <v>0.58439068438044395</v>
      </c>
      <c r="V81" s="14">
        <v>0.53183559152030302</v>
      </c>
      <c r="W81" s="14">
        <v>0.59415047102068996</v>
      </c>
      <c r="X81" s="14"/>
      <c r="Y81" s="14">
        <v>0.56232771844445795</v>
      </c>
      <c r="Z81" s="14">
        <v>0.59895482417152701</v>
      </c>
      <c r="AA81" s="14">
        <v>0.56893233999556703</v>
      </c>
      <c r="AB81" s="14"/>
      <c r="AC81" s="14">
        <v>0.63079349242669103</v>
      </c>
      <c r="AD81" s="14">
        <v>0.56932311189819995</v>
      </c>
      <c r="AE81" s="14">
        <v>0.53180130935832404</v>
      </c>
      <c r="AF81" s="14"/>
      <c r="AG81" s="14">
        <v>0.48416433707771001</v>
      </c>
      <c r="AH81" s="14">
        <v>0.549377263711196</v>
      </c>
      <c r="AI81" s="14">
        <v>0.57263017707678698</v>
      </c>
      <c r="AJ81" s="14">
        <v>0.61959512150428497</v>
      </c>
      <c r="AK81" s="14">
        <v>0.55716333857256395</v>
      </c>
    </row>
    <row r="82" spans="2:37" x14ac:dyDescent="0.3">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row>
    <row r="83" spans="2:37" x14ac:dyDescent="0.3">
      <c r="B83" s="6" t="s">
        <v>84</v>
      </c>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row>
    <row r="84" spans="2:37" x14ac:dyDescent="0.3">
      <c r="B84" s="26" t="s">
        <v>74</v>
      </c>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row>
    <row r="85" spans="2:37" x14ac:dyDescent="0.3">
      <c r="B85" t="s">
        <v>66</v>
      </c>
      <c r="C85" s="14">
        <v>3.6220049889205602E-2</v>
      </c>
      <c r="D85" s="14">
        <v>3.8700806631318203E-2</v>
      </c>
      <c r="E85" s="14">
        <v>3.2711487865369003E-2</v>
      </c>
      <c r="F85" s="14"/>
      <c r="G85" s="14">
        <v>4.1171184427777001E-2</v>
      </c>
      <c r="H85" s="14">
        <v>3.33122193671734E-2</v>
      </c>
      <c r="I85" s="14">
        <v>3.5629873001157102E-2</v>
      </c>
      <c r="J85" s="14">
        <v>3.4943674282956798E-2</v>
      </c>
      <c r="K85" s="14"/>
      <c r="L85" s="14">
        <v>5.4047819976267397E-2</v>
      </c>
      <c r="M85" s="14">
        <v>4.8348894679872398E-2</v>
      </c>
      <c r="N85" s="14">
        <v>4.16463455499443E-2</v>
      </c>
      <c r="O85" s="14">
        <v>2.5386468239951498E-2</v>
      </c>
      <c r="P85" s="14">
        <v>2.2796574826605999E-2</v>
      </c>
      <c r="Q85" s="14">
        <v>4.5640857770406003E-2</v>
      </c>
      <c r="R85" s="14">
        <v>2.4494521199497001E-2</v>
      </c>
      <c r="S85" s="14">
        <v>2.48127488399865E-2</v>
      </c>
      <c r="T85" s="14">
        <v>2.07389615297001E-2</v>
      </c>
      <c r="U85" s="14">
        <v>2.99481649525912E-2</v>
      </c>
      <c r="V85" s="14">
        <v>1.9327161527315E-2</v>
      </c>
      <c r="W85" s="14">
        <v>7.2113716584302406E-2</v>
      </c>
      <c r="X85" s="14"/>
      <c r="Y85" s="14">
        <v>2.39419220998521E-2</v>
      </c>
      <c r="Z85" s="14">
        <v>4.4190939544327797E-2</v>
      </c>
      <c r="AA85" s="14">
        <v>2.25738366419353E-2</v>
      </c>
      <c r="AB85" s="14"/>
      <c r="AC85" s="14">
        <v>3.4719898385151299E-2</v>
      </c>
      <c r="AD85" s="14">
        <v>3.5010007098603302E-2</v>
      </c>
      <c r="AE85" s="14">
        <v>4.3663153211431598E-2</v>
      </c>
      <c r="AF85" s="14"/>
      <c r="AG85" s="14">
        <v>4.0312570204567202E-2</v>
      </c>
      <c r="AH85" s="14">
        <v>3.2768951150837E-2</v>
      </c>
      <c r="AI85" s="14">
        <v>3.3896230428535103E-2</v>
      </c>
      <c r="AJ85" s="14">
        <v>3.09616417893386E-2</v>
      </c>
      <c r="AK85" s="14">
        <v>5.1474559146810803E-2</v>
      </c>
    </row>
    <row r="86" spans="2:37" x14ac:dyDescent="0.3">
      <c r="B86" t="s">
        <v>67</v>
      </c>
      <c r="C86" s="14">
        <v>0.14632166731524801</v>
      </c>
      <c r="D86" s="14">
        <v>0.16955786306887</v>
      </c>
      <c r="E86" s="14">
        <v>0.12327859910901599</v>
      </c>
      <c r="F86" s="14"/>
      <c r="G86" s="14">
        <v>0.147712615425556</v>
      </c>
      <c r="H86" s="14">
        <v>0.157663240218403</v>
      </c>
      <c r="I86" s="14">
        <v>0.12241881458574499</v>
      </c>
      <c r="J86" s="14">
        <v>0.15093550600007799</v>
      </c>
      <c r="K86" s="14"/>
      <c r="L86" s="14">
        <v>0.16940793022432099</v>
      </c>
      <c r="M86" s="14">
        <v>0.109403026834338</v>
      </c>
      <c r="N86" s="14">
        <v>0.13237128032191101</v>
      </c>
      <c r="O86" s="14">
        <v>0.14825018025210099</v>
      </c>
      <c r="P86" s="14">
        <v>0.188236567741253</v>
      </c>
      <c r="Q86" s="14">
        <v>0.130810593274133</v>
      </c>
      <c r="R86" s="14">
        <v>0.13830171244189299</v>
      </c>
      <c r="S86" s="14">
        <v>0.184286821327839</v>
      </c>
      <c r="T86" s="14">
        <v>0.16796325915618801</v>
      </c>
      <c r="U86" s="14">
        <v>0.137617485540072</v>
      </c>
      <c r="V86" s="14">
        <v>0.121390627495783</v>
      </c>
      <c r="W86" s="14">
        <v>0.13799725549949299</v>
      </c>
      <c r="X86" s="14"/>
      <c r="Y86" s="14">
        <v>0.13228724511717599</v>
      </c>
      <c r="Z86" s="14">
        <v>0.16098101034621001</v>
      </c>
      <c r="AA86" s="14">
        <v>0.15119659563643201</v>
      </c>
      <c r="AB86" s="14"/>
      <c r="AC86" s="14">
        <v>0.12694446537717399</v>
      </c>
      <c r="AD86" s="14">
        <v>0.147711094746277</v>
      </c>
      <c r="AE86" s="14">
        <v>0.15948688990213</v>
      </c>
      <c r="AF86" s="14"/>
      <c r="AG86" s="14">
        <v>0.22827046606944701</v>
      </c>
      <c r="AH86" s="14">
        <v>0.16240048013842001</v>
      </c>
      <c r="AI86" s="14">
        <v>0.175968056106724</v>
      </c>
      <c r="AJ86" s="14">
        <v>0.128906518586726</v>
      </c>
      <c r="AK86" s="14">
        <v>0.140609336077512</v>
      </c>
    </row>
    <row r="87" spans="2:37" x14ac:dyDescent="0.3">
      <c r="B87" t="s">
        <v>68</v>
      </c>
      <c r="C87" s="14">
        <v>0.29540427375473899</v>
      </c>
      <c r="D87" s="14">
        <v>0.27425200923606402</v>
      </c>
      <c r="E87" s="14">
        <v>0.31602942345819801</v>
      </c>
      <c r="F87" s="14"/>
      <c r="G87" s="14">
        <v>0.267441081374864</v>
      </c>
      <c r="H87" s="14">
        <v>0.29892220454305901</v>
      </c>
      <c r="I87" s="14">
        <v>0.29320778730526997</v>
      </c>
      <c r="J87" s="14">
        <v>0.325661886538339</v>
      </c>
      <c r="K87" s="14"/>
      <c r="L87" s="14">
        <v>0.276377755722371</v>
      </c>
      <c r="M87" s="14">
        <v>0.32201739011385899</v>
      </c>
      <c r="N87" s="14">
        <v>0.294053620063157</v>
      </c>
      <c r="O87" s="14">
        <v>0.33262295910669198</v>
      </c>
      <c r="P87" s="14">
        <v>0.25953211948499599</v>
      </c>
      <c r="Q87" s="14">
        <v>0.30431910725223599</v>
      </c>
      <c r="R87" s="14">
        <v>0.26911818502004398</v>
      </c>
      <c r="S87" s="14">
        <v>0.30954614196965902</v>
      </c>
      <c r="T87" s="14">
        <v>0.31264539740198199</v>
      </c>
      <c r="U87" s="14">
        <v>0.30905773816040499</v>
      </c>
      <c r="V87" s="14">
        <v>0.23543607351083301</v>
      </c>
      <c r="W87" s="14">
        <v>0.265228216521319</v>
      </c>
      <c r="X87" s="14"/>
      <c r="Y87" s="14">
        <v>0.30890046453986802</v>
      </c>
      <c r="Z87" s="14">
        <v>0.28418975544060898</v>
      </c>
      <c r="AA87" s="14">
        <v>0.316427505385035</v>
      </c>
      <c r="AB87" s="14"/>
      <c r="AC87" s="14">
        <v>0.27199015496905499</v>
      </c>
      <c r="AD87" s="14">
        <v>0.31034440520356399</v>
      </c>
      <c r="AE87" s="14">
        <v>0.31112506195333101</v>
      </c>
      <c r="AF87" s="14"/>
      <c r="AG87" s="14">
        <v>0.267831757759528</v>
      </c>
      <c r="AH87" s="14">
        <v>0.275182097987272</v>
      </c>
      <c r="AI87" s="14">
        <v>0.25514051749064298</v>
      </c>
      <c r="AJ87" s="14">
        <v>0.29977302999988298</v>
      </c>
      <c r="AK87" s="14">
        <v>0.328039582599987</v>
      </c>
    </row>
    <row r="88" spans="2:37" x14ac:dyDescent="0.3">
      <c r="B88" t="s">
        <v>69</v>
      </c>
      <c r="C88" s="14">
        <v>0.37503260282478801</v>
      </c>
      <c r="D88" s="14">
        <v>0.37521892483968</v>
      </c>
      <c r="E88" s="14">
        <v>0.37600477498599699</v>
      </c>
      <c r="F88" s="14"/>
      <c r="G88" s="14">
        <v>0.39531401069853001</v>
      </c>
      <c r="H88" s="14">
        <v>0.37838161927545699</v>
      </c>
      <c r="I88" s="14">
        <v>0.382208001414031</v>
      </c>
      <c r="J88" s="14">
        <v>0.343566225333784</v>
      </c>
      <c r="K88" s="14"/>
      <c r="L88" s="14">
        <v>0.33487795919110502</v>
      </c>
      <c r="M88" s="14">
        <v>0.39329214772048599</v>
      </c>
      <c r="N88" s="14">
        <v>0.36934704054384798</v>
      </c>
      <c r="O88" s="14">
        <v>0.36976222475829601</v>
      </c>
      <c r="P88" s="14">
        <v>0.39374532713450899</v>
      </c>
      <c r="Q88" s="14">
        <v>0.36897958588130098</v>
      </c>
      <c r="R88" s="14">
        <v>0.354186054183035</v>
      </c>
      <c r="S88" s="14">
        <v>0.35515625241297699</v>
      </c>
      <c r="T88" s="14">
        <v>0.36644413665949599</v>
      </c>
      <c r="U88" s="14">
        <v>0.38221208120116701</v>
      </c>
      <c r="V88" s="14">
        <v>0.49285895496958099</v>
      </c>
      <c r="W88" s="14">
        <v>0.38358074839998402</v>
      </c>
      <c r="X88" s="14"/>
      <c r="Y88" s="14">
        <v>0.40333714148137501</v>
      </c>
      <c r="Z88" s="14">
        <v>0.36036725689879501</v>
      </c>
      <c r="AA88" s="14">
        <v>0.36895698514491798</v>
      </c>
      <c r="AB88" s="14"/>
      <c r="AC88" s="14">
        <v>0.39755162343412298</v>
      </c>
      <c r="AD88" s="14">
        <v>0.37592038589538401</v>
      </c>
      <c r="AE88" s="14">
        <v>0.34427307905579402</v>
      </c>
      <c r="AF88" s="14"/>
      <c r="AG88" s="14">
        <v>0.315247320634233</v>
      </c>
      <c r="AH88" s="14">
        <v>0.39114787060760497</v>
      </c>
      <c r="AI88" s="14">
        <v>0.369642021107841</v>
      </c>
      <c r="AJ88" s="14">
        <v>0.39802530782636902</v>
      </c>
      <c r="AK88" s="14">
        <v>0.33482177051144202</v>
      </c>
    </row>
    <row r="89" spans="2:37" x14ac:dyDescent="0.3">
      <c r="B89" t="s">
        <v>70</v>
      </c>
      <c r="C89" s="14">
        <v>0.147021406216019</v>
      </c>
      <c r="D89" s="14">
        <v>0.14227039622406701</v>
      </c>
      <c r="E89" s="14">
        <v>0.15197571458142001</v>
      </c>
      <c r="F89" s="14"/>
      <c r="G89" s="14">
        <v>0.14836110807327299</v>
      </c>
      <c r="H89" s="14">
        <v>0.13172071659590801</v>
      </c>
      <c r="I89" s="14">
        <v>0.16653552369379801</v>
      </c>
      <c r="J89" s="14">
        <v>0.14489270784484201</v>
      </c>
      <c r="K89" s="14"/>
      <c r="L89" s="14">
        <v>0.16528853488593501</v>
      </c>
      <c r="M89" s="14">
        <v>0.126938540651444</v>
      </c>
      <c r="N89" s="14">
        <v>0.16258171352114001</v>
      </c>
      <c r="O89" s="14">
        <v>0.12397816764296</v>
      </c>
      <c r="P89" s="14">
        <v>0.135689410812636</v>
      </c>
      <c r="Q89" s="14">
        <v>0.15024985582192399</v>
      </c>
      <c r="R89" s="14">
        <v>0.21389952715553201</v>
      </c>
      <c r="S89" s="14">
        <v>0.126198035449538</v>
      </c>
      <c r="T89" s="14">
        <v>0.132208245252633</v>
      </c>
      <c r="U89" s="14">
        <v>0.14116453014576499</v>
      </c>
      <c r="V89" s="14">
        <v>0.130987182496488</v>
      </c>
      <c r="W89" s="14">
        <v>0.141080062994901</v>
      </c>
      <c r="X89" s="14"/>
      <c r="Y89" s="14">
        <v>0.13153322676172899</v>
      </c>
      <c r="Z89" s="14">
        <v>0.15027103777005901</v>
      </c>
      <c r="AA89" s="14">
        <v>0.14084507719167999</v>
      </c>
      <c r="AB89" s="14"/>
      <c r="AC89" s="14">
        <v>0.16879385783449699</v>
      </c>
      <c r="AD89" s="14">
        <v>0.131014107056172</v>
      </c>
      <c r="AE89" s="14">
        <v>0.14145181587731301</v>
      </c>
      <c r="AF89" s="14"/>
      <c r="AG89" s="14">
        <v>0.148337885332224</v>
      </c>
      <c r="AH89" s="14">
        <v>0.13850060011586501</v>
      </c>
      <c r="AI89" s="14">
        <v>0.165353174866257</v>
      </c>
      <c r="AJ89" s="14">
        <v>0.142333501797683</v>
      </c>
      <c r="AK89" s="14">
        <v>0.145054751664248</v>
      </c>
    </row>
    <row r="90" spans="2:37" x14ac:dyDescent="0.3">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row>
    <row r="91" spans="2:37" x14ac:dyDescent="0.3">
      <c r="B91" s="6" t="s">
        <v>85</v>
      </c>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row>
    <row r="92" spans="2:37" x14ac:dyDescent="0.3">
      <c r="B92" s="26" t="s">
        <v>74</v>
      </c>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row>
    <row r="93" spans="2:37" x14ac:dyDescent="0.3">
      <c r="B93" t="s">
        <v>66</v>
      </c>
      <c r="C93" s="14">
        <v>3.3141868367968001E-2</v>
      </c>
      <c r="D93" s="14">
        <v>3.9146693697226599E-2</v>
      </c>
      <c r="E93" s="14">
        <v>2.7497460547906302E-2</v>
      </c>
      <c r="F93" s="14"/>
      <c r="G93" s="14">
        <v>3.2203543672391498E-2</v>
      </c>
      <c r="H93" s="14">
        <v>2.30574829965965E-2</v>
      </c>
      <c r="I93" s="14">
        <v>3.6726879294618903E-2</v>
      </c>
      <c r="J93" s="14">
        <v>4.1960845098865801E-2</v>
      </c>
      <c r="K93" s="14"/>
      <c r="L93" s="14">
        <v>3.2180151803249402E-2</v>
      </c>
      <c r="M93" s="14">
        <v>3.2652614946254002E-2</v>
      </c>
      <c r="N93" s="14">
        <v>3.4161348401395598E-2</v>
      </c>
      <c r="O93" s="14">
        <v>2.5755795028525499E-2</v>
      </c>
      <c r="P93" s="14">
        <v>9.0389529144082395E-3</v>
      </c>
      <c r="Q93" s="14">
        <v>3.34447440897628E-2</v>
      </c>
      <c r="R93" s="14">
        <v>3.2826797761873298E-2</v>
      </c>
      <c r="S93" s="14">
        <v>3.4992359202462298E-2</v>
      </c>
      <c r="T93" s="14">
        <v>4.8541882163917902E-2</v>
      </c>
      <c r="U93" s="14">
        <v>2.9486339815458E-2</v>
      </c>
      <c r="V93" s="14">
        <v>5.3062581296833597E-2</v>
      </c>
      <c r="W93" s="14">
        <v>3.4196221577175001E-2</v>
      </c>
      <c r="X93" s="14"/>
      <c r="Y93" s="14">
        <v>3.7921856354903999E-2</v>
      </c>
      <c r="Z93" s="14">
        <v>3.4050297182266397E-2</v>
      </c>
      <c r="AA93" s="14">
        <v>2.11129367215772E-2</v>
      </c>
      <c r="AB93" s="14"/>
      <c r="AC93" s="14">
        <v>3.2442922573870603E-2</v>
      </c>
      <c r="AD93" s="14">
        <v>3.3425759722241197E-2</v>
      </c>
      <c r="AE93" s="14">
        <v>4.3277924405575902E-2</v>
      </c>
      <c r="AF93" s="14"/>
      <c r="AG93" s="14">
        <v>6.7303366773911397E-2</v>
      </c>
      <c r="AH93" s="14">
        <v>3.0445119753903599E-2</v>
      </c>
      <c r="AI93" s="14">
        <v>3.3996086173099703E-2</v>
      </c>
      <c r="AJ93" s="14">
        <v>2.9375571801419899E-2</v>
      </c>
      <c r="AK93" s="14">
        <v>3.3562870919073499E-2</v>
      </c>
    </row>
    <row r="94" spans="2:37" x14ac:dyDescent="0.3">
      <c r="B94" t="s">
        <v>67</v>
      </c>
      <c r="C94" s="14">
        <v>4.4998056451859302E-2</v>
      </c>
      <c r="D94" s="14">
        <v>4.7225025438069099E-2</v>
      </c>
      <c r="E94" s="14">
        <v>4.3120157903630399E-2</v>
      </c>
      <c r="F94" s="14"/>
      <c r="G94" s="14">
        <v>3.6446908338033601E-2</v>
      </c>
      <c r="H94" s="14">
        <v>3.9406940629197397E-2</v>
      </c>
      <c r="I94" s="14">
        <v>4.7322437794008798E-2</v>
      </c>
      <c r="J94" s="14">
        <v>5.7347051528835402E-2</v>
      </c>
      <c r="K94" s="14"/>
      <c r="L94" s="14">
        <v>5.0134966819560103E-2</v>
      </c>
      <c r="M94" s="14">
        <v>5.3923910636455498E-2</v>
      </c>
      <c r="N94" s="14">
        <v>5.3095440222545198E-2</v>
      </c>
      <c r="O94" s="14">
        <v>2.11836201837638E-2</v>
      </c>
      <c r="P94" s="14">
        <v>6.19792870454733E-2</v>
      </c>
      <c r="Q94" s="14">
        <v>3.63786154640416E-2</v>
      </c>
      <c r="R94" s="14">
        <v>5.96208020794496E-2</v>
      </c>
      <c r="S94" s="14">
        <v>6.7216568386927897E-2</v>
      </c>
      <c r="T94" s="14">
        <v>4.2723153033958398E-2</v>
      </c>
      <c r="U94" s="14">
        <v>2.31458076055207E-2</v>
      </c>
      <c r="V94" s="14">
        <v>3.1698411861349099E-2</v>
      </c>
      <c r="W94" s="14">
        <v>4.6067424844508403E-2</v>
      </c>
      <c r="X94" s="14"/>
      <c r="Y94" s="14">
        <v>5.2752984048641503E-2</v>
      </c>
      <c r="Z94" s="14">
        <v>4.8337433464570097E-2</v>
      </c>
      <c r="AA94" s="14">
        <v>4.47323072652503E-2</v>
      </c>
      <c r="AB94" s="14"/>
      <c r="AC94" s="14">
        <v>3.37801213776215E-2</v>
      </c>
      <c r="AD94" s="14">
        <v>4.87924152583935E-2</v>
      </c>
      <c r="AE94" s="14">
        <v>5.6002216239412497E-2</v>
      </c>
      <c r="AF94" s="14"/>
      <c r="AG94" s="14">
        <v>8.57186504515971E-2</v>
      </c>
      <c r="AH94" s="14">
        <v>7.2397372730795898E-2</v>
      </c>
      <c r="AI94" s="14">
        <v>3.2515990691916102E-2</v>
      </c>
      <c r="AJ94" s="14">
        <v>3.0609874926642099E-2</v>
      </c>
      <c r="AK94" s="14">
        <v>7.4287135161686793E-2</v>
      </c>
    </row>
    <row r="95" spans="2:37" x14ac:dyDescent="0.3">
      <c r="B95" t="s">
        <v>68</v>
      </c>
      <c r="C95" s="14">
        <v>0.105542686643373</v>
      </c>
      <c r="D95" s="14">
        <v>9.4945876296936196E-2</v>
      </c>
      <c r="E95" s="14">
        <v>0.116583739363309</v>
      </c>
      <c r="F95" s="14"/>
      <c r="G95" s="14">
        <v>7.7588167536621802E-2</v>
      </c>
      <c r="H95" s="14">
        <v>0.105740565207084</v>
      </c>
      <c r="I95" s="14">
        <v>0.10267852456928001</v>
      </c>
      <c r="J95" s="14">
        <v>0.13959645943979401</v>
      </c>
      <c r="K95" s="14"/>
      <c r="L95" s="14">
        <v>0.106948988888592</v>
      </c>
      <c r="M95" s="14">
        <v>0.110886466129423</v>
      </c>
      <c r="N95" s="14">
        <v>0.107193449388177</v>
      </c>
      <c r="O95" s="14">
        <v>0.133090272956675</v>
      </c>
      <c r="P95" s="14">
        <v>0.12518938173885599</v>
      </c>
      <c r="Q95" s="14">
        <v>0.10348300148086099</v>
      </c>
      <c r="R95" s="14">
        <v>7.0830070180841198E-2</v>
      </c>
      <c r="S95" s="14">
        <v>0.122022042200712</v>
      </c>
      <c r="T95" s="14">
        <v>0.130128363579637</v>
      </c>
      <c r="U95" s="14">
        <v>7.4498188186188294E-2</v>
      </c>
      <c r="V95" s="14">
        <v>8.4326152334938995E-2</v>
      </c>
      <c r="W95" s="14">
        <v>5.8161393146216198E-2</v>
      </c>
      <c r="X95" s="14"/>
      <c r="Y95" s="14">
        <v>7.1933043391691806E-2</v>
      </c>
      <c r="Z95" s="14">
        <v>0.113963555108254</v>
      </c>
      <c r="AA95" s="14">
        <v>0.109782106050918</v>
      </c>
      <c r="AB95" s="14"/>
      <c r="AC95" s="14">
        <v>9.2184008606056494E-2</v>
      </c>
      <c r="AD95" s="14">
        <v>8.4249956182574096E-2</v>
      </c>
      <c r="AE95" s="14">
        <v>0.162339701099629</v>
      </c>
      <c r="AF95" s="14"/>
      <c r="AG95" s="14">
        <v>0.16802045198221499</v>
      </c>
      <c r="AH95" s="14">
        <v>0.103185377934876</v>
      </c>
      <c r="AI95" s="14">
        <v>8.7509065661649094E-2</v>
      </c>
      <c r="AJ95" s="14">
        <v>0.10141548936591099</v>
      </c>
      <c r="AK95" s="14">
        <v>0.11177393750579701</v>
      </c>
    </row>
    <row r="96" spans="2:37" x14ac:dyDescent="0.3">
      <c r="B96" t="s">
        <v>69</v>
      </c>
      <c r="C96" s="14">
        <v>0.40867388102746799</v>
      </c>
      <c r="D96" s="14">
        <v>0.41565811577600398</v>
      </c>
      <c r="E96" s="14">
        <v>0.399281080250043</v>
      </c>
      <c r="F96" s="14"/>
      <c r="G96" s="14">
        <v>0.45888193427611401</v>
      </c>
      <c r="H96" s="14">
        <v>0.43133972248681302</v>
      </c>
      <c r="I96" s="14">
        <v>0.33704522040562002</v>
      </c>
      <c r="J96" s="14">
        <v>0.393384148098326</v>
      </c>
      <c r="K96" s="14"/>
      <c r="L96" s="14">
        <v>0.43477353830029197</v>
      </c>
      <c r="M96" s="14">
        <v>0.40846666143230098</v>
      </c>
      <c r="N96" s="14">
        <v>0.37593314504158098</v>
      </c>
      <c r="O96" s="14">
        <v>0.45664090046560002</v>
      </c>
      <c r="P96" s="14">
        <v>0.44452563096942099</v>
      </c>
      <c r="Q96" s="14">
        <v>0.38422547029038501</v>
      </c>
      <c r="R96" s="14">
        <v>0.44084493311822698</v>
      </c>
      <c r="S96" s="14">
        <v>0.393605150493403</v>
      </c>
      <c r="T96" s="14">
        <v>0.36616121601576002</v>
      </c>
      <c r="U96" s="14">
        <v>0.40885101053424</v>
      </c>
      <c r="V96" s="14">
        <v>0.35892660796477499</v>
      </c>
      <c r="W96" s="14">
        <v>0.393509175358431</v>
      </c>
      <c r="X96" s="14"/>
      <c r="Y96" s="14">
        <v>0.43956572815980899</v>
      </c>
      <c r="Z96" s="14">
        <v>0.384082701893314</v>
      </c>
      <c r="AA96" s="14">
        <v>0.49002707240904703</v>
      </c>
      <c r="AB96" s="14"/>
      <c r="AC96" s="14">
        <v>0.400830780737159</v>
      </c>
      <c r="AD96" s="14">
        <v>0.41491710296873302</v>
      </c>
      <c r="AE96" s="14">
        <v>0.37771771756831002</v>
      </c>
      <c r="AF96" s="14"/>
      <c r="AG96" s="14">
        <v>0.404992378089507</v>
      </c>
      <c r="AH96" s="14">
        <v>0.40512191825335298</v>
      </c>
      <c r="AI96" s="14">
        <v>0.41067566210865097</v>
      </c>
      <c r="AJ96" s="14">
        <v>0.40659091278530501</v>
      </c>
      <c r="AK96" s="14">
        <v>0.407409190639135</v>
      </c>
    </row>
    <row r="97" spans="2:37" x14ac:dyDescent="0.3">
      <c r="B97" t="s">
        <v>70</v>
      </c>
      <c r="C97" s="14">
        <v>0.40764350750933198</v>
      </c>
      <c r="D97" s="14">
        <v>0.403024288791764</v>
      </c>
      <c r="E97" s="14">
        <v>0.41351756193511202</v>
      </c>
      <c r="F97" s="14"/>
      <c r="G97" s="14">
        <v>0.39487944617683901</v>
      </c>
      <c r="H97" s="14">
        <v>0.400455288680309</v>
      </c>
      <c r="I97" s="14">
        <v>0.47622693793647197</v>
      </c>
      <c r="J97" s="14">
        <v>0.367711495834179</v>
      </c>
      <c r="K97" s="14"/>
      <c r="L97" s="14">
        <v>0.37596235418830698</v>
      </c>
      <c r="M97" s="14">
        <v>0.39407034685556602</v>
      </c>
      <c r="N97" s="14">
        <v>0.42961661694630199</v>
      </c>
      <c r="O97" s="14">
        <v>0.36332941136543501</v>
      </c>
      <c r="P97" s="14">
        <v>0.359266747331842</v>
      </c>
      <c r="Q97" s="14">
        <v>0.44246816867494998</v>
      </c>
      <c r="R97" s="14">
        <v>0.39587739685960899</v>
      </c>
      <c r="S97" s="14">
        <v>0.38216387971649401</v>
      </c>
      <c r="T97" s="14">
        <v>0.41244538520672602</v>
      </c>
      <c r="U97" s="14">
        <v>0.46401865385859298</v>
      </c>
      <c r="V97" s="14">
        <v>0.47198624654210303</v>
      </c>
      <c r="W97" s="14">
        <v>0.46806578507366903</v>
      </c>
      <c r="X97" s="14"/>
      <c r="Y97" s="14">
        <v>0.39782638804495402</v>
      </c>
      <c r="Z97" s="14">
        <v>0.41956601235159502</v>
      </c>
      <c r="AA97" s="14">
        <v>0.33434557755320699</v>
      </c>
      <c r="AB97" s="14"/>
      <c r="AC97" s="14">
        <v>0.440762166705292</v>
      </c>
      <c r="AD97" s="14">
        <v>0.41861476586805901</v>
      </c>
      <c r="AE97" s="14">
        <v>0.36066244068707198</v>
      </c>
      <c r="AF97" s="14"/>
      <c r="AG97" s="14">
        <v>0.273965152702769</v>
      </c>
      <c r="AH97" s="14">
        <v>0.38885021132707198</v>
      </c>
      <c r="AI97" s="14">
        <v>0.43530319536468398</v>
      </c>
      <c r="AJ97" s="14">
        <v>0.43200815112072199</v>
      </c>
      <c r="AK97" s="14">
        <v>0.37296686577430799</v>
      </c>
    </row>
    <row r="98" spans="2:37" x14ac:dyDescent="0.3">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row>
    <row r="99" spans="2:37" x14ac:dyDescent="0.3">
      <c r="B99" s="6" t="s">
        <v>86</v>
      </c>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row>
    <row r="100" spans="2:37" x14ac:dyDescent="0.3">
      <c r="B100" s="26" t="s">
        <v>74</v>
      </c>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row>
    <row r="101" spans="2:37" x14ac:dyDescent="0.3">
      <c r="B101" t="s">
        <v>66</v>
      </c>
      <c r="C101" s="14">
        <v>3.6121473738834502E-2</v>
      </c>
      <c r="D101" s="14">
        <v>4.57948581378749E-2</v>
      </c>
      <c r="E101" s="14">
        <v>2.6914973689947299E-2</v>
      </c>
      <c r="F101" s="14"/>
      <c r="G101" s="14">
        <v>3.2947307365084402E-2</v>
      </c>
      <c r="H101" s="14">
        <v>2.0173004842948299E-2</v>
      </c>
      <c r="I101" s="14">
        <v>4.6420723192618502E-2</v>
      </c>
      <c r="J101" s="14">
        <v>4.7581158544517999E-2</v>
      </c>
      <c r="K101" s="14"/>
      <c r="L101" s="14">
        <v>3.8647215614373898E-2</v>
      </c>
      <c r="M101" s="14">
        <v>4.33299896243785E-2</v>
      </c>
      <c r="N101" s="14">
        <v>4.1319483267071203E-2</v>
      </c>
      <c r="O101" s="14">
        <v>1.05962521603947E-2</v>
      </c>
      <c r="P101" s="14">
        <v>3.2392737932222103E-2</v>
      </c>
      <c r="Q101" s="14">
        <v>3.4090109485489302E-2</v>
      </c>
      <c r="R101" s="14">
        <v>3.3107476337157299E-2</v>
      </c>
      <c r="S101" s="14">
        <v>4.5351267258080197E-2</v>
      </c>
      <c r="T101" s="14">
        <v>5.0036760185065497E-2</v>
      </c>
      <c r="U101" s="14">
        <v>3.0103670515051899E-2</v>
      </c>
      <c r="V101" s="14">
        <v>3.5455571533041401E-2</v>
      </c>
      <c r="W101" s="14">
        <v>3.46226907989012E-2</v>
      </c>
      <c r="X101" s="14"/>
      <c r="Y101" s="14">
        <v>3.9002266974635498E-2</v>
      </c>
      <c r="Z101" s="14">
        <v>3.2057369108824098E-2</v>
      </c>
      <c r="AA101" s="14">
        <v>3.9047978761514598E-2</v>
      </c>
      <c r="AB101" s="14"/>
      <c r="AC101" s="14">
        <v>3.3029742786797801E-2</v>
      </c>
      <c r="AD101" s="14">
        <v>3.3658355771051703E-2</v>
      </c>
      <c r="AE101" s="14">
        <v>5.4392798080797E-2</v>
      </c>
      <c r="AF101" s="14"/>
      <c r="AG101" s="14">
        <v>6.5789558245019295E-2</v>
      </c>
      <c r="AH101" s="14">
        <v>2.5485625332049101E-2</v>
      </c>
      <c r="AI101" s="14">
        <v>3.4215946918332803E-2</v>
      </c>
      <c r="AJ101" s="14">
        <v>2.9322900882494E-2</v>
      </c>
      <c r="AK101" s="14">
        <v>4.8330347250000003E-2</v>
      </c>
    </row>
    <row r="102" spans="2:37" x14ac:dyDescent="0.3">
      <c r="B102" t="s">
        <v>67</v>
      </c>
      <c r="C102" s="14">
        <v>5.14551533341134E-2</v>
      </c>
      <c r="D102" s="14">
        <v>5.39450388217287E-2</v>
      </c>
      <c r="E102" s="14">
        <v>4.9363087951074101E-2</v>
      </c>
      <c r="F102" s="14"/>
      <c r="G102" s="14">
        <v>4.1500050045776497E-2</v>
      </c>
      <c r="H102" s="14">
        <v>4.6266433765005097E-2</v>
      </c>
      <c r="I102" s="14">
        <v>4.9106397858120002E-2</v>
      </c>
      <c r="J102" s="14">
        <v>7.0417595345738895E-2</v>
      </c>
      <c r="K102" s="14"/>
      <c r="L102" s="14">
        <v>5.3920430764672601E-2</v>
      </c>
      <c r="M102" s="14">
        <v>5.2488081898189001E-2</v>
      </c>
      <c r="N102" s="14">
        <v>5.3309768744518503E-2</v>
      </c>
      <c r="O102" s="14">
        <v>4.1647119981552697E-2</v>
      </c>
      <c r="P102" s="14">
        <v>6.7202475445643506E-2</v>
      </c>
      <c r="Q102" s="14">
        <v>6.8102054065432793E-2</v>
      </c>
      <c r="R102" s="14">
        <v>4.4930843747025502E-2</v>
      </c>
      <c r="S102" s="14">
        <v>6.5827154641875704E-2</v>
      </c>
      <c r="T102" s="14">
        <v>5.4693611066367699E-2</v>
      </c>
      <c r="U102" s="14">
        <v>2.74988570421827E-2</v>
      </c>
      <c r="V102" s="14">
        <v>6.3286201023891597E-2</v>
      </c>
      <c r="W102" s="14">
        <v>1.1639458644954999E-2</v>
      </c>
      <c r="X102" s="14"/>
      <c r="Y102" s="14">
        <v>5.2447525024973497E-2</v>
      </c>
      <c r="Z102" s="14">
        <v>5.7649142724329298E-2</v>
      </c>
      <c r="AA102" s="14">
        <v>3.3231196008650599E-2</v>
      </c>
      <c r="AB102" s="14"/>
      <c r="AC102" s="14">
        <v>3.6392158818911703E-2</v>
      </c>
      <c r="AD102" s="14">
        <v>5.0755448468547001E-2</v>
      </c>
      <c r="AE102" s="14">
        <v>7.1831972431354807E-2</v>
      </c>
      <c r="AF102" s="14"/>
      <c r="AG102" s="14">
        <v>7.5728349457746494E-2</v>
      </c>
      <c r="AH102" s="14">
        <v>8.4246093133073394E-2</v>
      </c>
      <c r="AI102" s="14">
        <v>5.2375003548877801E-2</v>
      </c>
      <c r="AJ102" s="14">
        <v>3.5180397128205601E-2</v>
      </c>
      <c r="AK102" s="14">
        <v>7.2696863853881105E-2</v>
      </c>
    </row>
    <row r="103" spans="2:37" x14ac:dyDescent="0.3">
      <c r="B103" t="s">
        <v>68</v>
      </c>
      <c r="C103" s="14">
        <v>0.120766798875471</v>
      </c>
      <c r="D103" s="14">
        <v>0.12950524215027001</v>
      </c>
      <c r="E103" s="14">
        <v>0.11237961917681399</v>
      </c>
      <c r="F103" s="14"/>
      <c r="G103" s="14">
        <v>0.10160484989589599</v>
      </c>
      <c r="H103" s="14">
        <v>0.11164225905676201</v>
      </c>
      <c r="I103" s="14">
        <v>0.120392765548028</v>
      </c>
      <c r="J103" s="14">
        <v>0.15303945484343501</v>
      </c>
      <c r="K103" s="14"/>
      <c r="L103" s="14">
        <v>0.142636811290728</v>
      </c>
      <c r="M103" s="14">
        <v>0.12572692490641799</v>
      </c>
      <c r="N103" s="14">
        <v>0.10415445434026201</v>
      </c>
      <c r="O103" s="14">
        <v>0.118935224842244</v>
      </c>
      <c r="P103" s="14">
        <v>0.12429582931521301</v>
      </c>
      <c r="Q103" s="14">
        <v>0.11645756952393101</v>
      </c>
      <c r="R103" s="14">
        <v>9.0194865480751701E-2</v>
      </c>
      <c r="S103" s="14">
        <v>0.162908247292609</v>
      </c>
      <c r="T103" s="14">
        <v>0.12803577341240199</v>
      </c>
      <c r="U103" s="14">
        <v>0.122445288077894</v>
      </c>
      <c r="V103" s="14">
        <v>9.9338836287753404E-2</v>
      </c>
      <c r="W103" s="14">
        <v>8.1461824953644499E-2</v>
      </c>
      <c r="X103" s="14"/>
      <c r="Y103" s="14">
        <v>8.3767891706026998E-2</v>
      </c>
      <c r="Z103" s="14">
        <v>0.13648859999789001</v>
      </c>
      <c r="AA103" s="14">
        <v>9.7296117583226593E-2</v>
      </c>
      <c r="AB103" s="14"/>
      <c r="AC103" s="14">
        <v>8.1140840816970594E-2</v>
      </c>
      <c r="AD103" s="14">
        <v>0.12343078174903099</v>
      </c>
      <c r="AE103" s="14">
        <v>0.172599891191975</v>
      </c>
      <c r="AF103" s="14"/>
      <c r="AG103" s="14">
        <v>0.15157702904905401</v>
      </c>
      <c r="AH103" s="14">
        <v>0.14882209142501501</v>
      </c>
      <c r="AI103" s="14">
        <v>0.110235767510576</v>
      </c>
      <c r="AJ103" s="14">
        <v>0.106663394319506</v>
      </c>
      <c r="AK103" s="14">
        <v>0.12918742302518799</v>
      </c>
    </row>
    <row r="104" spans="2:37" x14ac:dyDescent="0.3">
      <c r="B104" t="s">
        <v>69</v>
      </c>
      <c r="C104" s="14">
        <v>0.370009877867362</v>
      </c>
      <c r="D104" s="14">
        <v>0.35615474797770302</v>
      </c>
      <c r="E104" s="14">
        <v>0.38399692095334098</v>
      </c>
      <c r="F104" s="14"/>
      <c r="G104" s="14">
        <v>0.38642635265727898</v>
      </c>
      <c r="H104" s="14">
        <v>0.41101925275711498</v>
      </c>
      <c r="I104" s="14">
        <v>0.33156258796319799</v>
      </c>
      <c r="J104" s="14">
        <v>0.343705723419933</v>
      </c>
      <c r="K104" s="14"/>
      <c r="L104" s="14">
        <v>0.379276434082855</v>
      </c>
      <c r="M104" s="14">
        <v>0.37206789521367301</v>
      </c>
      <c r="N104" s="14">
        <v>0.33839250013941802</v>
      </c>
      <c r="O104" s="14">
        <v>0.36779671826707999</v>
      </c>
      <c r="P104" s="14">
        <v>0.33871175707213202</v>
      </c>
      <c r="Q104" s="14">
        <v>0.37043041884893502</v>
      </c>
      <c r="R104" s="14">
        <v>0.43435659880104299</v>
      </c>
      <c r="S104" s="14">
        <v>0.37867798940028702</v>
      </c>
      <c r="T104" s="14">
        <v>0.36830859592662302</v>
      </c>
      <c r="U104" s="14">
        <v>0.338733052180751</v>
      </c>
      <c r="V104" s="14">
        <v>0.32479477602930801</v>
      </c>
      <c r="W104" s="14">
        <v>0.47359258128683202</v>
      </c>
      <c r="X104" s="14"/>
      <c r="Y104" s="14">
        <v>0.409846136683018</v>
      </c>
      <c r="Z104" s="14">
        <v>0.36052660937036601</v>
      </c>
      <c r="AA104" s="14">
        <v>0.42170573336637501</v>
      </c>
      <c r="AB104" s="14"/>
      <c r="AC104" s="14">
        <v>0.361029737392287</v>
      </c>
      <c r="AD104" s="14">
        <v>0.38637596975205801</v>
      </c>
      <c r="AE104" s="14">
        <v>0.340593609820801</v>
      </c>
      <c r="AF104" s="14"/>
      <c r="AG104" s="14">
        <v>0.39100425702678698</v>
      </c>
      <c r="AH104" s="14">
        <v>0.36998493689483603</v>
      </c>
      <c r="AI104" s="14">
        <v>0.38463194832028602</v>
      </c>
      <c r="AJ104" s="14">
        <v>0.37359431522512498</v>
      </c>
      <c r="AK104" s="14">
        <v>0.36188258610350199</v>
      </c>
    </row>
    <row r="105" spans="2:37" x14ac:dyDescent="0.3">
      <c r="B105" t="s">
        <v>70</v>
      </c>
      <c r="C105" s="14">
        <v>0.42164669618421902</v>
      </c>
      <c r="D105" s="14">
        <v>0.41460011291242299</v>
      </c>
      <c r="E105" s="14">
        <v>0.427345398228824</v>
      </c>
      <c r="F105" s="14"/>
      <c r="G105" s="14">
        <v>0.43752144003596399</v>
      </c>
      <c r="H105" s="14">
        <v>0.41089904957816997</v>
      </c>
      <c r="I105" s="14">
        <v>0.45251752543803597</v>
      </c>
      <c r="J105" s="14">
        <v>0.38525606784637501</v>
      </c>
      <c r="K105" s="14"/>
      <c r="L105" s="14">
        <v>0.38551910824737001</v>
      </c>
      <c r="M105" s="14">
        <v>0.40638710835734099</v>
      </c>
      <c r="N105" s="14">
        <v>0.46282379350872999</v>
      </c>
      <c r="O105" s="14">
        <v>0.46102468474872899</v>
      </c>
      <c r="P105" s="14">
        <v>0.43739720023479001</v>
      </c>
      <c r="Q105" s="14">
        <v>0.41091984807621201</v>
      </c>
      <c r="R105" s="14">
        <v>0.39741021563402201</v>
      </c>
      <c r="S105" s="14">
        <v>0.34723534140714801</v>
      </c>
      <c r="T105" s="14">
        <v>0.39892525940954099</v>
      </c>
      <c r="U105" s="14">
        <v>0.48121913218412099</v>
      </c>
      <c r="V105" s="14">
        <v>0.47712461512600501</v>
      </c>
      <c r="W105" s="14">
        <v>0.39868344431566699</v>
      </c>
      <c r="X105" s="14"/>
      <c r="Y105" s="14">
        <v>0.41493617961134599</v>
      </c>
      <c r="Z105" s="14">
        <v>0.41327827879859103</v>
      </c>
      <c r="AA105" s="14">
        <v>0.40871897428023302</v>
      </c>
      <c r="AB105" s="14"/>
      <c r="AC105" s="14">
        <v>0.48840752018503297</v>
      </c>
      <c r="AD105" s="14">
        <v>0.40577944425931201</v>
      </c>
      <c r="AE105" s="14">
        <v>0.36058172847507203</v>
      </c>
      <c r="AF105" s="14"/>
      <c r="AG105" s="14">
        <v>0.31590080622139199</v>
      </c>
      <c r="AH105" s="14">
        <v>0.37146125321502699</v>
      </c>
      <c r="AI105" s="14">
        <v>0.41854133370192698</v>
      </c>
      <c r="AJ105" s="14">
        <v>0.45523899244466998</v>
      </c>
      <c r="AK105" s="14">
        <v>0.38790277976742799</v>
      </c>
    </row>
    <row r="106" spans="2:37" x14ac:dyDescent="0.3">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row>
    <row r="107" spans="2:37" x14ac:dyDescent="0.3">
      <c r="B107" s="6" t="s">
        <v>101</v>
      </c>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row>
    <row r="108" spans="2:37" x14ac:dyDescent="0.3">
      <c r="B108" s="26" t="s">
        <v>74</v>
      </c>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row>
    <row r="109" spans="2:37" x14ac:dyDescent="0.3">
      <c r="B109" t="s">
        <v>95</v>
      </c>
      <c r="C109" s="14">
        <v>1.0314355925793999E-2</v>
      </c>
      <c r="D109" s="14">
        <v>1.34648910961001E-2</v>
      </c>
      <c r="E109" s="14">
        <v>7.3063307028500696E-3</v>
      </c>
      <c r="F109" s="14"/>
      <c r="G109" s="14">
        <v>9.07891516953813E-3</v>
      </c>
      <c r="H109" s="14">
        <v>7.4331183519781296E-3</v>
      </c>
      <c r="I109" s="14">
        <v>1.05203560459542E-2</v>
      </c>
      <c r="J109" s="14">
        <v>1.46112744837244E-2</v>
      </c>
      <c r="K109" s="14"/>
      <c r="L109" s="14">
        <v>2.24463914307187E-2</v>
      </c>
      <c r="M109" s="14">
        <v>1.25736920894367E-2</v>
      </c>
      <c r="N109" s="14">
        <v>7.9341768991860098E-3</v>
      </c>
      <c r="O109" s="14">
        <v>3.5223003742785E-3</v>
      </c>
      <c r="P109" s="14">
        <v>1.40371476947966E-2</v>
      </c>
      <c r="Q109" s="14">
        <v>3.6530142692353302E-3</v>
      </c>
      <c r="R109" s="14">
        <v>4.0461299785538897E-3</v>
      </c>
      <c r="S109" s="14">
        <v>0</v>
      </c>
      <c r="T109" s="14">
        <v>1.17684844553876E-2</v>
      </c>
      <c r="U109" s="14">
        <v>7.2812918901561299E-3</v>
      </c>
      <c r="V109" s="14">
        <v>6.1974747304341599E-3</v>
      </c>
      <c r="W109" s="14">
        <v>2.3139217824349499E-2</v>
      </c>
      <c r="X109" s="14"/>
      <c r="Y109" s="14">
        <v>1.39484286194182E-2</v>
      </c>
      <c r="Z109" s="14">
        <v>5.73174185308089E-3</v>
      </c>
      <c r="AA109" s="14">
        <v>1.7042893151811199E-2</v>
      </c>
      <c r="AB109" s="14"/>
      <c r="AC109" s="14">
        <v>1.57611357623961E-2</v>
      </c>
      <c r="AD109" s="14">
        <v>8.3609526844492296E-3</v>
      </c>
      <c r="AE109" s="14">
        <v>9.0019935054067805E-3</v>
      </c>
      <c r="AF109" s="14"/>
      <c r="AG109" s="14">
        <v>2.7311501420230401E-2</v>
      </c>
      <c r="AH109" s="14">
        <v>1.7764144074500401E-2</v>
      </c>
      <c r="AI109" s="14">
        <v>1.9433386587368599E-3</v>
      </c>
      <c r="AJ109" s="14">
        <v>9.5347137096251505E-3</v>
      </c>
      <c r="AK109" s="14">
        <v>1.1044549386655601E-2</v>
      </c>
    </row>
    <row r="110" spans="2:37" x14ac:dyDescent="0.3">
      <c r="B110" t="s">
        <v>96</v>
      </c>
      <c r="C110" s="14">
        <v>2.2682658369122199E-2</v>
      </c>
      <c r="D110" s="14">
        <v>2.60281164906404E-2</v>
      </c>
      <c r="E110" s="14">
        <v>1.95657809192228E-2</v>
      </c>
      <c r="F110" s="14"/>
      <c r="G110" s="14">
        <v>2.2465516484127701E-2</v>
      </c>
      <c r="H110" s="14">
        <v>2.3823850991557E-2</v>
      </c>
      <c r="I110" s="14">
        <v>1.53953799675021E-2</v>
      </c>
      <c r="J110" s="14">
        <v>2.84773368505866E-2</v>
      </c>
      <c r="K110" s="14"/>
      <c r="L110" s="14">
        <v>2.88642857833219E-2</v>
      </c>
      <c r="M110" s="14">
        <v>1.5996439098614999E-2</v>
      </c>
      <c r="N110" s="14">
        <v>2.9115478811792401E-2</v>
      </c>
      <c r="O110" s="14">
        <v>6.9860201480077396E-3</v>
      </c>
      <c r="P110" s="14">
        <v>1.9462615073392302E-2</v>
      </c>
      <c r="Q110" s="14">
        <v>4.3403758391919602E-2</v>
      </c>
      <c r="R110" s="14">
        <v>2.1555440592430801E-2</v>
      </c>
      <c r="S110" s="14">
        <v>3.4352423675957901E-2</v>
      </c>
      <c r="T110" s="14">
        <v>1.7649660443147499E-2</v>
      </c>
      <c r="U110" s="14">
        <v>2.5592062231041001E-2</v>
      </c>
      <c r="V110" s="14">
        <v>1.2894365371940201E-2</v>
      </c>
      <c r="W110" s="14">
        <v>1.1639458644954999E-2</v>
      </c>
      <c r="X110" s="14"/>
      <c r="Y110" s="14">
        <v>2.6474996640282501E-2</v>
      </c>
      <c r="Z110" s="14">
        <v>1.69973295634476E-2</v>
      </c>
      <c r="AA110" s="14">
        <v>2.7656409235855599E-2</v>
      </c>
      <c r="AB110" s="14"/>
      <c r="AC110" s="14">
        <v>2.4383386070653001E-2</v>
      </c>
      <c r="AD110" s="14">
        <v>1.6062958668712799E-2</v>
      </c>
      <c r="AE110" s="14">
        <v>3.4870695079282199E-2</v>
      </c>
      <c r="AF110" s="14"/>
      <c r="AG110" s="14">
        <v>0.10589160944944501</v>
      </c>
      <c r="AH110" s="14">
        <v>1.6636666772241002E-2</v>
      </c>
      <c r="AI110" s="14">
        <v>1.8298258552285101E-2</v>
      </c>
      <c r="AJ110" s="14">
        <v>1.7553708292405799E-2</v>
      </c>
      <c r="AK110" s="14">
        <v>2.6893396014201602E-2</v>
      </c>
    </row>
    <row r="111" spans="2:37" x14ac:dyDescent="0.3">
      <c r="B111" t="s">
        <v>97</v>
      </c>
      <c r="C111" s="14">
        <v>7.9604716769199196E-2</v>
      </c>
      <c r="D111" s="14">
        <v>9.5485673388814404E-2</v>
      </c>
      <c r="E111" s="14">
        <v>6.3971109572292101E-2</v>
      </c>
      <c r="F111" s="14"/>
      <c r="G111" s="14">
        <v>6.7951255981387196E-2</v>
      </c>
      <c r="H111" s="14">
        <v>6.8371253525951595E-2</v>
      </c>
      <c r="I111" s="14">
        <v>8.2156829874102097E-2</v>
      </c>
      <c r="J111" s="14">
        <v>0.10144881620059</v>
      </c>
      <c r="K111" s="14"/>
      <c r="L111" s="14">
        <v>9.0235826711280401E-2</v>
      </c>
      <c r="M111" s="14">
        <v>5.3731561052822598E-2</v>
      </c>
      <c r="N111" s="14">
        <v>0.106900647371616</v>
      </c>
      <c r="O111" s="14">
        <v>0.109666956633319</v>
      </c>
      <c r="P111" s="14">
        <v>6.4517404050783503E-2</v>
      </c>
      <c r="Q111" s="14">
        <v>8.2000717885860497E-2</v>
      </c>
      <c r="R111" s="14">
        <v>6.1647361276931503E-2</v>
      </c>
      <c r="S111" s="14">
        <v>8.3601568442562196E-2</v>
      </c>
      <c r="T111" s="14">
        <v>8.2056280362574702E-2</v>
      </c>
      <c r="U111" s="14">
        <v>6.8709786246816507E-2</v>
      </c>
      <c r="V111" s="14">
        <v>6.0324557814307102E-2</v>
      </c>
      <c r="W111" s="14">
        <v>0.105717025727438</v>
      </c>
      <c r="X111" s="14"/>
      <c r="Y111" s="14">
        <v>7.3904133722403398E-2</v>
      </c>
      <c r="Z111" s="14">
        <v>5.4339381069643498E-2</v>
      </c>
      <c r="AA111" s="14">
        <v>5.36681004145102E-2</v>
      </c>
      <c r="AB111" s="14"/>
      <c r="AC111" s="14">
        <v>9.0593167139824696E-2</v>
      </c>
      <c r="AD111" s="14">
        <v>5.9827740643448001E-2</v>
      </c>
      <c r="AE111" s="14">
        <v>0.104450495237986</v>
      </c>
      <c r="AF111" s="14"/>
      <c r="AG111" s="14">
        <v>0.106189511999516</v>
      </c>
      <c r="AH111" s="14">
        <v>9.1804036460983798E-2</v>
      </c>
      <c r="AI111" s="14">
        <v>4.3196213109002797E-2</v>
      </c>
      <c r="AJ111" s="14">
        <v>8.3796020823310294E-2</v>
      </c>
      <c r="AK111" s="14">
        <v>7.6943301481102996E-2</v>
      </c>
    </row>
    <row r="112" spans="2:37" x14ac:dyDescent="0.3">
      <c r="B112" t="s">
        <v>98</v>
      </c>
      <c r="C112" s="14">
        <v>0.26904407762257199</v>
      </c>
      <c r="D112" s="14">
        <v>0.27767704226155299</v>
      </c>
      <c r="E112" s="14">
        <v>0.261731361738538</v>
      </c>
      <c r="F112" s="14"/>
      <c r="G112" s="14">
        <v>0.27634441216842398</v>
      </c>
      <c r="H112" s="14">
        <v>0.27830309430118899</v>
      </c>
      <c r="I112" s="14">
        <v>0.26440232091875498</v>
      </c>
      <c r="J112" s="14">
        <v>0.256631803711863</v>
      </c>
      <c r="K112" s="14"/>
      <c r="L112" s="14">
        <v>0.25196949786824302</v>
      </c>
      <c r="M112" s="14">
        <v>0.30842474544690601</v>
      </c>
      <c r="N112" s="14">
        <v>0.21836365185634701</v>
      </c>
      <c r="O112" s="14">
        <v>0.272649040029318</v>
      </c>
      <c r="P112" s="14">
        <v>0.29660357744718202</v>
      </c>
      <c r="Q112" s="14">
        <v>0.26830554252932998</v>
      </c>
      <c r="R112" s="14">
        <v>0.28744726752212002</v>
      </c>
      <c r="S112" s="14">
        <v>0.30429939985409998</v>
      </c>
      <c r="T112" s="14">
        <v>0.25758387802352301</v>
      </c>
      <c r="U112" s="14">
        <v>0.27818830892365298</v>
      </c>
      <c r="V112" s="14">
        <v>0.26654429833410598</v>
      </c>
      <c r="W112" s="14">
        <v>0.162808606319922</v>
      </c>
      <c r="X112" s="14"/>
      <c r="Y112" s="14">
        <v>0.32638696139107098</v>
      </c>
      <c r="Z112" s="14">
        <v>0.24598472916976</v>
      </c>
      <c r="AA112" s="14">
        <v>0.27794516658430801</v>
      </c>
      <c r="AB112" s="14"/>
      <c r="AC112" s="14">
        <v>0.27000890938256999</v>
      </c>
      <c r="AD112" s="14">
        <v>0.27696607829568398</v>
      </c>
      <c r="AE112" s="14">
        <v>0.27001466573230898</v>
      </c>
      <c r="AF112" s="14"/>
      <c r="AG112" s="14">
        <v>0.32006395687738698</v>
      </c>
      <c r="AH112" s="14">
        <v>0.31488612752841699</v>
      </c>
      <c r="AI112" s="14">
        <v>0.25719282286010098</v>
      </c>
      <c r="AJ112" s="14">
        <v>0.26811905653647999</v>
      </c>
      <c r="AK112" s="14">
        <v>0.248681053965677</v>
      </c>
    </row>
    <row r="113" spans="2:37" x14ac:dyDescent="0.3">
      <c r="B113" t="s">
        <v>99</v>
      </c>
      <c r="C113" s="14">
        <v>0.61835419131331204</v>
      </c>
      <c r="D113" s="14">
        <v>0.58734427676289203</v>
      </c>
      <c r="E113" s="14">
        <v>0.647425417067097</v>
      </c>
      <c r="F113" s="14"/>
      <c r="G113" s="14">
        <v>0.62415990019652301</v>
      </c>
      <c r="H113" s="14">
        <v>0.62206868282932404</v>
      </c>
      <c r="I113" s="14">
        <v>0.62752511319368598</v>
      </c>
      <c r="J113" s="14">
        <v>0.59883076875323504</v>
      </c>
      <c r="K113" s="14"/>
      <c r="L113" s="14">
        <v>0.60648399820643595</v>
      </c>
      <c r="M113" s="14">
        <v>0.60927356231221996</v>
      </c>
      <c r="N113" s="14">
        <v>0.63768604506105897</v>
      </c>
      <c r="O113" s="14">
        <v>0.60717568281507694</v>
      </c>
      <c r="P113" s="14">
        <v>0.60537925573384599</v>
      </c>
      <c r="Q113" s="14">
        <v>0.60263696692365398</v>
      </c>
      <c r="R113" s="14">
        <v>0.62530380062996305</v>
      </c>
      <c r="S113" s="14">
        <v>0.57774660802737998</v>
      </c>
      <c r="T113" s="14">
        <v>0.63094169671536704</v>
      </c>
      <c r="U113" s="14">
        <v>0.62022855070833305</v>
      </c>
      <c r="V113" s="14">
        <v>0.65403930374921204</v>
      </c>
      <c r="W113" s="14">
        <v>0.69669569148333599</v>
      </c>
      <c r="X113" s="14"/>
      <c r="Y113" s="14">
        <v>0.55928547962682396</v>
      </c>
      <c r="Z113" s="14">
        <v>0.676946818344068</v>
      </c>
      <c r="AA113" s="14">
        <v>0.62368743061351595</v>
      </c>
      <c r="AB113" s="14"/>
      <c r="AC113" s="14">
        <v>0.59925340164455598</v>
      </c>
      <c r="AD113" s="14">
        <v>0.63878226970770602</v>
      </c>
      <c r="AE113" s="14">
        <v>0.58166215044501601</v>
      </c>
      <c r="AF113" s="14"/>
      <c r="AG113" s="14">
        <v>0.44054342025342103</v>
      </c>
      <c r="AH113" s="14">
        <v>0.55890902516385799</v>
      </c>
      <c r="AI113" s="14">
        <v>0.67936936681987403</v>
      </c>
      <c r="AJ113" s="14">
        <v>0.62099650063817902</v>
      </c>
      <c r="AK113" s="14">
        <v>0.63643769915236204</v>
      </c>
    </row>
    <row r="114" spans="2:37" x14ac:dyDescent="0.3">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row>
    <row r="115" spans="2:37" x14ac:dyDescent="0.3">
      <c r="B115" s="6" t="s">
        <v>102</v>
      </c>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row>
    <row r="116" spans="2:37" x14ac:dyDescent="0.3">
      <c r="B116" s="26" t="s">
        <v>74</v>
      </c>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row>
    <row r="117" spans="2:37" x14ac:dyDescent="0.3">
      <c r="B117" t="s">
        <v>95</v>
      </c>
      <c r="C117" s="14">
        <v>8.8067486907200607E-3</v>
      </c>
      <c r="D117" s="14">
        <v>1.32149469199964E-2</v>
      </c>
      <c r="E117" s="14">
        <v>4.5609033062373799E-3</v>
      </c>
      <c r="F117" s="14"/>
      <c r="G117" s="14">
        <v>1.009537702136E-2</v>
      </c>
      <c r="H117" s="14">
        <v>8.7460571578992109E-3</v>
      </c>
      <c r="I117" s="14">
        <v>4.4876082938005903E-3</v>
      </c>
      <c r="J117" s="14">
        <v>1.00761095347764E-2</v>
      </c>
      <c r="K117" s="14"/>
      <c r="L117" s="14">
        <v>2.0487123433471199E-2</v>
      </c>
      <c r="M117" s="14">
        <v>7.33383071240617E-3</v>
      </c>
      <c r="N117" s="14">
        <v>0</v>
      </c>
      <c r="O117" s="14">
        <v>0</v>
      </c>
      <c r="P117" s="14">
        <v>9.1638598660239799E-3</v>
      </c>
      <c r="Q117" s="14">
        <v>1.5174565486681399E-2</v>
      </c>
      <c r="R117" s="14">
        <v>4.0461299785538897E-3</v>
      </c>
      <c r="S117" s="14">
        <v>1.0092090970349601E-2</v>
      </c>
      <c r="T117" s="14">
        <v>1.47078173096297E-2</v>
      </c>
      <c r="U117" s="14">
        <v>3.6149007976703398E-3</v>
      </c>
      <c r="V117" s="14">
        <v>6.1974747304341599E-3</v>
      </c>
      <c r="W117" s="14">
        <v>0</v>
      </c>
      <c r="X117" s="14"/>
      <c r="Y117" s="14">
        <v>9.6061363440780503E-3</v>
      </c>
      <c r="Z117" s="14">
        <v>9.6560971401475799E-3</v>
      </c>
      <c r="AA117" s="14">
        <v>5.2971191445136904E-3</v>
      </c>
      <c r="AB117" s="14"/>
      <c r="AC117" s="14">
        <v>9.5498826804215307E-3</v>
      </c>
      <c r="AD117" s="14">
        <v>5.2482328968784997E-3</v>
      </c>
      <c r="AE117" s="14">
        <v>1.53430573505536E-2</v>
      </c>
      <c r="AF117" s="14"/>
      <c r="AG117" s="14">
        <v>6.7414223497393205E-2</v>
      </c>
      <c r="AH117" s="14">
        <v>8.1798547809876603E-3</v>
      </c>
      <c r="AI117" s="14">
        <v>8.7225807202433205E-3</v>
      </c>
      <c r="AJ117" s="14">
        <v>6.8250444844859502E-3</v>
      </c>
      <c r="AK117" s="14">
        <v>4.5825193126723899E-3</v>
      </c>
    </row>
    <row r="118" spans="2:37" x14ac:dyDescent="0.3">
      <c r="B118" t="s">
        <v>96</v>
      </c>
      <c r="C118" s="14">
        <v>3.6529783641897698E-2</v>
      </c>
      <c r="D118" s="14">
        <v>3.9297094852142098E-2</v>
      </c>
      <c r="E118" s="14">
        <v>3.4068562823205799E-2</v>
      </c>
      <c r="F118" s="14"/>
      <c r="G118" s="14">
        <v>3.6609079009814402E-2</v>
      </c>
      <c r="H118" s="14">
        <v>2.76497530777364E-2</v>
      </c>
      <c r="I118" s="14">
        <v>3.40449549915759E-2</v>
      </c>
      <c r="J118" s="14">
        <v>4.5545947796087997E-2</v>
      </c>
      <c r="K118" s="14"/>
      <c r="L118" s="14">
        <v>6.5080518135156404E-2</v>
      </c>
      <c r="M118" s="14">
        <v>2.99225859194917E-2</v>
      </c>
      <c r="N118" s="14">
        <v>4.6844533709614097E-2</v>
      </c>
      <c r="O118" s="14">
        <v>4.4181259973324498E-2</v>
      </c>
      <c r="P118" s="14">
        <v>4.2189098980685701E-2</v>
      </c>
      <c r="Q118" s="14">
        <v>2.6461289510888501E-2</v>
      </c>
      <c r="R118" s="14">
        <v>5.0611864809718597E-2</v>
      </c>
      <c r="S118" s="14">
        <v>2.63933035358817E-2</v>
      </c>
      <c r="T118" s="14">
        <v>1.7661455057822701E-2</v>
      </c>
      <c r="U118" s="14">
        <v>1.9399222650854701E-2</v>
      </c>
      <c r="V118" s="14">
        <v>1.28149247009563E-2</v>
      </c>
      <c r="W118" s="14">
        <v>3.4647154065807803E-2</v>
      </c>
      <c r="X118" s="14"/>
      <c r="Y118" s="14">
        <v>3.7951884441255801E-2</v>
      </c>
      <c r="Z118" s="14">
        <v>4.0228403429594599E-2</v>
      </c>
      <c r="AA118" s="14">
        <v>3.2262738382295097E-2</v>
      </c>
      <c r="AB118" s="14"/>
      <c r="AC118" s="14">
        <v>3.2947713425633497E-2</v>
      </c>
      <c r="AD118" s="14">
        <v>3.7978392091026297E-2</v>
      </c>
      <c r="AE118" s="14">
        <v>3.9843950089936103E-2</v>
      </c>
      <c r="AF118" s="14"/>
      <c r="AG118" s="14">
        <v>9.4662839546869396E-2</v>
      </c>
      <c r="AH118" s="14">
        <v>3.8341595385701199E-2</v>
      </c>
      <c r="AI118" s="14">
        <v>5.16936513437289E-2</v>
      </c>
      <c r="AJ118" s="14">
        <v>2.52887783133218E-2</v>
      </c>
      <c r="AK118" s="14">
        <v>4.0383771257548898E-2</v>
      </c>
    </row>
    <row r="119" spans="2:37" x14ac:dyDescent="0.3">
      <c r="B119" t="s">
        <v>97</v>
      </c>
      <c r="C119" s="14">
        <v>0.23700137772039701</v>
      </c>
      <c r="D119" s="14">
        <v>0.248725283855116</v>
      </c>
      <c r="E119" s="14">
        <v>0.22384908262220099</v>
      </c>
      <c r="F119" s="14"/>
      <c r="G119" s="14">
        <v>0.24459172914560801</v>
      </c>
      <c r="H119" s="14">
        <v>0.24505774613290501</v>
      </c>
      <c r="I119" s="14">
        <v>0.20045955387174999</v>
      </c>
      <c r="J119" s="14">
        <v>0.25218342206322097</v>
      </c>
      <c r="K119" s="14"/>
      <c r="L119" s="14">
        <v>0.22217594339085101</v>
      </c>
      <c r="M119" s="14">
        <v>0.26420257325531599</v>
      </c>
      <c r="N119" s="14">
        <v>0.22490521768046601</v>
      </c>
      <c r="O119" s="14">
        <v>0.25101154873287801</v>
      </c>
      <c r="P119" s="14">
        <v>0.222270475636444</v>
      </c>
      <c r="Q119" s="14">
        <v>0.197621343683647</v>
      </c>
      <c r="R119" s="14">
        <v>0.21818167413900599</v>
      </c>
      <c r="S119" s="14">
        <v>0.26044636861930698</v>
      </c>
      <c r="T119" s="14">
        <v>0.27915395149167399</v>
      </c>
      <c r="U119" s="14">
        <v>0.22526099823689399</v>
      </c>
      <c r="V119" s="14">
        <v>0.24981626998697101</v>
      </c>
      <c r="W119" s="14">
        <v>0.20946485918441199</v>
      </c>
      <c r="X119" s="14"/>
      <c r="Y119" s="14">
        <v>0.22173890026187201</v>
      </c>
      <c r="Z119" s="14">
        <v>0.237985381097333</v>
      </c>
      <c r="AA119" s="14">
        <v>0.25035978811548398</v>
      </c>
      <c r="AB119" s="14"/>
      <c r="AC119" s="14">
        <v>0.22288739887679501</v>
      </c>
      <c r="AD119" s="14">
        <v>0.23072774705665999</v>
      </c>
      <c r="AE119" s="14">
        <v>0.26397432090790801</v>
      </c>
      <c r="AF119" s="14"/>
      <c r="AG119" s="14">
        <v>0.22294749825063201</v>
      </c>
      <c r="AH119" s="14">
        <v>0.26379295780914702</v>
      </c>
      <c r="AI119" s="14">
        <v>0.234849186825145</v>
      </c>
      <c r="AJ119" s="14">
        <v>0.216145580938613</v>
      </c>
      <c r="AK119" s="14">
        <v>0.26109039521201299</v>
      </c>
    </row>
    <row r="120" spans="2:37" x14ac:dyDescent="0.3">
      <c r="B120" t="s">
        <v>98</v>
      </c>
      <c r="C120" s="14">
        <v>0.464361903013642</v>
      </c>
      <c r="D120" s="14">
        <v>0.46407356769714703</v>
      </c>
      <c r="E120" s="14">
        <v>0.46569943263541902</v>
      </c>
      <c r="F120" s="14"/>
      <c r="G120" s="14">
        <v>0.46352709337500397</v>
      </c>
      <c r="H120" s="14">
        <v>0.49556973028609402</v>
      </c>
      <c r="I120" s="14">
        <v>0.45553267082112098</v>
      </c>
      <c r="J120" s="14">
        <v>0.44213202881866098</v>
      </c>
      <c r="K120" s="14"/>
      <c r="L120" s="14">
        <v>0.44628742206347499</v>
      </c>
      <c r="M120" s="14">
        <v>0.49348783344932901</v>
      </c>
      <c r="N120" s="14">
        <v>0.50164961479874703</v>
      </c>
      <c r="O120" s="14">
        <v>0.48413643451413402</v>
      </c>
      <c r="P120" s="14">
        <v>0.48300881106130999</v>
      </c>
      <c r="Q120" s="14">
        <v>0.473526258055678</v>
      </c>
      <c r="R120" s="14">
        <v>0.42618599407684399</v>
      </c>
      <c r="S120" s="14">
        <v>0.52921912463384702</v>
      </c>
      <c r="T120" s="14">
        <v>0.37236068428711</v>
      </c>
      <c r="U120" s="14">
        <v>0.48142316672581997</v>
      </c>
      <c r="V120" s="14">
        <v>0.47563420808939499</v>
      </c>
      <c r="W120" s="14">
        <v>0.47550146751550498</v>
      </c>
      <c r="X120" s="14"/>
      <c r="Y120" s="14">
        <v>0.49356993786354297</v>
      </c>
      <c r="Z120" s="14">
        <v>0.45452581414924598</v>
      </c>
      <c r="AA120" s="14">
        <v>0.45760392997632199</v>
      </c>
      <c r="AB120" s="14"/>
      <c r="AC120" s="14">
        <v>0.45596845001419301</v>
      </c>
      <c r="AD120" s="14">
        <v>0.47596444180192399</v>
      </c>
      <c r="AE120" s="14">
        <v>0.44489615306475599</v>
      </c>
      <c r="AF120" s="14"/>
      <c r="AG120" s="14">
        <v>0.45023655300633503</v>
      </c>
      <c r="AH120" s="14">
        <v>0.478602787453207</v>
      </c>
      <c r="AI120" s="14">
        <v>0.42378753606203601</v>
      </c>
      <c r="AJ120" s="14">
        <v>0.482125034324558</v>
      </c>
      <c r="AK120" s="14">
        <v>0.46590613373475498</v>
      </c>
    </row>
    <row r="121" spans="2:37" x14ac:dyDescent="0.3">
      <c r="B121" t="s">
        <v>99</v>
      </c>
      <c r="C121" s="14">
        <v>0.253300186933343</v>
      </c>
      <c r="D121" s="14">
        <v>0.234689106675598</v>
      </c>
      <c r="E121" s="14">
        <v>0.27182201861293698</v>
      </c>
      <c r="F121" s="14"/>
      <c r="G121" s="14">
        <v>0.24517672144821401</v>
      </c>
      <c r="H121" s="14">
        <v>0.22297671334536401</v>
      </c>
      <c r="I121" s="14">
        <v>0.30547521202175199</v>
      </c>
      <c r="J121" s="14">
        <v>0.25006249178725398</v>
      </c>
      <c r="K121" s="14"/>
      <c r="L121" s="14">
        <v>0.245968992977046</v>
      </c>
      <c r="M121" s="14">
        <v>0.20505317666345699</v>
      </c>
      <c r="N121" s="14">
        <v>0.22660063381117401</v>
      </c>
      <c r="O121" s="14">
        <v>0.220670756779663</v>
      </c>
      <c r="P121" s="14">
        <v>0.24336775445553599</v>
      </c>
      <c r="Q121" s="14">
        <v>0.28721654326310497</v>
      </c>
      <c r="R121" s="14">
        <v>0.300974336995878</v>
      </c>
      <c r="S121" s="14">
        <v>0.173849112240615</v>
      </c>
      <c r="T121" s="14">
        <v>0.31611609185376399</v>
      </c>
      <c r="U121" s="14">
        <v>0.27030171158876198</v>
      </c>
      <c r="V121" s="14">
        <v>0.25553712249224297</v>
      </c>
      <c r="W121" s="14">
        <v>0.28038651923427499</v>
      </c>
      <c r="X121" s="14"/>
      <c r="Y121" s="14">
        <v>0.23713314108925099</v>
      </c>
      <c r="Z121" s="14">
        <v>0.25760430418367902</v>
      </c>
      <c r="AA121" s="14">
        <v>0.25447642438138501</v>
      </c>
      <c r="AB121" s="14"/>
      <c r="AC121" s="14">
        <v>0.27864655500295699</v>
      </c>
      <c r="AD121" s="14">
        <v>0.25008118615351099</v>
      </c>
      <c r="AE121" s="14">
        <v>0.23594251858684701</v>
      </c>
      <c r="AF121" s="14"/>
      <c r="AG121" s="14">
        <v>0.16473888569876999</v>
      </c>
      <c r="AH121" s="14">
        <v>0.21108280457095699</v>
      </c>
      <c r="AI121" s="14">
        <v>0.28094704504884599</v>
      </c>
      <c r="AJ121" s="14">
        <v>0.26961556193902197</v>
      </c>
      <c r="AK121" s="14">
        <v>0.228037180483011</v>
      </c>
    </row>
    <row r="122" spans="2:37" x14ac:dyDescent="0.3">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row>
    <row r="123" spans="2:37" x14ac:dyDescent="0.3">
      <c r="B123" s="6" t="s">
        <v>103</v>
      </c>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row>
    <row r="124" spans="2:37" x14ac:dyDescent="0.3">
      <c r="B124" s="26" t="s">
        <v>74</v>
      </c>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row>
    <row r="125" spans="2:37" x14ac:dyDescent="0.3">
      <c r="B125" t="s">
        <v>95</v>
      </c>
      <c r="C125" s="14">
        <v>9.5553433120470793E-2</v>
      </c>
      <c r="D125" s="14">
        <v>0.119401137081503</v>
      </c>
      <c r="E125" s="14">
        <v>7.1599575862918693E-2</v>
      </c>
      <c r="F125" s="14"/>
      <c r="G125" s="14">
        <v>9.0250806221544896E-2</v>
      </c>
      <c r="H125" s="14">
        <v>0.10473563699504</v>
      </c>
      <c r="I125" s="14">
        <v>8.5551992197238996E-2</v>
      </c>
      <c r="J125" s="14">
        <v>9.9384680474583001E-2</v>
      </c>
      <c r="K125" s="14"/>
      <c r="L125" s="14">
        <v>9.4760143836889493E-2</v>
      </c>
      <c r="M125" s="14">
        <v>9.6391820048683297E-2</v>
      </c>
      <c r="N125" s="14">
        <v>8.8455590563027695E-2</v>
      </c>
      <c r="O125" s="14">
        <v>9.4603106422147906E-2</v>
      </c>
      <c r="P125" s="14">
        <v>7.5594805321513706E-2</v>
      </c>
      <c r="Q125" s="14">
        <v>7.0745227985099898E-2</v>
      </c>
      <c r="R125" s="14">
        <v>9.18294394279566E-2</v>
      </c>
      <c r="S125" s="14">
        <v>5.9464370424009101E-2</v>
      </c>
      <c r="T125" s="14">
        <v>8.6959877174936306E-2</v>
      </c>
      <c r="U125" s="14">
        <v>0.16114427403346601</v>
      </c>
      <c r="V125" s="14">
        <v>0.116698635213795</v>
      </c>
      <c r="W125" s="14">
        <v>9.5697998047434202E-2</v>
      </c>
      <c r="X125" s="14"/>
      <c r="Y125" s="14">
        <v>3.9352815149629301E-2</v>
      </c>
      <c r="Z125" s="14">
        <v>0.117352514453641</v>
      </c>
      <c r="AA125" s="14">
        <v>9.0535739621243505E-2</v>
      </c>
      <c r="AB125" s="14"/>
      <c r="AC125" s="14">
        <v>9.54696457110253E-2</v>
      </c>
      <c r="AD125" s="14">
        <v>0.11816164415628801</v>
      </c>
      <c r="AE125" s="14">
        <v>6.9150663318274602E-2</v>
      </c>
      <c r="AF125" s="14"/>
      <c r="AG125" s="14">
        <v>6.8100040902916603E-2</v>
      </c>
      <c r="AH125" s="14">
        <v>8.7239698837728405E-2</v>
      </c>
      <c r="AI125" s="14">
        <v>6.3766344546560202E-2</v>
      </c>
      <c r="AJ125" s="14">
        <v>0.104941281804165</v>
      </c>
      <c r="AK125" s="14">
        <v>0.102847745968809</v>
      </c>
    </row>
    <row r="126" spans="2:37" x14ac:dyDescent="0.3">
      <c r="B126" t="s">
        <v>96</v>
      </c>
      <c r="C126" s="14">
        <v>0.21593759675354399</v>
      </c>
      <c r="D126" s="14">
        <v>0.22763616429127001</v>
      </c>
      <c r="E126" s="14">
        <v>0.203953134106062</v>
      </c>
      <c r="F126" s="14"/>
      <c r="G126" s="14">
        <v>0.22202343816613401</v>
      </c>
      <c r="H126" s="14">
        <v>0.23397170114420901</v>
      </c>
      <c r="I126" s="14">
        <v>0.198409315964933</v>
      </c>
      <c r="J126" s="14">
        <v>0.20399782205755401</v>
      </c>
      <c r="K126" s="14"/>
      <c r="L126" s="14">
        <v>0.17890442962126399</v>
      </c>
      <c r="M126" s="14">
        <v>0.18512768680409999</v>
      </c>
      <c r="N126" s="14">
        <v>0.219597409153858</v>
      </c>
      <c r="O126" s="14">
        <v>0.237172464672396</v>
      </c>
      <c r="P126" s="14">
        <v>0.23638537448452801</v>
      </c>
      <c r="Q126" s="14">
        <v>0.20775590790634199</v>
      </c>
      <c r="R126" s="14">
        <v>0.198967300389604</v>
      </c>
      <c r="S126" s="14">
        <v>0.19868486545935399</v>
      </c>
      <c r="T126" s="14">
        <v>0.25725119528915003</v>
      </c>
      <c r="U126" s="14">
        <v>0.234282255767848</v>
      </c>
      <c r="V126" s="14">
        <v>0.263056808564126</v>
      </c>
      <c r="W126" s="14">
        <v>0.20816587144420301</v>
      </c>
      <c r="X126" s="14"/>
      <c r="Y126" s="14">
        <v>0.17169350830070701</v>
      </c>
      <c r="Z126" s="14">
        <v>0.22665584178550499</v>
      </c>
      <c r="AA126" s="14">
        <v>0.25226456889730098</v>
      </c>
      <c r="AB126" s="14"/>
      <c r="AC126" s="14">
        <v>0.215602817014133</v>
      </c>
      <c r="AD126" s="14">
        <v>0.23767047101423699</v>
      </c>
      <c r="AE126" s="14">
        <v>0.18733915234639101</v>
      </c>
      <c r="AF126" s="14"/>
      <c r="AG126" s="14">
        <v>0.136314160895873</v>
      </c>
      <c r="AH126" s="14">
        <v>0.22731263129003701</v>
      </c>
      <c r="AI126" s="14">
        <v>0.21466192351768401</v>
      </c>
      <c r="AJ126" s="14">
        <v>0.22604442978838099</v>
      </c>
      <c r="AK126" s="14">
        <v>0.212140402093553</v>
      </c>
    </row>
    <row r="127" spans="2:37" x14ac:dyDescent="0.3">
      <c r="B127" t="s">
        <v>97</v>
      </c>
      <c r="C127" s="14">
        <v>0.35474728349794599</v>
      </c>
      <c r="D127" s="14">
        <v>0.33443041201627599</v>
      </c>
      <c r="E127" s="14">
        <v>0.37558539636685001</v>
      </c>
      <c r="F127" s="14"/>
      <c r="G127" s="14">
        <v>0.318316071487112</v>
      </c>
      <c r="H127" s="14">
        <v>0.34413170401654097</v>
      </c>
      <c r="I127" s="14">
        <v>0.36759655557569298</v>
      </c>
      <c r="J127" s="14">
        <v>0.393694676008914</v>
      </c>
      <c r="K127" s="14"/>
      <c r="L127" s="14">
        <v>0.32230056276550101</v>
      </c>
      <c r="M127" s="14">
        <v>0.40713282437883602</v>
      </c>
      <c r="N127" s="14">
        <v>0.39317633493433901</v>
      </c>
      <c r="O127" s="14">
        <v>0.37189126890663399</v>
      </c>
      <c r="P127" s="14">
        <v>0.35314344228136102</v>
      </c>
      <c r="Q127" s="14">
        <v>0.35274044837686003</v>
      </c>
      <c r="R127" s="14">
        <v>0.32598691909218802</v>
      </c>
      <c r="S127" s="14">
        <v>0.37162661600483399</v>
      </c>
      <c r="T127" s="14">
        <v>0.32919368337684901</v>
      </c>
      <c r="U127" s="14">
        <v>0.33189217516457797</v>
      </c>
      <c r="V127" s="14">
        <v>0.36360634795778202</v>
      </c>
      <c r="W127" s="14">
        <v>0.33668323761193902</v>
      </c>
      <c r="X127" s="14"/>
      <c r="Y127" s="14">
        <v>0.34870903275661402</v>
      </c>
      <c r="Z127" s="14">
        <v>0.31360135280315299</v>
      </c>
      <c r="AA127" s="14">
        <v>0.351216547330231</v>
      </c>
      <c r="AB127" s="14"/>
      <c r="AC127" s="14">
        <v>0.38195485731381801</v>
      </c>
      <c r="AD127" s="14">
        <v>0.30240981218556701</v>
      </c>
      <c r="AE127" s="14">
        <v>0.41883455596230801</v>
      </c>
      <c r="AF127" s="14"/>
      <c r="AG127" s="14">
        <v>0.20768297103449099</v>
      </c>
      <c r="AH127" s="14">
        <v>0.29880563778552</v>
      </c>
      <c r="AI127" s="14">
        <v>0.33692370905795199</v>
      </c>
      <c r="AJ127" s="14">
        <v>0.37854308286449101</v>
      </c>
      <c r="AK127" s="14">
        <v>0.35337415862531701</v>
      </c>
    </row>
    <row r="128" spans="2:37" x14ac:dyDescent="0.3">
      <c r="B128" t="s">
        <v>98</v>
      </c>
      <c r="C128" s="14">
        <v>0.241329952334494</v>
      </c>
      <c r="D128" s="14">
        <v>0.2232170762273</v>
      </c>
      <c r="E128" s="14">
        <v>0.25863663035737999</v>
      </c>
      <c r="F128" s="14"/>
      <c r="G128" s="14">
        <v>0.25763122277671702</v>
      </c>
      <c r="H128" s="14">
        <v>0.22849342727098701</v>
      </c>
      <c r="I128" s="14">
        <v>0.25536583664332602</v>
      </c>
      <c r="J128" s="14">
        <v>0.22668735150383201</v>
      </c>
      <c r="K128" s="14"/>
      <c r="L128" s="14">
        <v>0.25349619912020099</v>
      </c>
      <c r="M128" s="14">
        <v>0.234674841173313</v>
      </c>
      <c r="N128" s="14">
        <v>0.249192352014627</v>
      </c>
      <c r="O128" s="14">
        <v>0.23411474946809699</v>
      </c>
      <c r="P128" s="14">
        <v>0.23593924364466501</v>
      </c>
      <c r="Q128" s="14">
        <v>0.266774017287492</v>
      </c>
      <c r="R128" s="14">
        <v>0.28647310442205798</v>
      </c>
      <c r="S128" s="14">
        <v>0.30481559663117602</v>
      </c>
      <c r="T128" s="14">
        <v>0.18740164119402999</v>
      </c>
      <c r="U128" s="14">
        <v>0.20582936446314701</v>
      </c>
      <c r="V128" s="14">
        <v>0.21711993761891199</v>
      </c>
      <c r="W128" s="14">
        <v>0.29034214614971099</v>
      </c>
      <c r="X128" s="14"/>
      <c r="Y128" s="14">
        <v>0.31992117528199099</v>
      </c>
      <c r="Z128" s="14">
        <v>0.235921083911838</v>
      </c>
      <c r="AA128" s="14">
        <v>0.23570056307603501</v>
      </c>
      <c r="AB128" s="14"/>
      <c r="AC128" s="14">
        <v>0.23395090810327199</v>
      </c>
      <c r="AD128" s="14">
        <v>0.237579917643743</v>
      </c>
      <c r="AE128" s="14">
        <v>0.23362641703935899</v>
      </c>
      <c r="AF128" s="14"/>
      <c r="AG128" s="14">
        <v>0.36386903642333401</v>
      </c>
      <c r="AH128" s="14">
        <v>0.27503529188403603</v>
      </c>
      <c r="AI128" s="14">
        <v>0.25979691942222299</v>
      </c>
      <c r="AJ128" s="14">
        <v>0.22476648756152401</v>
      </c>
      <c r="AK128" s="14">
        <v>0.231215264996394</v>
      </c>
    </row>
    <row r="129" spans="2:37" x14ac:dyDescent="0.3">
      <c r="B129" t="s">
        <v>99</v>
      </c>
      <c r="C129" s="14">
        <v>9.2431734293545398E-2</v>
      </c>
      <c r="D129" s="14">
        <v>9.5315210383651303E-2</v>
      </c>
      <c r="E129" s="14">
        <v>9.0225263306788997E-2</v>
      </c>
      <c r="F129" s="14"/>
      <c r="G129" s="14">
        <v>0.11177846134849299</v>
      </c>
      <c r="H129" s="14">
        <v>8.8667530573223893E-2</v>
      </c>
      <c r="I129" s="14">
        <v>9.3076299618809005E-2</v>
      </c>
      <c r="J129" s="14">
        <v>7.6235469955116403E-2</v>
      </c>
      <c r="K129" s="14"/>
      <c r="L129" s="14">
        <v>0.15053866465614499</v>
      </c>
      <c r="M129" s="14">
        <v>7.6672827595067897E-2</v>
      </c>
      <c r="N129" s="14">
        <v>4.9578313334148298E-2</v>
      </c>
      <c r="O129" s="14">
        <v>6.2218410530725202E-2</v>
      </c>
      <c r="P129" s="14">
        <v>9.8937134267933005E-2</v>
      </c>
      <c r="Q129" s="14">
        <v>0.101984398444205</v>
      </c>
      <c r="R129" s="14">
        <v>9.6743236668193594E-2</v>
      </c>
      <c r="S129" s="14">
        <v>6.5408551480626895E-2</v>
      </c>
      <c r="T129" s="14">
        <v>0.139193602965035</v>
      </c>
      <c r="U129" s="14">
        <v>6.6851930570961393E-2</v>
      </c>
      <c r="V129" s="14">
        <v>3.9518270645384698E-2</v>
      </c>
      <c r="W129" s="14">
        <v>6.9110746746711998E-2</v>
      </c>
      <c r="X129" s="14"/>
      <c r="Y129" s="14">
        <v>0.120323468511059</v>
      </c>
      <c r="Z129" s="14">
        <v>0.106469207045863</v>
      </c>
      <c r="AA129" s="14">
        <v>7.0282581075189102E-2</v>
      </c>
      <c r="AB129" s="14"/>
      <c r="AC129" s="14">
        <v>7.30217718577513E-2</v>
      </c>
      <c r="AD129" s="14">
        <v>0.104178155000166</v>
      </c>
      <c r="AE129" s="14">
        <v>9.1049211333667002E-2</v>
      </c>
      <c r="AF129" s="14"/>
      <c r="AG129" s="14">
        <v>0.224033790743386</v>
      </c>
      <c r="AH129" s="14">
        <v>0.11160674020267899</v>
      </c>
      <c r="AI129" s="14">
        <v>0.12485110345558099</v>
      </c>
      <c r="AJ129" s="14">
        <v>6.5704717981438898E-2</v>
      </c>
      <c r="AK129" s="14">
        <v>0.100422428315927</v>
      </c>
    </row>
    <row r="130" spans="2:37" x14ac:dyDescent="0.3">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row>
    <row r="131" spans="2:37" x14ac:dyDescent="0.3">
      <c r="B131" s="6" t="s">
        <v>104</v>
      </c>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row>
    <row r="132" spans="2:37" x14ac:dyDescent="0.3">
      <c r="B132" s="26" t="s">
        <v>74</v>
      </c>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row>
    <row r="133" spans="2:37" x14ac:dyDescent="0.3">
      <c r="B133" t="s">
        <v>95</v>
      </c>
      <c r="C133" s="14">
        <v>1.0080182566982499E-2</v>
      </c>
      <c r="D133" s="14">
        <v>1.37909666834718E-2</v>
      </c>
      <c r="E133" s="14">
        <v>6.5236285693884401E-3</v>
      </c>
      <c r="F133" s="14"/>
      <c r="G133" s="14">
        <v>7.1032445301691602E-3</v>
      </c>
      <c r="H133" s="14">
        <v>7.4483296295652498E-3</v>
      </c>
      <c r="I133" s="14">
        <v>1.20466294172604E-2</v>
      </c>
      <c r="J133" s="14">
        <v>1.4446263013809701E-2</v>
      </c>
      <c r="K133" s="14"/>
      <c r="L133" s="14">
        <v>7.0994270905916403E-3</v>
      </c>
      <c r="M133" s="14">
        <v>7.2857187044864397E-3</v>
      </c>
      <c r="N133" s="14">
        <v>8.1316997848429502E-3</v>
      </c>
      <c r="O133" s="14">
        <v>1.77694729855426E-2</v>
      </c>
      <c r="P133" s="14">
        <v>1.3896951650785701E-2</v>
      </c>
      <c r="Q133" s="14">
        <v>1.44883522432609E-2</v>
      </c>
      <c r="R133" s="14">
        <v>1.64322122324096E-2</v>
      </c>
      <c r="S133" s="14">
        <v>0</v>
      </c>
      <c r="T133" s="14">
        <v>5.9560879094366498E-3</v>
      </c>
      <c r="U133" s="14">
        <v>1.10724293968734E-2</v>
      </c>
      <c r="V133" s="14">
        <v>1.2829073014037601E-2</v>
      </c>
      <c r="W133" s="14">
        <v>0</v>
      </c>
      <c r="X133" s="14"/>
      <c r="Y133" s="14">
        <v>1.0855101725023301E-2</v>
      </c>
      <c r="Z133" s="14">
        <v>5.4096126410206396E-3</v>
      </c>
      <c r="AA133" s="14">
        <v>1.59836927272804E-2</v>
      </c>
      <c r="AB133" s="14"/>
      <c r="AC133" s="14">
        <v>1.9310012763202399E-2</v>
      </c>
      <c r="AD133" s="14">
        <v>4.0073064693596297E-3</v>
      </c>
      <c r="AE133" s="14">
        <v>4.3068408329084403E-3</v>
      </c>
      <c r="AF133" s="14"/>
      <c r="AG133" s="14">
        <v>0</v>
      </c>
      <c r="AH133" s="14">
        <v>1.2379173579187001E-2</v>
      </c>
      <c r="AI133" s="14">
        <v>1.9256998713494699E-3</v>
      </c>
      <c r="AJ133" s="14">
        <v>1.1301378603814499E-2</v>
      </c>
      <c r="AK133" s="14">
        <v>1.41024052643606E-2</v>
      </c>
    </row>
    <row r="134" spans="2:37" x14ac:dyDescent="0.3">
      <c r="B134" t="s">
        <v>96</v>
      </c>
      <c r="C134" s="14">
        <v>5.1557835558180401E-2</v>
      </c>
      <c r="D134" s="14">
        <v>6.7868319457930204E-2</v>
      </c>
      <c r="E134" s="14">
        <v>3.5973014193651301E-2</v>
      </c>
      <c r="F134" s="14"/>
      <c r="G134" s="14">
        <v>5.2839603936017401E-2</v>
      </c>
      <c r="H134" s="14">
        <v>4.3665063702488099E-2</v>
      </c>
      <c r="I134" s="14">
        <v>5.1522307470230198E-2</v>
      </c>
      <c r="J134" s="14">
        <v>5.9158931049811403E-2</v>
      </c>
      <c r="K134" s="14"/>
      <c r="L134" s="14">
        <v>6.4547215057931803E-2</v>
      </c>
      <c r="M134" s="14">
        <v>4.7547353099901497E-2</v>
      </c>
      <c r="N134" s="14">
        <v>5.83849371362921E-2</v>
      </c>
      <c r="O134" s="14">
        <v>2.83122326641051E-2</v>
      </c>
      <c r="P134" s="14">
        <v>6.4792954686465398E-2</v>
      </c>
      <c r="Q134" s="14">
        <v>5.58841615529522E-2</v>
      </c>
      <c r="R134" s="14">
        <v>4.51260518936136E-2</v>
      </c>
      <c r="S134" s="14">
        <v>0.100596233475375</v>
      </c>
      <c r="T134" s="14">
        <v>4.5301624138136799E-2</v>
      </c>
      <c r="U134" s="14">
        <v>3.2813068669747203E-2</v>
      </c>
      <c r="V134" s="14">
        <v>5.2071783724859801E-2</v>
      </c>
      <c r="W134" s="14">
        <v>4.6307857776258697E-2</v>
      </c>
      <c r="X134" s="14"/>
      <c r="Y134" s="14">
        <v>6.5931426060519896E-2</v>
      </c>
      <c r="Z134" s="14">
        <v>3.6279648961381097E-2</v>
      </c>
      <c r="AA134" s="14">
        <v>3.2628754875730803E-2</v>
      </c>
      <c r="AB134" s="14"/>
      <c r="AC134" s="14">
        <v>6.9239271194764002E-2</v>
      </c>
      <c r="AD134" s="14">
        <v>4.1677439499075403E-2</v>
      </c>
      <c r="AE134" s="14">
        <v>4.4406902820884199E-2</v>
      </c>
      <c r="AF134" s="14"/>
      <c r="AG134" s="14">
        <v>0.12897138536313399</v>
      </c>
      <c r="AH134" s="14">
        <v>5.0930105775147803E-2</v>
      </c>
      <c r="AI134" s="14">
        <v>3.5590140764337197E-2</v>
      </c>
      <c r="AJ134" s="14">
        <v>4.7569263355929398E-2</v>
      </c>
      <c r="AK134" s="14">
        <v>5.95570547963611E-2</v>
      </c>
    </row>
    <row r="135" spans="2:37" x14ac:dyDescent="0.3">
      <c r="B135" t="s">
        <v>97</v>
      </c>
      <c r="C135" s="14">
        <v>0.13728719896168701</v>
      </c>
      <c r="D135" s="14">
        <v>0.15615230225287199</v>
      </c>
      <c r="E135" s="14">
        <v>0.118446520915251</v>
      </c>
      <c r="F135" s="14"/>
      <c r="G135" s="14">
        <v>0.119838124049955</v>
      </c>
      <c r="H135" s="14">
        <v>0.120853828201355</v>
      </c>
      <c r="I135" s="14">
        <v>0.151258988491839</v>
      </c>
      <c r="J135" s="14">
        <v>0.160030199511104</v>
      </c>
      <c r="K135" s="14"/>
      <c r="L135" s="14">
        <v>0.120644929261321</v>
      </c>
      <c r="M135" s="14">
        <v>0.13477829082278001</v>
      </c>
      <c r="N135" s="14">
        <v>0.190246571082274</v>
      </c>
      <c r="O135" s="14">
        <v>0.19251896092164</v>
      </c>
      <c r="P135" s="14">
        <v>0.115514132780592</v>
      </c>
      <c r="Q135" s="14">
        <v>0.12990395109424899</v>
      </c>
      <c r="R135" s="14">
        <v>0.11189079358321399</v>
      </c>
      <c r="S135" s="14">
        <v>0.11622229898636501</v>
      </c>
      <c r="T135" s="14">
        <v>0.12401717437644599</v>
      </c>
      <c r="U135" s="14">
        <v>0.14700926786361801</v>
      </c>
      <c r="V135" s="14">
        <v>0.117545957401977</v>
      </c>
      <c r="W135" s="14">
        <v>0.13994360531137201</v>
      </c>
      <c r="X135" s="14"/>
      <c r="Y135" s="14">
        <v>0.139354411657995</v>
      </c>
      <c r="Z135" s="14">
        <v>8.8666173236500098E-2</v>
      </c>
      <c r="AA135" s="14">
        <v>0.13037875401198001</v>
      </c>
      <c r="AB135" s="14"/>
      <c r="AC135" s="14">
        <v>0.170938968649166</v>
      </c>
      <c r="AD135" s="14">
        <v>0.108178071227544</v>
      </c>
      <c r="AE135" s="14">
        <v>0.145539257164228</v>
      </c>
      <c r="AF135" s="14"/>
      <c r="AG135" s="14">
        <v>0.12822508891642001</v>
      </c>
      <c r="AH135" s="14">
        <v>0.175779832167549</v>
      </c>
      <c r="AI135" s="14">
        <v>9.8721854093769906E-2</v>
      </c>
      <c r="AJ135" s="14">
        <v>0.145147457615904</v>
      </c>
      <c r="AK135" s="14">
        <v>0.12346837687797201</v>
      </c>
    </row>
    <row r="136" spans="2:37" x14ac:dyDescent="0.3">
      <c r="B136" t="s">
        <v>98</v>
      </c>
      <c r="C136" s="14">
        <v>0.36577637889257603</v>
      </c>
      <c r="D136" s="14">
        <v>0.37266171643606699</v>
      </c>
      <c r="E136" s="14">
        <v>0.36015985806036499</v>
      </c>
      <c r="F136" s="14"/>
      <c r="G136" s="14">
        <v>0.34627274288135801</v>
      </c>
      <c r="H136" s="14">
        <v>0.38792499981283401</v>
      </c>
      <c r="I136" s="14">
        <v>0.358140387121829</v>
      </c>
      <c r="J136" s="14">
        <v>0.37198932548463198</v>
      </c>
      <c r="K136" s="14"/>
      <c r="L136" s="14">
        <v>0.34606062690173101</v>
      </c>
      <c r="M136" s="14">
        <v>0.38518203456496602</v>
      </c>
      <c r="N136" s="14">
        <v>0.28516662588060498</v>
      </c>
      <c r="O136" s="14">
        <v>0.35009719503141501</v>
      </c>
      <c r="P136" s="14">
        <v>0.41646082174550902</v>
      </c>
      <c r="Q136" s="14">
        <v>0.364357220590872</v>
      </c>
      <c r="R136" s="14">
        <v>0.41549964882478102</v>
      </c>
      <c r="S136" s="14">
        <v>0.43417653014636898</v>
      </c>
      <c r="T136" s="14">
        <v>0.36379575428232003</v>
      </c>
      <c r="U136" s="14">
        <v>0.35567163921700701</v>
      </c>
      <c r="V136" s="14">
        <v>0.38495625588816301</v>
      </c>
      <c r="W136" s="14">
        <v>0.30336320168372299</v>
      </c>
      <c r="X136" s="14"/>
      <c r="Y136" s="14">
        <v>0.414384245979527</v>
      </c>
      <c r="Z136" s="14">
        <v>0.371130855539685</v>
      </c>
      <c r="AA136" s="14">
        <v>0.27543162045355701</v>
      </c>
      <c r="AB136" s="14"/>
      <c r="AC136" s="14">
        <v>0.380282364433493</v>
      </c>
      <c r="AD136" s="14">
        <v>0.36324493626527199</v>
      </c>
      <c r="AE136" s="14">
        <v>0.37740616620654299</v>
      </c>
      <c r="AF136" s="14"/>
      <c r="AG136" s="14">
        <v>0.35591436316522801</v>
      </c>
      <c r="AH136" s="14">
        <v>0.39927070885531402</v>
      </c>
      <c r="AI136" s="14">
        <v>0.351963367768725</v>
      </c>
      <c r="AJ136" s="14">
        <v>0.375274845896794</v>
      </c>
      <c r="AK136" s="14">
        <v>0.35098495702900001</v>
      </c>
    </row>
    <row r="137" spans="2:37" x14ac:dyDescent="0.3">
      <c r="B137" t="s">
        <v>99</v>
      </c>
      <c r="C137" s="14">
        <v>0.43529840402057401</v>
      </c>
      <c r="D137" s="14">
        <v>0.38952669516965799</v>
      </c>
      <c r="E137" s="14">
        <v>0.47889697826134398</v>
      </c>
      <c r="F137" s="14"/>
      <c r="G137" s="14">
        <v>0.47394628460250099</v>
      </c>
      <c r="H137" s="14">
        <v>0.440107778653757</v>
      </c>
      <c r="I137" s="14">
        <v>0.42703168749884102</v>
      </c>
      <c r="J137" s="14">
        <v>0.394375280940642</v>
      </c>
      <c r="K137" s="14"/>
      <c r="L137" s="14">
        <v>0.46164780168842401</v>
      </c>
      <c r="M137" s="14">
        <v>0.42520660280786599</v>
      </c>
      <c r="N137" s="14">
        <v>0.458070166115986</v>
      </c>
      <c r="O137" s="14">
        <v>0.41130213839729701</v>
      </c>
      <c r="P137" s="14">
        <v>0.38933513913664802</v>
      </c>
      <c r="Q137" s="14">
        <v>0.43536631451866598</v>
      </c>
      <c r="R137" s="14">
        <v>0.41105129346598202</v>
      </c>
      <c r="S137" s="14">
        <v>0.34900493739188998</v>
      </c>
      <c r="T137" s="14">
        <v>0.46092935929366002</v>
      </c>
      <c r="U137" s="14">
        <v>0.45343359485275497</v>
      </c>
      <c r="V137" s="14">
        <v>0.432596929970962</v>
      </c>
      <c r="W137" s="14">
        <v>0.51038533522864604</v>
      </c>
      <c r="X137" s="14"/>
      <c r="Y137" s="14">
        <v>0.36947481457693598</v>
      </c>
      <c r="Z137" s="14">
        <v>0.498513709621413</v>
      </c>
      <c r="AA137" s="14">
        <v>0.545577177931451</v>
      </c>
      <c r="AB137" s="14"/>
      <c r="AC137" s="14">
        <v>0.36022938295937501</v>
      </c>
      <c r="AD137" s="14">
        <v>0.48289224653874901</v>
      </c>
      <c r="AE137" s="14">
        <v>0.42834083297543601</v>
      </c>
      <c r="AF137" s="14"/>
      <c r="AG137" s="14">
        <v>0.38688916255521799</v>
      </c>
      <c r="AH137" s="14">
        <v>0.36164017962280198</v>
      </c>
      <c r="AI137" s="14">
        <v>0.51179893750181804</v>
      </c>
      <c r="AJ137" s="14">
        <v>0.42070705452755802</v>
      </c>
      <c r="AK137" s="14">
        <v>0.45188720603230698</v>
      </c>
    </row>
    <row r="138" spans="2:37" x14ac:dyDescent="0.3">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row>
    <row r="139" spans="2:37" x14ac:dyDescent="0.3">
      <c r="B139" s="6" t="s">
        <v>105</v>
      </c>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row>
    <row r="140" spans="2:37" x14ac:dyDescent="0.3">
      <c r="B140" s="26" t="s">
        <v>74</v>
      </c>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row>
    <row r="141" spans="2:37" x14ac:dyDescent="0.3">
      <c r="B141" t="s">
        <v>95</v>
      </c>
      <c r="C141" s="14">
        <v>0.20592357342478501</v>
      </c>
      <c r="D141" s="14">
        <v>0.21357583077565601</v>
      </c>
      <c r="E141" s="14">
        <v>0.19848443485445499</v>
      </c>
      <c r="F141" s="14"/>
      <c r="G141" s="14">
        <v>0.198755975425014</v>
      </c>
      <c r="H141" s="14">
        <v>0.183406145569287</v>
      </c>
      <c r="I141" s="14">
        <v>0.205460860867208</v>
      </c>
      <c r="J141" s="14">
        <v>0.23658443376272401</v>
      </c>
      <c r="K141" s="14"/>
      <c r="L141" s="14">
        <v>0.19584921838227001</v>
      </c>
      <c r="M141" s="14">
        <v>0.19636161492979101</v>
      </c>
      <c r="N141" s="14">
        <v>0.22192076917007</v>
      </c>
      <c r="O141" s="14">
        <v>0.22977714784415201</v>
      </c>
      <c r="P141" s="14">
        <v>0.18174588729035801</v>
      </c>
      <c r="Q141" s="14">
        <v>0.191583464031574</v>
      </c>
      <c r="R141" s="14">
        <v>0.18689273257356701</v>
      </c>
      <c r="S141" s="14">
        <v>0.22272729058089299</v>
      </c>
      <c r="T141" s="14">
        <v>0.167958333375471</v>
      </c>
      <c r="U141" s="14">
        <v>0.25044421239546399</v>
      </c>
      <c r="V141" s="14">
        <v>0.26047163656904498</v>
      </c>
      <c r="W141" s="14">
        <v>0.22238518035461699</v>
      </c>
      <c r="X141" s="14"/>
      <c r="Y141" s="14">
        <v>5.7605846739958499E-2</v>
      </c>
      <c r="Z141" s="14">
        <v>0.22304033675780499</v>
      </c>
      <c r="AA141" s="14">
        <v>0.18256141312818699</v>
      </c>
      <c r="AB141" s="14"/>
      <c r="AC141" s="14">
        <v>0.23187470555130199</v>
      </c>
      <c r="AD141" s="14">
        <v>0.19210348195417501</v>
      </c>
      <c r="AE141" s="14">
        <v>0.18876897440923501</v>
      </c>
      <c r="AF141" s="14"/>
      <c r="AG141" s="14">
        <v>0.185845630940905</v>
      </c>
      <c r="AH141" s="14">
        <v>0.208724199684718</v>
      </c>
      <c r="AI141" s="14">
        <v>0.15645957986978001</v>
      </c>
      <c r="AJ141" s="14">
        <v>0.21058486804764001</v>
      </c>
      <c r="AK141" s="14">
        <v>0.23500145230108699</v>
      </c>
    </row>
    <row r="142" spans="2:37" x14ac:dyDescent="0.3">
      <c r="B142" t="s">
        <v>96</v>
      </c>
      <c r="C142" s="14">
        <v>0.28475877471554401</v>
      </c>
      <c r="D142" s="14">
        <v>0.27980939624916301</v>
      </c>
      <c r="E142" s="14">
        <v>0.286851832480923</v>
      </c>
      <c r="F142" s="14"/>
      <c r="G142" s="14">
        <v>0.265259146442404</v>
      </c>
      <c r="H142" s="14">
        <v>0.29775119883107598</v>
      </c>
      <c r="I142" s="14">
        <v>0.258843959491105</v>
      </c>
      <c r="J142" s="14">
        <v>0.31400303509947403</v>
      </c>
      <c r="K142" s="14"/>
      <c r="L142" s="14">
        <v>0.22326661282759799</v>
      </c>
      <c r="M142" s="14">
        <v>0.30304531575739602</v>
      </c>
      <c r="N142" s="14">
        <v>0.29703441975894002</v>
      </c>
      <c r="O142" s="14">
        <v>0.31578761997275401</v>
      </c>
      <c r="P142" s="14">
        <v>0.31673919441246301</v>
      </c>
      <c r="Q142" s="14">
        <v>0.27134693888591399</v>
      </c>
      <c r="R142" s="14">
        <v>0.26559053042592601</v>
      </c>
      <c r="S142" s="14">
        <v>0.27145554775469399</v>
      </c>
      <c r="T142" s="14">
        <v>0.29109336558790599</v>
      </c>
      <c r="U142" s="14">
        <v>0.28610557811931497</v>
      </c>
      <c r="V142" s="14">
        <v>0.26660788286891701</v>
      </c>
      <c r="W142" s="14">
        <v>0.40423575491138802</v>
      </c>
      <c r="X142" s="14"/>
      <c r="Y142" s="14">
        <v>0.230384698123862</v>
      </c>
      <c r="Z142" s="14">
        <v>0.28957572141217502</v>
      </c>
      <c r="AA142" s="14">
        <v>0.27593607345099802</v>
      </c>
      <c r="AB142" s="14"/>
      <c r="AC142" s="14">
        <v>0.27765020867225598</v>
      </c>
      <c r="AD142" s="14">
        <v>0.28832100918863401</v>
      </c>
      <c r="AE142" s="14">
        <v>0.25779798735174497</v>
      </c>
      <c r="AF142" s="14"/>
      <c r="AG142" s="14">
        <v>0.24927069832451701</v>
      </c>
      <c r="AH142" s="14">
        <v>0.258338807230589</v>
      </c>
      <c r="AI142" s="14">
        <v>0.29979244062939497</v>
      </c>
      <c r="AJ142" s="14">
        <v>0.29915346752780198</v>
      </c>
      <c r="AK142" s="14">
        <v>0.26370106964507201</v>
      </c>
    </row>
    <row r="143" spans="2:37" x14ac:dyDescent="0.3">
      <c r="B143" t="s">
        <v>97</v>
      </c>
      <c r="C143" s="14">
        <v>0.27716274491594001</v>
      </c>
      <c r="D143" s="14">
        <v>0.26462724394557902</v>
      </c>
      <c r="E143" s="14">
        <v>0.290579736782344</v>
      </c>
      <c r="F143" s="14"/>
      <c r="G143" s="14">
        <v>0.274962640598784</v>
      </c>
      <c r="H143" s="14">
        <v>0.29218326082875101</v>
      </c>
      <c r="I143" s="14">
        <v>0.28143407768720302</v>
      </c>
      <c r="J143" s="14">
        <v>0.26166484415128899</v>
      </c>
      <c r="K143" s="14"/>
      <c r="L143" s="14">
        <v>0.274979449411485</v>
      </c>
      <c r="M143" s="14">
        <v>0.26843508657563298</v>
      </c>
      <c r="N143" s="14">
        <v>0.28162606352887598</v>
      </c>
      <c r="O143" s="14">
        <v>0.29043640694923201</v>
      </c>
      <c r="P143" s="14">
        <v>0.24611685994472399</v>
      </c>
      <c r="Q143" s="14">
        <v>0.22462898858291</v>
      </c>
      <c r="R143" s="14">
        <v>0.31867340753210299</v>
      </c>
      <c r="S143" s="14">
        <v>0.30936039049557201</v>
      </c>
      <c r="T143" s="14">
        <v>0.313923924656069</v>
      </c>
      <c r="U143" s="14">
        <v>0.27548179564561798</v>
      </c>
      <c r="V143" s="14">
        <v>0.27626056154723899</v>
      </c>
      <c r="W143" s="14">
        <v>0.221630933824704</v>
      </c>
      <c r="X143" s="14"/>
      <c r="Y143" s="14">
        <v>0.32900698704372699</v>
      </c>
      <c r="Z143" s="14">
        <v>0.25287128520117202</v>
      </c>
      <c r="AA143" s="14">
        <v>0.29821782124739799</v>
      </c>
      <c r="AB143" s="14"/>
      <c r="AC143" s="14">
        <v>0.26154840852209799</v>
      </c>
      <c r="AD143" s="14">
        <v>0.27503602557099999</v>
      </c>
      <c r="AE143" s="14">
        <v>0.32256849295173101</v>
      </c>
      <c r="AF143" s="14"/>
      <c r="AG143" s="14">
        <v>0.251615358215109</v>
      </c>
      <c r="AH143" s="14">
        <v>0.23443812810404799</v>
      </c>
      <c r="AI143" s="14">
        <v>0.259402247435357</v>
      </c>
      <c r="AJ143" s="14">
        <v>0.28180211930286903</v>
      </c>
      <c r="AK143" s="14">
        <v>0.28907620921539101</v>
      </c>
    </row>
    <row r="144" spans="2:37" x14ac:dyDescent="0.3">
      <c r="B144" t="s">
        <v>98</v>
      </c>
      <c r="C144" s="14">
        <v>0.170862235881024</v>
      </c>
      <c r="D144" s="14">
        <v>0.17253616273304401</v>
      </c>
      <c r="E144" s="14">
        <v>0.17035321691018299</v>
      </c>
      <c r="F144" s="14"/>
      <c r="G144" s="14">
        <v>0.19226170319325001</v>
      </c>
      <c r="H144" s="14">
        <v>0.17808298179423401</v>
      </c>
      <c r="I144" s="14">
        <v>0.179864457746816</v>
      </c>
      <c r="J144" s="14">
        <v>0.13483488731298901</v>
      </c>
      <c r="K144" s="14"/>
      <c r="L144" s="14">
        <v>0.22104641494490199</v>
      </c>
      <c r="M144" s="14">
        <v>0.192105766826006</v>
      </c>
      <c r="N144" s="14">
        <v>0.14028321005868499</v>
      </c>
      <c r="O144" s="14">
        <v>0.12829572190192001</v>
      </c>
      <c r="P144" s="14">
        <v>0.197645009028317</v>
      </c>
      <c r="Q144" s="14">
        <v>0.21487681629218799</v>
      </c>
      <c r="R144" s="14">
        <v>0.174607535501971</v>
      </c>
      <c r="S144" s="14">
        <v>0.171398740061625</v>
      </c>
      <c r="T144" s="14">
        <v>0.15243470827148201</v>
      </c>
      <c r="U144" s="14">
        <v>0.12295423448526401</v>
      </c>
      <c r="V144" s="14">
        <v>0.143497285937146</v>
      </c>
      <c r="W144" s="14">
        <v>0.105762029834404</v>
      </c>
      <c r="X144" s="14"/>
      <c r="Y144" s="14">
        <v>0.30228902481004499</v>
      </c>
      <c r="Z144" s="14">
        <v>0.16689495054200301</v>
      </c>
      <c r="AA144" s="14">
        <v>0.17176716959909399</v>
      </c>
      <c r="AB144" s="14"/>
      <c r="AC144" s="14">
        <v>0.17093132314967599</v>
      </c>
      <c r="AD144" s="14">
        <v>0.18252971047624</v>
      </c>
      <c r="AE144" s="14">
        <v>0.15571226368801699</v>
      </c>
      <c r="AF144" s="14"/>
      <c r="AG144" s="14">
        <v>0.21262359750718901</v>
      </c>
      <c r="AH144" s="14">
        <v>0.23886575321075099</v>
      </c>
      <c r="AI144" s="14">
        <v>0.19924812866764099</v>
      </c>
      <c r="AJ144" s="14">
        <v>0.151485449467294</v>
      </c>
      <c r="AK144" s="14">
        <v>0.16473722161067</v>
      </c>
    </row>
    <row r="145" spans="2:37" x14ac:dyDescent="0.3">
      <c r="B145" t="s">
        <v>99</v>
      </c>
      <c r="C145" s="14">
        <v>6.1292671062706902E-2</v>
      </c>
      <c r="D145" s="14">
        <v>6.9451366296557696E-2</v>
      </c>
      <c r="E145" s="14">
        <v>5.3730778972094197E-2</v>
      </c>
      <c r="F145" s="14"/>
      <c r="G145" s="14">
        <v>6.8760534340548699E-2</v>
      </c>
      <c r="H145" s="14">
        <v>4.8576412976651898E-2</v>
      </c>
      <c r="I145" s="14">
        <v>7.43966442076682E-2</v>
      </c>
      <c r="J145" s="14">
        <v>5.2912799673523303E-2</v>
      </c>
      <c r="K145" s="14"/>
      <c r="L145" s="14">
        <v>8.4858304433743703E-2</v>
      </c>
      <c r="M145" s="14">
        <v>4.0052215911174201E-2</v>
      </c>
      <c r="N145" s="14">
        <v>5.9135537483428202E-2</v>
      </c>
      <c r="O145" s="14">
        <v>3.5703103331941502E-2</v>
      </c>
      <c r="P145" s="14">
        <v>5.7753049324139001E-2</v>
      </c>
      <c r="Q145" s="14">
        <v>9.7563792207414402E-2</v>
      </c>
      <c r="R145" s="14">
        <v>5.4235793966432001E-2</v>
      </c>
      <c r="S145" s="14">
        <v>2.5058031107216199E-2</v>
      </c>
      <c r="T145" s="14">
        <v>7.4589668109072096E-2</v>
      </c>
      <c r="U145" s="14">
        <v>6.5014179354338897E-2</v>
      </c>
      <c r="V145" s="14">
        <v>5.3162633077652802E-2</v>
      </c>
      <c r="W145" s="14">
        <v>4.5986101074887403E-2</v>
      </c>
      <c r="X145" s="14"/>
      <c r="Y145" s="14">
        <v>8.0713443282407704E-2</v>
      </c>
      <c r="Z145" s="14">
        <v>6.7617706086845794E-2</v>
      </c>
      <c r="AA145" s="14">
        <v>7.1517522574321604E-2</v>
      </c>
      <c r="AB145" s="14"/>
      <c r="AC145" s="14">
        <v>5.79953541046681E-2</v>
      </c>
      <c r="AD145" s="14">
        <v>6.2009772809950299E-2</v>
      </c>
      <c r="AE145" s="14">
        <v>7.5152281599271495E-2</v>
      </c>
      <c r="AF145" s="14"/>
      <c r="AG145" s="14">
        <v>0.10064471501228001</v>
      </c>
      <c r="AH145" s="14">
        <v>5.96331117698942E-2</v>
      </c>
      <c r="AI145" s="14">
        <v>8.5097603397827001E-2</v>
      </c>
      <c r="AJ145" s="14">
        <v>5.6974095654394499E-2</v>
      </c>
      <c r="AK145" s="14">
        <v>4.7484047227780303E-2</v>
      </c>
    </row>
    <row r="146" spans="2:37" x14ac:dyDescent="0.3">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row>
    <row r="147" spans="2:37" x14ac:dyDescent="0.3">
      <c r="B147" s="6" t="s">
        <v>106</v>
      </c>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row>
    <row r="148" spans="2:37" x14ac:dyDescent="0.3">
      <c r="B148" s="26" t="s">
        <v>74</v>
      </c>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row>
    <row r="149" spans="2:37" x14ac:dyDescent="0.3">
      <c r="B149" t="s">
        <v>95</v>
      </c>
      <c r="C149" s="14">
        <v>2.8576046285412E-2</v>
      </c>
      <c r="D149" s="14">
        <v>4.3858945061990499E-2</v>
      </c>
      <c r="E149" s="14">
        <v>1.3843128848493799E-2</v>
      </c>
      <c r="F149" s="14"/>
      <c r="G149" s="14">
        <v>1.5366652915678101E-2</v>
      </c>
      <c r="H149" s="14">
        <v>2.8945008178729699E-2</v>
      </c>
      <c r="I149" s="14">
        <v>3.3521432994618697E-2</v>
      </c>
      <c r="J149" s="14">
        <v>3.5946323087856599E-2</v>
      </c>
      <c r="K149" s="14"/>
      <c r="L149" s="14">
        <v>2.4894143870750798E-2</v>
      </c>
      <c r="M149" s="14">
        <v>3.0288333801802899E-2</v>
      </c>
      <c r="N149" s="14">
        <v>2.0904967922357898E-2</v>
      </c>
      <c r="O149" s="14">
        <v>4.3630254795558501E-2</v>
      </c>
      <c r="P149" s="14">
        <v>3.6610209563305102E-2</v>
      </c>
      <c r="Q149" s="14">
        <v>3.08458454940717E-2</v>
      </c>
      <c r="R149" s="14">
        <v>1.6398848225158299E-2</v>
      </c>
      <c r="S149" s="14">
        <v>1.6467195126248099E-2</v>
      </c>
      <c r="T149" s="14">
        <v>2.9329482978491299E-2</v>
      </c>
      <c r="U149" s="14">
        <v>2.1887378606769099E-2</v>
      </c>
      <c r="V149" s="14">
        <v>3.1606180229719803E-2</v>
      </c>
      <c r="W149" s="14">
        <v>4.8937589155735498E-2</v>
      </c>
      <c r="X149" s="14"/>
      <c r="Y149" s="14">
        <v>2.94903449174484E-2</v>
      </c>
      <c r="Z149" s="14">
        <v>1.9962913814994699E-2</v>
      </c>
      <c r="AA149" s="14">
        <v>2.16559612795654E-2</v>
      </c>
      <c r="AB149" s="14"/>
      <c r="AC149" s="14">
        <v>5.4088508370809002E-2</v>
      </c>
      <c r="AD149" s="14">
        <v>1.54091482837686E-2</v>
      </c>
      <c r="AE149" s="14">
        <v>1.68779473898234E-2</v>
      </c>
      <c r="AF149" s="14"/>
      <c r="AG149" s="14">
        <v>0</v>
      </c>
      <c r="AH149" s="14">
        <v>3.79006349884543E-2</v>
      </c>
      <c r="AI149" s="14">
        <v>7.7718263266140101E-3</v>
      </c>
      <c r="AJ149" s="14">
        <v>3.5970552646443603E-2</v>
      </c>
      <c r="AK149" s="14">
        <v>2.7752665242228299E-2</v>
      </c>
    </row>
    <row r="150" spans="2:37" x14ac:dyDescent="0.3">
      <c r="B150" t="s">
        <v>96</v>
      </c>
      <c r="C150" s="14">
        <v>0.13452140379320701</v>
      </c>
      <c r="D150" s="14">
        <v>0.16250372911816599</v>
      </c>
      <c r="E150" s="14">
        <v>0.107434571807072</v>
      </c>
      <c r="F150" s="14"/>
      <c r="G150" s="14">
        <v>0.13472875682390101</v>
      </c>
      <c r="H150" s="14">
        <v>0.12507098819128901</v>
      </c>
      <c r="I150" s="14">
        <v>0.127361010668359</v>
      </c>
      <c r="J150" s="14">
        <v>0.146928600901443</v>
      </c>
      <c r="K150" s="14"/>
      <c r="L150" s="14">
        <v>0.12530500348764101</v>
      </c>
      <c r="M150" s="14">
        <v>0.107506165516873</v>
      </c>
      <c r="N150" s="14">
        <v>0.15626101171572701</v>
      </c>
      <c r="O150" s="14">
        <v>0.139506162933341</v>
      </c>
      <c r="P150" s="14">
        <v>0.142878852257735</v>
      </c>
      <c r="Q150" s="14">
        <v>0.131144836120894</v>
      </c>
      <c r="R150" s="14">
        <v>0.16746855185031501</v>
      </c>
      <c r="S150" s="14">
        <v>0.12555449783011899</v>
      </c>
      <c r="T150" s="14">
        <v>0.108109444261414</v>
      </c>
      <c r="U150" s="14">
        <v>0.16043894973609901</v>
      </c>
      <c r="V150" s="14">
        <v>0.144541907859111</v>
      </c>
      <c r="W150" s="14">
        <v>0.13834980364504901</v>
      </c>
      <c r="X150" s="14"/>
      <c r="Y150" s="14">
        <v>0.114057635788938</v>
      </c>
      <c r="Z150" s="14">
        <v>0.119951295536129</v>
      </c>
      <c r="AA150" s="14">
        <v>0.11377714145553</v>
      </c>
      <c r="AB150" s="14"/>
      <c r="AC150" s="14">
        <v>0.16324257209582699</v>
      </c>
      <c r="AD150" s="14">
        <v>0.12869624576121499</v>
      </c>
      <c r="AE150" s="14">
        <v>0.115797498617576</v>
      </c>
      <c r="AF150" s="14"/>
      <c r="AG150" s="14">
        <v>0.113423364693668</v>
      </c>
      <c r="AH150" s="14">
        <v>0.15006056887018901</v>
      </c>
      <c r="AI150" s="14">
        <v>0.12782292619212399</v>
      </c>
      <c r="AJ150" s="14">
        <v>0.13411477548088699</v>
      </c>
      <c r="AK150" s="14">
        <v>0.14119317160696099</v>
      </c>
    </row>
    <row r="151" spans="2:37" x14ac:dyDescent="0.3">
      <c r="B151" t="s">
        <v>97</v>
      </c>
      <c r="C151" s="14">
        <v>0.31367833239221299</v>
      </c>
      <c r="D151" s="14">
        <v>0.33253009294185898</v>
      </c>
      <c r="E151" s="14">
        <v>0.29534619989754302</v>
      </c>
      <c r="F151" s="14"/>
      <c r="G151" s="14">
        <v>0.31190206196318798</v>
      </c>
      <c r="H151" s="14">
        <v>0.31915565764730902</v>
      </c>
      <c r="I151" s="14">
        <v>0.29084390363999801</v>
      </c>
      <c r="J151" s="14">
        <v>0.33460250213430398</v>
      </c>
      <c r="K151" s="14"/>
      <c r="L151" s="14">
        <v>0.29954394514597399</v>
      </c>
      <c r="M151" s="14">
        <v>0.34999985298300701</v>
      </c>
      <c r="N151" s="14">
        <v>0.35286274620231101</v>
      </c>
      <c r="O151" s="14">
        <v>0.35694121752218599</v>
      </c>
      <c r="P151" s="14">
        <v>0.29351717289551599</v>
      </c>
      <c r="Q151" s="14">
        <v>0.28161936052884101</v>
      </c>
      <c r="R151" s="14">
        <v>0.228959441340436</v>
      </c>
      <c r="S151" s="14">
        <v>0.33191584596777202</v>
      </c>
      <c r="T151" s="14">
        <v>0.33285917150844901</v>
      </c>
      <c r="U151" s="14">
        <v>0.324579739568571</v>
      </c>
      <c r="V151" s="14">
        <v>0.29113339172279601</v>
      </c>
      <c r="W151" s="14">
        <v>0.26763331670948298</v>
      </c>
      <c r="X151" s="14"/>
      <c r="Y151" s="14">
        <v>0.27971944390787401</v>
      </c>
      <c r="Z151" s="14">
        <v>0.277180444561474</v>
      </c>
      <c r="AA151" s="14">
        <v>0.39943977693534399</v>
      </c>
      <c r="AB151" s="14"/>
      <c r="AC151" s="14">
        <v>0.317495196971458</v>
      </c>
      <c r="AD151" s="14">
        <v>0.30606539578764103</v>
      </c>
      <c r="AE151" s="14">
        <v>0.36078099124576801</v>
      </c>
      <c r="AF151" s="14"/>
      <c r="AG151" s="14">
        <v>0.37012159972462499</v>
      </c>
      <c r="AH151" s="14">
        <v>0.29084827936865998</v>
      </c>
      <c r="AI151" s="14">
        <v>0.28368061533203598</v>
      </c>
      <c r="AJ151" s="14">
        <v>0.32969316029943002</v>
      </c>
      <c r="AK151" s="14">
        <v>0.298202670060014</v>
      </c>
    </row>
    <row r="152" spans="2:37" x14ac:dyDescent="0.3">
      <c r="B152" t="s">
        <v>98</v>
      </c>
      <c r="C152" s="14">
        <v>0.36689759793529803</v>
      </c>
      <c r="D152" s="14">
        <v>0.33412531368107801</v>
      </c>
      <c r="E152" s="14">
        <v>0.39867302899368101</v>
      </c>
      <c r="F152" s="14"/>
      <c r="G152" s="14">
        <v>0.36428096083969802</v>
      </c>
      <c r="H152" s="14">
        <v>0.393498171879753</v>
      </c>
      <c r="I152" s="14">
        <v>0.36856872036243499</v>
      </c>
      <c r="J152" s="14">
        <v>0.33937698138313899</v>
      </c>
      <c r="K152" s="14"/>
      <c r="L152" s="14">
        <v>0.381343940271969</v>
      </c>
      <c r="M152" s="14">
        <v>0.344320197024712</v>
      </c>
      <c r="N152" s="14">
        <v>0.33980779257363097</v>
      </c>
      <c r="O152" s="14">
        <v>0.35540091742841401</v>
      </c>
      <c r="P152" s="14">
        <v>0.38729816566688302</v>
      </c>
      <c r="Q152" s="14">
        <v>0.40491188694051899</v>
      </c>
      <c r="R152" s="14">
        <v>0.39098026818409198</v>
      </c>
      <c r="S152" s="14">
        <v>0.41869419475832997</v>
      </c>
      <c r="T152" s="14">
        <v>0.34470155938131603</v>
      </c>
      <c r="U152" s="14">
        <v>0.33156915305891699</v>
      </c>
      <c r="V152" s="14">
        <v>0.36760974832801602</v>
      </c>
      <c r="W152" s="14">
        <v>0.395515095669768</v>
      </c>
      <c r="X152" s="14"/>
      <c r="Y152" s="14">
        <v>0.39749092992733098</v>
      </c>
      <c r="Z152" s="14">
        <v>0.40532212292296899</v>
      </c>
      <c r="AA152" s="14">
        <v>0.35148724781549401</v>
      </c>
      <c r="AB152" s="14"/>
      <c r="AC152" s="14">
        <v>0.32593501589316898</v>
      </c>
      <c r="AD152" s="14">
        <v>0.392689622317966</v>
      </c>
      <c r="AE152" s="14">
        <v>0.34614181595550803</v>
      </c>
      <c r="AF152" s="14"/>
      <c r="AG152" s="14">
        <v>0.35454057129815197</v>
      </c>
      <c r="AH152" s="14">
        <v>0.37366353819723402</v>
      </c>
      <c r="AI152" s="14">
        <v>0.37998155963984698</v>
      </c>
      <c r="AJ152" s="14">
        <v>0.37042984258588801</v>
      </c>
      <c r="AK152" s="14">
        <v>0.34660628457294701</v>
      </c>
    </row>
    <row r="153" spans="2:37" x14ac:dyDescent="0.3">
      <c r="B153" t="s">
        <v>99</v>
      </c>
      <c r="C153" s="14">
        <v>0.15632661959387001</v>
      </c>
      <c r="D153" s="14">
        <v>0.12698191919690699</v>
      </c>
      <c r="E153" s="14">
        <v>0.18470307045321099</v>
      </c>
      <c r="F153" s="14"/>
      <c r="G153" s="14">
        <v>0.173721567457535</v>
      </c>
      <c r="H153" s="14">
        <v>0.133330174102919</v>
      </c>
      <c r="I153" s="14">
        <v>0.17970493233459001</v>
      </c>
      <c r="J153" s="14">
        <v>0.14314559249325701</v>
      </c>
      <c r="K153" s="14"/>
      <c r="L153" s="14">
        <v>0.168912967223666</v>
      </c>
      <c r="M153" s="14">
        <v>0.167885450673605</v>
      </c>
      <c r="N153" s="14">
        <v>0.13016348158597299</v>
      </c>
      <c r="O153" s="14">
        <v>0.1045214473205</v>
      </c>
      <c r="P153" s="14">
        <v>0.139695599616562</v>
      </c>
      <c r="Q153" s="14">
        <v>0.151478070915675</v>
      </c>
      <c r="R153" s="14">
        <v>0.19619289039999899</v>
      </c>
      <c r="S153" s="14">
        <v>0.10736826631753101</v>
      </c>
      <c r="T153" s="14">
        <v>0.18500034187032899</v>
      </c>
      <c r="U153" s="14">
        <v>0.16152477902964299</v>
      </c>
      <c r="V153" s="14">
        <v>0.165108771860357</v>
      </c>
      <c r="W153" s="14">
        <v>0.149564194819965</v>
      </c>
      <c r="X153" s="14"/>
      <c r="Y153" s="14">
        <v>0.17924164545840801</v>
      </c>
      <c r="Z153" s="14">
        <v>0.17758322316443301</v>
      </c>
      <c r="AA153" s="14">
        <v>0.113639872514068</v>
      </c>
      <c r="AB153" s="14"/>
      <c r="AC153" s="14">
        <v>0.139238706668737</v>
      </c>
      <c r="AD153" s="14">
        <v>0.15713958784940901</v>
      </c>
      <c r="AE153" s="14">
        <v>0.16040174679132499</v>
      </c>
      <c r="AF153" s="14"/>
      <c r="AG153" s="14">
        <v>0.16191446428355499</v>
      </c>
      <c r="AH153" s="14">
        <v>0.14752697857546301</v>
      </c>
      <c r="AI153" s="14">
        <v>0.20074307250937901</v>
      </c>
      <c r="AJ153" s="14">
        <v>0.129791668987352</v>
      </c>
      <c r="AK153" s="14">
        <v>0.18624520851785001</v>
      </c>
    </row>
    <row r="154" spans="2:37" x14ac:dyDescent="0.3">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row>
    <row r="155" spans="2:37" x14ac:dyDescent="0.3">
      <c r="B155" s="6" t="s">
        <v>107</v>
      </c>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row>
    <row r="156" spans="2:37" x14ac:dyDescent="0.3">
      <c r="B156" s="26" t="s">
        <v>74</v>
      </c>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row>
    <row r="157" spans="2:37" x14ac:dyDescent="0.3">
      <c r="B157" t="s">
        <v>95</v>
      </c>
      <c r="C157" s="14">
        <v>6.1653371370779904E-3</v>
      </c>
      <c r="D157" s="14">
        <v>6.4892461348500597E-3</v>
      </c>
      <c r="E157" s="14">
        <v>5.88970014087652E-3</v>
      </c>
      <c r="F157" s="14"/>
      <c r="G157" s="14">
        <v>7.1652318388947802E-3</v>
      </c>
      <c r="H157" s="14">
        <v>3.7879890259277598E-3</v>
      </c>
      <c r="I157" s="14">
        <v>4.4572050570830602E-3</v>
      </c>
      <c r="J157" s="14">
        <v>9.1483042723032298E-3</v>
      </c>
      <c r="K157" s="14"/>
      <c r="L157" s="14">
        <v>4.6881326641982904E-3</v>
      </c>
      <c r="M157" s="14">
        <v>7.3931697813134998E-3</v>
      </c>
      <c r="N157" s="14">
        <v>0</v>
      </c>
      <c r="O157" s="14">
        <v>6.9550486024945301E-3</v>
      </c>
      <c r="P157" s="14">
        <v>1.8474423511930599E-2</v>
      </c>
      <c r="Q157" s="14">
        <v>1.4537918374797201E-2</v>
      </c>
      <c r="R157" s="14">
        <v>8.2429795729770401E-3</v>
      </c>
      <c r="S157" s="14">
        <v>8.3671776544398894E-3</v>
      </c>
      <c r="T157" s="14">
        <v>0</v>
      </c>
      <c r="U157" s="14">
        <v>3.6149007976703398E-3</v>
      </c>
      <c r="V157" s="14">
        <v>0</v>
      </c>
      <c r="W157" s="14">
        <v>0</v>
      </c>
      <c r="X157" s="14"/>
      <c r="Y157" s="14">
        <v>4.6035186022913999E-3</v>
      </c>
      <c r="Z157" s="14">
        <v>5.3742760948520098E-3</v>
      </c>
      <c r="AA157" s="14">
        <v>1.0754977639857499E-2</v>
      </c>
      <c r="AB157" s="14"/>
      <c r="AC157" s="14">
        <v>7.3474723203522602E-3</v>
      </c>
      <c r="AD157" s="14">
        <v>4.0686800926474304E-3</v>
      </c>
      <c r="AE157" s="14">
        <v>6.39860068768965E-3</v>
      </c>
      <c r="AF157" s="14"/>
      <c r="AG157" s="14">
        <v>2.6899017079193101E-2</v>
      </c>
      <c r="AH157" s="14">
        <v>4.0793979221945102E-3</v>
      </c>
      <c r="AI157" s="14">
        <v>7.6919731421392799E-3</v>
      </c>
      <c r="AJ157" s="14">
        <v>4.0187219641446602E-3</v>
      </c>
      <c r="AK157" s="14">
        <v>4.6795351968871102E-3</v>
      </c>
    </row>
    <row r="158" spans="2:37" x14ac:dyDescent="0.3">
      <c r="B158" t="s">
        <v>96</v>
      </c>
      <c r="C158" s="14">
        <v>3.1014798325038201E-2</v>
      </c>
      <c r="D158" s="14">
        <v>3.3775687552200999E-2</v>
      </c>
      <c r="E158" s="14">
        <v>2.85235263085304E-2</v>
      </c>
      <c r="F158" s="14"/>
      <c r="G158" s="14">
        <v>3.0422818858389499E-2</v>
      </c>
      <c r="H158" s="14">
        <v>3.1294658263016202E-2</v>
      </c>
      <c r="I158" s="14">
        <v>2.03131482542778E-2</v>
      </c>
      <c r="J158" s="14">
        <v>4.1235790731142301E-2</v>
      </c>
      <c r="K158" s="14"/>
      <c r="L158" s="14">
        <v>3.4633532534267403E-2</v>
      </c>
      <c r="M158" s="14">
        <v>3.2373451291535099E-2</v>
      </c>
      <c r="N158" s="14">
        <v>2.5119054499544002E-2</v>
      </c>
      <c r="O158" s="14">
        <v>3.2604174168720503E-2</v>
      </c>
      <c r="P158" s="14">
        <v>2.8681208424104598E-2</v>
      </c>
      <c r="Q158" s="14">
        <v>1.45039820659866E-2</v>
      </c>
      <c r="R158" s="14">
        <v>5.6974243551212299E-2</v>
      </c>
      <c r="S158" s="14">
        <v>4.4330619245529099E-2</v>
      </c>
      <c r="T158" s="14">
        <v>2.9234867652143001E-2</v>
      </c>
      <c r="U158" s="14">
        <v>3.1934344384292802E-2</v>
      </c>
      <c r="V158" s="14">
        <v>2.55794445206807E-2</v>
      </c>
      <c r="W158" s="14">
        <v>0</v>
      </c>
      <c r="X158" s="14"/>
      <c r="Y158" s="14">
        <v>2.47180006640654E-2</v>
      </c>
      <c r="Z158" s="14">
        <v>4.0032513470642399E-2</v>
      </c>
      <c r="AA158" s="14">
        <v>4.3253360705279499E-2</v>
      </c>
      <c r="AB158" s="14"/>
      <c r="AC158" s="14">
        <v>2.7312162180251499E-2</v>
      </c>
      <c r="AD158" s="14">
        <v>2.5678526204606401E-2</v>
      </c>
      <c r="AE158" s="14">
        <v>4.4225041975343597E-2</v>
      </c>
      <c r="AF158" s="14"/>
      <c r="AG158" s="14">
        <v>9.6152860701200202E-2</v>
      </c>
      <c r="AH158" s="14">
        <v>4.1080857811584701E-2</v>
      </c>
      <c r="AI158" s="14">
        <v>1.8280086699903102E-2</v>
      </c>
      <c r="AJ158" s="14">
        <v>2.7117271377960901E-2</v>
      </c>
      <c r="AK158" s="14">
        <v>3.3991169711948002E-2</v>
      </c>
    </row>
    <row r="159" spans="2:37" x14ac:dyDescent="0.3">
      <c r="B159" t="s">
        <v>97</v>
      </c>
      <c r="C159" s="14">
        <v>0.24104194493277201</v>
      </c>
      <c r="D159" s="14">
        <v>0.24335096103904399</v>
      </c>
      <c r="E159" s="14">
        <v>0.23773796395378499</v>
      </c>
      <c r="F159" s="14"/>
      <c r="G159" s="14">
        <v>0.24983874417913901</v>
      </c>
      <c r="H159" s="14">
        <v>0.24351250935488</v>
      </c>
      <c r="I159" s="14">
        <v>0.19841558805442699</v>
      </c>
      <c r="J159" s="14">
        <v>0.26611625666601901</v>
      </c>
      <c r="K159" s="14"/>
      <c r="L159" s="14">
        <v>0.27109850061474999</v>
      </c>
      <c r="M159" s="14">
        <v>0.28917161623316401</v>
      </c>
      <c r="N159" s="14">
        <v>0.263158445736623</v>
      </c>
      <c r="O159" s="14">
        <v>0.27015912076702497</v>
      </c>
      <c r="P159" s="14">
        <v>0.211844081615437</v>
      </c>
      <c r="Q159" s="14">
        <v>0.18641762940308901</v>
      </c>
      <c r="R159" s="14">
        <v>0.20663772467467101</v>
      </c>
      <c r="S159" s="14">
        <v>0.22860843794584701</v>
      </c>
      <c r="T159" s="14">
        <v>0.26636455375462298</v>
      </c>
      <c r="U159" s="14">
        <v>0.19982180255836601</v>
      </c>
      <c r="V159" s="14">
        <v>0.20604137496649</v>
      </c>
      <c r="W159" s="14">
        <v>0.17584428947712499</v>
      </c>
      <c r="X159" s="14"/>
      <c r="Y159" s="14">
        <v>0.227704875017125</v>
      </c>
      <c r="Z159" s="14">
        <v>0.21535516042219199</v>
      </c>
      <c r="AA159" s="14">
        <v>0.28751731976079897</v>
      </c>
      <c r="AB159" s="14"/>
      <c r="AC159" s="14">
        <v>0.24482422471396301</v>
      </c>
      <c r="AD159" s="14">
        <v>0.24153784967443501</v>
      </c>
      <c r="AE159" s="14">
        <v>0.22799351668646201</v>
      </c>
      <c r="AF159" s="14"/>
      <c r="AG159" s="14">
        <v>0.20039730959382501</v>
      </c>
      <c r="AH159" s="14">
        <v>0.30652588833989802</v>
      </c>
      <c r="AI159" s="14">
        <v>0.21119720156087499</v>
      </c>
      <c r="AJ159" s="14">
        <v>0.22310449645192601</v>
      </c>
      <c r="AK159" s="14">
        <v>0.278748245221352</v>
      </c>
    </row>
    <row r="160" spans="2:37" x14ac:dyDescent="0.3">
      <c r="B160" t="s">
        <v>98</v>
      </c>
      <c r="C160" s="14">
        <v>0.46928600461547498</v>
      </c>
      <c r="D160" s="14">
        <v>0.47311349799136299</v>
      </c>
      <c r="E160" s="14">
        <v>0.46600417676906197</v>
      </c>
      <c r="F160" s="14"/>
      <c r="G160" s="14">
        <v>0.46799880334252802</v>
      </c>
      <c r="H160" s="14">
        <v>0.52086225373987605</v>
      </c>
      <c r="I160" s="14">
        <v>0.43074821197027302</v>
      </c>
      <c r="J160" s="14">
        <v>0.45133139668062799</v>
      </c>
      <c r="K160" s="14"/>
      <c r="L160" s="14">
        <v>0.41710627604633099</v>
      </c>
      <c r="M160" s="14">
        <v>0.453749180250137</v>
      </c>
      <c r="N160" s="14">
        <v>0.47739644937820602</v>
      </c>
      <c r="O160" s="14">
        <v>0.48967671637281401</v>
      </c>
      <c r="P160" s="14">
        <v>0.48545252139474099</v>
      </c>
      <c r="Q160" s="14">
        <v>0.51535230798965903</v>
      </c>
      <c r="R160" s="14">
        <v>0.42207092389387002</v>
      </c>
      <c r="S160" s="14">
        <v>0.49598984521571898</v>
      </c>
      <c r="T160" s="14">
        <v>0.455616521442814</v>
      </c>
      <c r="U160" s="14">
        <v>0.490493460326201</v>
      </c>
      <c r="V160" s="14">
        <v>0.48658340724719501</v>
      </c>
      <c r="W160" s="14">
        <v>0.56933955831115002</v>
      </c>
      <c r="X160" s="14"/>
      <c r="Y160" s="14">
        <v>0.50788607567953103</v>
      </c>
      <c r="Z160" s="14">
        <v>0.47338461604398002</v>
      </c>
      <c r="AA160" s="14">
        <v>0.47930102147314302</v>
      </c>
      <c r="AB160" s="14"/>
      <c r="AC160" s="14">
        <v>0.45754387803553198</v>
      </c>
      <c r="AD160" s="14">
        <v>0.48205304421011802</v>
      </c>
      <c r="AE160" s="14">
        <v>0.475827922628345</v>
      </c>
      <c r="AF160" s="14"/>
      <c r="AG160" s="14">
        <v>0.462131822064211</v>
      </c>
      <c r="AH160" s="14">
        <v>0.40012424601362701</v>
      </c>
      <c r="AI160" s="14">
        <v>0.46360178781731898</v>
      </c>
      <c r="AJ160" s="14">
        <v>0.50330105734643005</v>
      </c>
      <c r="AK160" s="14">
        <v>0.43245137786030702</v>
      </c>
    </row>
    <row r="161" spans="2:37" x14ac:dyDescent="0.3">
      <c r="B161" t="s">
        <v>99</v>
      </c>
      <c r="C161" s="14">
        <v>0.25249191498963702</v>
      </c>
      <c r="D161" s="14">
        <v>0.24327060728254099</v>
      </c>
      <c r="E161" s="14">
        <v>0.261844632827746</v>
      </c>
      <c r="F161" s="14"/>
      <c r="G161" s="14">
        <v>0.244574401781049</v>
      </c>
      <c r="H161" s="14">
        <v>0.200542589616301</v>
      </c>
      <c r="I161" s="14">
        <v>0.34606584666394002</v>
      </c>
      <c r="J161" s="14">
        <v>0.23216825164990701</v>
      </c>
      <c r="K161" s="14"/>
      <c r="L161" s="14">
        <v>0.27247355814045299</v>
      </c>
      <c r="M161" s="14">
        <v>0.21731258244384999</v>
      </c>
      <c r="N161" s="14">
        <v>0.23432605038562601</v>
      </c>
      <c r="O161" s="14">
        <v>0.200604940088946</v>
      </c>
      <c r="P161" s="14">
        <v>0.25554776505378701</v>
      </c>
      <c r="Q161" s="14">
        <v>0.26918816216646901</v>
      </c>
      <c r="R161" s="14">
        <v>0.30607412830726899</v>
      </c>
      <c r="S161" s="14">
        <v>0.222703919938465</v>
      </c>
      <c r="T161" s="14">
        <v>0.24878405715042001</v>
      </c>
      <c r="U161" s="14">
        <v>0.27413549193346998</v>
      </c>
      <c r="V161" s="14">
        <v>0.28179577326563399</v>
      </c>
      <c r="W161" s="14">
        <v>0.25481615221172499</v>
      </c>
      <c r="X161" s="14"/>
      <c r="Y161" s="14">
        <v>0.23508753003698701</v>
      </c>
      <c r="Z161" s="14">
        <v>0.265853433968334</v>
      </c>
      <c r="AA161" s="14">
        <v>0.17917332042092099</v>
      </c>
      <c r="AB161" s="14"/>
      <c r="AC161" s="14">
        <v>0.26297226274990099</v>
      </c>
      <c r="AD161" s="14">
        <v>0.246661899818193</v>
      </c>
      <c r="AE161" s="14">
        <v>0.24555491802216001</v>
      </c>
      <c r="AF161" s="14"/>
      <c r="AG161" s="14">
        <v>0.21441899056157099</v>
      </c>
      <c r="AH161" s="14">
        <v>0.24818960991269601</v>
      </c>
      <c r="AI161" s="14">
        <v>0.29922895077976402</v>
      </c>
      <c r="AJ161" s="14">
        <v>0.24245845285953799</v>
      </c>
      <c r="AK161" s="14">
        <v>0.25012967200950598</v>
      </c>
    </row>
    <row r="162" spans="2:37" x14ac:dyDescent="0.3">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row>
    <row r="163" spans="2:37" x14ac:dyDescent="0.3">
      <c r="B163" s="6" t="s">
        <v>108</v>
      </c>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row>
    <row r="164" spans="2:37" x14ac:dyDescent="0.3">
      <c r="B164" s="26" t="s">
        <v>74</v>
      </c>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row>
    <row r="165" spans="2:37" x14ac:dyDescent="0.3">
      <c r="B165" t="s">
        <v>95</v>
      </c>
      <c r="C165" s="14">
        <v>1.6943522171351699E-2</v>
      </c>
      <c r="D165" s="14">
        <v>2.17143481126509E-2</v>
      </c>
      <c r="E165" s="14">
        <v>1.23972213279375E-2</v>
      </c>
      <c r="F165" s="14"/>
      <c r="G165" s="14">
        <v>1.0521346349059499E-2</v>
      </c>
      <c r="H165" s="14">
        <v>1.4995232824859501E-2</v>
      </c>
      <c r="I165" s="14">
        <v>2.1188987552956898E-2</v>
      </c>
      <c r="J165" s="14">
        <v>2.2415590716684398E-2</v>
      </c>
      <c r="K165" s="14"/>
      <c r="L165" s="14">
        <v>1.7706435070668401E-2</v>
      </c>
      <c r="M165" s="14">
        <v>1.2535062070579099E-2</v>
      </c>
      <c r="N165" s="14">
        <v>2.5107565462289701E-2</v>
      </c>
      <c r="O165" s="14">
        <v>2.1469032112394398E-2</v>
      </c>
      <c r="P165" s="14">
        <v>2.7763460982253001E-2</v>
      </c>
      <c r="Q165" s="14">
        <v>2.27091347168073E-2</v>
      </c>
      <c r="R165" s="14">
        <v>8.0815638551678705E-3</v>
      </c>
      <c r="S165" s="14">
        <v>8.2383597144208408E-3</v>
      </c>
      <c r="T165" s="14">
        <v>1.47360431755244E-2</v>
      </c>
      <c r="U165" s="14">
        <v>1.47488677505134E-2</v>
      </c>
      <c r="V165" s="14">
        <v>1.2584804766032799E-2</v>
      </c>
      <c r="W165" s="14">
        <v>1.1688514516510101E-2</v>
      </c>
      <c r="X165" s="14"/>
      <c r="Y165" s="14">
        <v>7.7034617848873296E-3</v>
      </c>
      <c r="Z165" s="14">
        <v>1.5717494792945801E-2</v>
      </c>
      <c r="AA165" s="14">
        <v>1.59671869489557E-2</v>
      </c>
      <c r="AB165" s="14"/>
      <c r="AC165" s="14">
        <v>2.4244695655331699E-2</v>
      </c>
      <c r="AD165" s="14">
        <v>9.9893622127705597E-3</v>
      </c>
      <c r="AE165" s="14">
        <v>1.9995878231649E-2</v>
      </c>
      <c r="AF165" s="14"/>
      <c r="AG165" s="14">
        <v>3.8412427881189301E-2</v>
      </c>
      <c r="AH165" s="14">
        <v>8.2114062040868699E-3</v>
      </c>
      <c r="AI165" s="14">
        <v>8.1573142224135795E-3</v>
      </c>
      <c r="AJ165" s="14">
        <v>1.6211431536116299E-2</v>
      </c>
      <c r="AK165" s="14">
        <v>2.39686056823614E-2</v>
      </c>
    </row>
    <row r="166" spans="2:37" x14ac:dyDescent="0.3">
      <c r="B166" t="s">
        <v>96</v>
      </c>
      <c r="C166" s="14">
        <v>6.3510093773563994E-2</v>
      </c>
      <c r="D166" s="14">
        <v>6.92521622574757E-2</v>
      </c>
      <c r="E166" s="14">
        <v>5.7657836799088702E-2</v>
      </c>
      <c r="F166" s="14"/>
      <c r="G166" s="14">
        <v>6.5919896225422603E-2</v>
      </c>
      <c r="H166" s="14">
        <v>5.69398209802243E-2</v>
      </c>
      <c r="I166" s="14">
        <v>4.9980762086787998E-2</v>
      </c>
      <c r="J166" s="14">
        <v>8.0569123726613803E-2</v>
      </c>
      <c r="K166" s="14"/>
      <c r="L166" s="14">
        <v>6.7355129756533696E-2</v>
      </c>
      <c r="M166" s="14">
        <v>6.7987073607016002E-2</v>
      </c>
      <c r="N166" s="14">
        <v>7.3335442970537498E-2</v>
      </c>
      <c r="O166" s="14">
        <v>6.4570894804261494E-2</v>
      </c>
      <c r="P166" s="14">
        <v>8.9839324684139202E-2</v>
      </c>
      <c r="Q166" s="14">
        <v>5.1791509791034598E-2</v>
      </c>
      <c r="R166" s="14">
        <v>5.1006090872170201E-2</v>
      </c>
      <c r="S166" s="14">
        <v>1.8176776285841099E-2</v>
      </c>
      <c r="T166" s="14">
        <v>4.9609910307457802E-2</v>
      </c>
      <c r="U166" s="14">
        <v>8.1497270740224503E-2</v>
      </c>
      <c r="V166" s="14">
        <v>5.86266736403558E-2</v>
      </c>
      <c r="W166" s="14">
        <v>6.9216650956355305E-2</v>
      </c>
      <c r="X166" s="14"/>
      <c r="Y166" s="14">
        <v>6.4718606688762698E-2</v>
      </c>
      <c r="Z166" s="14">
        <v>5.940315148552E-2</v>
      </c>
      <c r="AA166" s="14">
        <v>7.5599733802671099E-2</v>
      </c>
      <c r="AB166" s="14"/>
      <c r="AC166" s="14">
        <v>6.1839083642068901E-2</v>
      </c>
      <c r="AD166" s="14">
        <v>6.52336466828638E-2</v>
      </c>
      <c r="AE166" s="14">
        <v>6.7251181164090498E-2</v>
      </c>
      <c r="AF166" s="14"/>
      <c r="AG166" s="14">
        <v>9.0047171549776497E-2</v>
      </c>
      <c r="AH166" s="14">
        <v>7.5784353972186705E-2</v>
      </c>
      <c r="AI166" s="14">
        <v>5.9188401185806101E-2</v>
      </c>
      <c r="AJ166" s="14">
        <v>5.9953444191676301E-2</v>
      </c>
      <c r="AK166" s="14">
        <v>6.7800855397742998E-2</v>
      </c>
    </row>
    <row r="167" spans="2:37" x14ac:dyDescent="0.3">
      <c r="B167" t="s">
        <v>97</v>
      </c>
      <c r="C167" s="14">
        <v>0.34114069183509199</v>
      </c>
      <c r="D167" s="14">
        <v>0.365683862286872</v>
      </c>
      <c r="E167" s="14">
        <v>0.315471369002919</v>
      </c>
      <c r="F167" s="14"/>
      <c r="G167" s="14">
        <v>0.33116043668036899</v>
      </c>
      <c r="H167" s="14">
        <v>0.35518029556912301</v>
      </c>
      <c r="I167" s="14">
        <v>0.30406173767872502</v>
      </c>
      <c r="J167" s="14">
        <v>0.36816377924806398</v>
      </c>
      <c r="K167" s="14"/>
      <c r="L167" s="14">
        <v>0.35860327812891801</v>
      </c>
      <c r="M167" s="14">
        <v>0.35773316043736803</v>
      </c>
      <c r="N167" s="14">
        <v>0.32337708911977597</v>
      </c>
      <c r="O167" s="14">
        <v>0.35582433736906699</v>
      </c>
      <c r="P167" s="14">
        <v>0.30575073841211797</v>
      </c>
      <c r="Q167" s="14">
        <v>0.324991916297872</v>
      </c>
      <c r="R167" s="14">
        <v>0.35864689795779497</v>
      </c>
      <c r="S167" s="14">
        <v>0.37975344184781301</v>
      </c>
      <c r="T167" s="14">
        <v>0.36094273717585401</v>
      </c>
      <c r="U167" s="14">
        <v>0.34357206686704</v>
      </c>
      <c r="V167" s="14">
        <v>0.280755106707197</v>
      </c>
      <c r="W167" s="14">
        <v>0.24513255280264501</v>
      </c>
      <c r="X167" s="14"/>
      <c r="Y167" s="14">
        <v>0.30197037205438798</v>
      </c>
      <c r="Z167" s="14">
        <v>0.31764646645515798</v>
      </c>
      <c r="AA167" s="14">
        <v>0.30856812516799897</v>
      </c>
      <c r="AB167" s="14"/>
      <c r="AC167" s="14">
        <v>0.32952547457206199</v>
      </c>
      <c r="AD167" s="14">
        <v>0.33016794742851302</v>
      </c>
      <c r="AE167" s="14">
        <v>0.37806119687072498</v>
      </c>
      <c r="AF167" s="14"/>
      <c r="AG167" s="14">
        <v>0.25105605133367698</v>
      </c>
      <c r="AH167" s="14">
        <v>0.34741052555208701</v>
      </c>
      <c r="AI167" s="14">
        <v>0.31051435940609601</v>
      </c>
      <c r="AJ167" s="14">
        <v>0.34916666750471398</v>
      </c>
      <c r="AK167" s="14">
        <v>0.35534649846358002</v>
      </c>
    </row>
    <row r="168" spans="2:37" x14ac:dyDescent="0.3">
      <c r="B168" t="s">
        <v>98</v>
      </c>
      <c r="C168" s="14">
        <v>0.43408869938768302</v>
      </c>
      <c r="D168" s="14">
        <v>0.41620918453098399</v>
      </c>
      <c r="E168" s="14">
        <v>0.452436181794732</v>
      </c>
      <c r="F168" s="14"/>
      <c r="G168" s="14">
        <v>0.43052748442065297</v>
      </c>
      <c r="H168" s="14">
        <v>0.45283595969715901</v>
      </c>
      <c r="I168" s="14">
        <v>0.46888783257184902</v>
      </c>
      <c r="J168" s="14">
        <v>0.38634538377981897</v>
      </c>
      <c r="K168" s="14"/>
      <c r="L168" s="14">
        <v>0.37974396380750702</v>
      </c>
      <c r="M168" s="14">
        <v>0.42280864594906598</v>
      </c>
      <c r="N168" s="14">
        <v>0.45090099488081598</v>
      </c>
      <c r="O168" s="14">
        <v>0.44233345223383802</v>
      </c>
      <c r="P168" s="14">
        <v>0.44596102448249902</v>
      </c>
      <c r="Q168" s="14">
        <v>0.47225895978818699</v>
      </c>
      <c r="R168" s="14">
        <v>0.42718983171895603</v>
      </c>
      <c r="S168" s="14">
        <v>0.47674105179998799</v>
      </c>
      <c r="T168" s="14">
        <v>0.41142207360576399</v>
      </c>
      <c r="U168" s="14">
        <v>0.42244919180203799</v>
      </c>
      <c r="V168" s="14">
        <v>0.51059685736936899</v>
      </c>
      <c r="W168" s="14">
        <v>0.47631430028965599</v>
      </c>
      <c r="X168" s="14"/>
      <c r="Y168" s="14">
        <v>0.46902474581019699</v>
      </c>
      <c r="Z168" s="14">
        <v>0.45900259295740398</v>
      </c>
      <c r="AA168" s="14">
        <v>0.45415265116104803</v>
      </c>
      <c r="AB168" s="14"/>
      <c r="AC168" s="14">
        <v>0.43996111412722999</v>
      </c>
      <c r="AD168" s="14">
        <v>0.44073418669325998</v>
      </c>
      <c r="AE168" s="14">
        <v>0.40184682789947701</v>
      </c>
      <c r="AF168" s="14"/>
      <c r="AG168" s="14">
        <v>0.44869297686911802</v>
      </c>
      <c r="AH168" s="14">
        <v>0.39847157725319199</v>
      </c>
      <c r="AI168" s="14">
        <v>0.44063372604155798</v>
      </c>
      <c r="AJ168" s="14">
        <v>0.44361951590542298</v>
      </c>
      <c r="AK168" s="14">
        <v>0.41691351647249902</v>
      </c>
    </row>
    <row r="169" spans="2:37" x14ac:dyDescent="0.3">
      <c r="B169" t="s">
        <v>99</v>
      </c>
      <c r="C169" s="14">
        <v>0.14431699283231</v>
      </c>
      <c r="D169" s="14">
        <v>0.127140442812017</v>
      </c>
      <c r="E169" s="14">
        <v>0.162037391075323</v>
      </c>
      <c r="F169" s="14"/>
      <c r="G169" s="14">
        <v>0.161870836324496</v>
      </c>
      <c r="H169" s="14">
        <v>0.120048690928634</v>
      </c>
      <c r="I169" s="14">
        <v>0.15588068010968101</v>
      </c>
      <c r="J169" s="14">
        <v>0.14250612252882</v>
      </c>
      <c r="K169" s="14"/>
      <c r="L169" s="14">
        <v>0.17659119323637301</v>
      </c>
      <c r="M169" s="14">
        <v>0.138936057935971</v>
      </c>
      <c r="N169" s="14">
        <v>0.127278907566581</v>
      </c>
      <c r="O169" s="14">
        <v>0.115802283480439</v>
      </c>
      <c r="P169" s="14">
        <v>0.13068545143898999</v>
      </c>
      <c r="Q169" s="14">
        <v>0.12824847940609899</v>
      </c>
      <c r="R169" s="14">
        <v>0.15507561559591199</v>
      </c>
      <c r="S169" s="14">
        <v>0.11709037035193701</v>
      </c>
      <c r="T169" s="14">
        <v>0.1632892357354</v>
      </c>
      <c r="U169" s="14">
        <v>0.13773260284018399</v>
      </c>
      <c r="V169" s="14">
        <v>0.137436557517045</v>
      </c>
      <c r="W169" s="14">
        <v>0.197647981434833</v>
      </c>
      <c r="X169" s="14"/>
      <c r="Y169" s="14">
        <v>0.15658281366176499</v>
      </c>
      <c r="Z169" s="14">
        <v>0.148230294308972</v>
      </c>
      <c r="AA169" s="14">
        <v>0.14571230291932599</v>
      </c>
      <c r="AB169" s="14"/>
      <c r="AC169" s="14">
        <v>0.144429632003307</v>
      </c>
      <c r="AD169" s="14">
        <v>0.15387485698259201</v>
      </c>
      <c r="AE169" s="14">
        <v>0.132844915834058</v>
      </c>
      <c r="AF169" s="14"/>
      <c r="AG169" s="14">
        <v>0.17179137236623901</v>
      </c>
      <c r="AH169" s="14">
        <v>0.170122137018447</v>
      </c>
      <c r="AI169" s="14">
        <v>0.181506199144127</v>
      </c>
      <c r="AJ169" s="14">
        <v>0.13104894086207</v>
      </c>
      <c r="AK169" s="14">
        <v>0.13597052398381701</v>
      </c>
    </row>
    <row r="170" spans="2:37" x14ac:dyDescent="0.3">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row>
    <row r="171" spans="2:37" x14ac:dyDescent="0.3">
      <c r="B171" s="6" t="s">
        <v>124</v>
      </c>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row>
    <row r="172" spans="2:37" x14ac:dyDescent="0.3">
      <c r="B172" s="26" t="s">
        <v>74</v>
      </c>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row>
    <row r="173" spans="2:37" x14ac:dyDescent="0.3">
      <c r="B173" t="s">
        <v>115</v>
      </c>
      <c r="C173" s="14">
        <v>4.5498066536458701E-2</v>
      </c>
      <c r="D173" s="14">
        <v>4.2418586448170897E-2</v>
      </c>
      <c r="E173" s="14">
        <v>4.8153339512009501E-2</v>
      </c>
      <c r="F173" s="14"/>
      <c r="G173" s="14">
        <v>2.5717623002174901E-2</v>
      </c>
      <c r="H173" s="14">
        <v>4.3623535767817398E-2</v>
      </c>
      <c r="I173" s="14">
        <v>4.9354625787463899E-2</v>
      </c>
      <c r="J173" s="14">
        <v>6.6081491013497404E-2</v>
      </c>
      <c r="K173" s="14"/>
      <c r="L173" s="14">
        <v>4.6995795132233502E-2</v>
      </c>
      <c r="M173" s="14">
        <v>4.0549727824961003E-2</v>
      </c>
      <c r="N173" s="14">
        <v>2.8493362308747199E-2</v>
      </c>
      <c r="O173" s="14">
        <v>5.4101312654470102E-2</v>
      </c>
      <c r="P173" s="14">
        <v>3.6991206855993802E-2</v>
      </c>
      <c r="Q173" s="14">
        <v>3.3113005317613603E-2</v>
      </c>
      <c r="R173" s="14">
        <v>5.8000352225973897E-2</v>
      </c>
      <c r="S173" s="14">
        <v>6.0111591107321297E-2</v>
      </c>
      <c r="T173" s="14">
        <v>5.9240454936432103E-2</v>
      </c>
      <c r="U173" s="14">
        <v>4.8873282958089903E-2</v>
      </c>
      <c r="V173" s="14">
        <v>4.5136808543789202E-2</v>
      </c>
      <c r="W173" s="14">
        <v>2.3787515027671399E-2</v>
      </c>
      <c r="X173" s="14"/>
      <c r="Y173" s="14">
        <v>5.3800427592842502E-2</v>
      </c>
      <c r="Z173" s="14">
        <v>2.8791711136308001E-2</v>
      </c>
      <c r="AA173" s="14">
        <v>4.7621038403360599E-2</v>
      </c>
      <c r="AB173" s="14"/>
      <c r="AC173" s="14">
        <v>6.0257827058500697E-2</v>
      </c>
      <c r="AD173" s="14">
        <v>3.7049668508294699E-2</v>
      </c>
      <c r="AE173" s="14">
        <v>4.8069582425712298E-2</v>
      </c>
      <c r="AF173" s="14"/>
      <c r="AG173" s="14">
        <v>5.67755215427478E-2</v>
      </c>
      <c r="AH173" s="14">
        <v>1.61406673992328E-2</v>
      </c>
      <c r="AI173" s="14">
        <v>3.6307239185515303E-2</v>
      </c>
      <c r="AJ173" s="14">
        <v>5.23986717932413E-2</v>
      </c>
      <c r="AK173" s="14">
        <v>4.7499746214074899E-2</v>
      </c>
    </row>
    <row r="174" spans="2:37" x14ac:dyDescent="0.3">
      <c r="B174" t="s">
        <v>116</v>
      </c>
      <c r="C174" s="14">
        <v>1.2262893850257899E-2</v>
      </c>
      <c r="D174" s="14">
        <v>1.54797634711189E-2</v>
      </c>
      <c r="E174" s="14">
        <v>9.2029373511571793E-3</v>
      </c>
      <c r="F174" s="14"/>
      <c r="G174" s="14">
        <v>1.00520035817179E-2</v>
      </c>
      <c r="H174" s="14">
        <v>1.25338648004E-2</v>
      </c>
      <c r="I174" s="14">
        <v>1.6251742147412099E-2</v>
      </c>
      <c r="J174" s="14">
        <v>1.10388761217082E-2</v>
      </c>
      <c r="K174" s="14"/>
      <c r="L174" s="14">
        <v>1.71733185050955E-2</v>
      </c>
      <c r="M174" s="14">
        <v>7.5373689045213597E-3</v>
      </c>
      <c r="N174" s="14">
        <v>0</v>
      </c>
      <c r="O174" s="14">
        <v>1.14368235319302E-2</v>
      </c>
      <c r="P174" s="14">
        <v>1.03964530062332E-2</v>
      </c>
      <c r="Q174" s="14">
        <v>1.4657363047852E-2</v>
      </c>
      <c r="R174" s="14">
        <v>2.0410043293818701E-2</v>
      </c>
      <c r="S174" s="14">
        <v>8.2930388300691601E-3</v>
      </c>
      <c r="T174" s="14">
        <v>6.6262806529959004E-3</v>
      </c>
      <c r="U174" s="14">
        <v>1.09236865169615E-2</v>
      </c>
      <c r="V174" s="14">
        <v>6.2112994905048303E-3</v>
      </c>
      <c r="W174" s="14">
        <v>6.0702912520271497E-2</v>
      </c>
      <c r="X174" s="14"/>
      <c r="Y174" s="14">
        <v>8.1977208144529395E-3</v>
      </c>
      <c r="Z174" s="14">
        <v>1.15367254957057E-2</v>
      </c>
      <c r="AA174" s="14">
        <v>5.3867817965980403E-3</v>
      </c>
      <c r="AB174" s="14"/>
      <c r="AC174" s="14">
        <v>8.7716619083335196E-3</v>
      </c>
      <c r="AD174" s="14">
        <v>1.12358986045614E-2</v>
      </c>
      <c r="AE174" s="14">
        <v>1.5461986864505299E-2</v>
      </c>
      <c r="AF174" s="14"/>
      <c r="AG174" s="14">
        <v>3.7132380670328403E-2</v>
      </c>
      <c r="AH174" s="14">
        <v>1.2458064691964499E-2</v>
      </c>
      <c r="AI174" s="14">
        <v>1.43543298553622E-2</v>
      </c>
      <c r="AJ174" s="14">
        <v>1.0620121423264101E-2</v>
      </c>
      <c r="AK174" s="14">
        <v>1.13205021181717E-2</v>
      </c>
    </row>
    <row r="175" spans="2:37" x14ac:dyDescent="0.3">
      <c r="B175" t="s">
        <v>117</v>
      </c>
      <c r="C175" s="14">
        <v>2.95201328098635E-2</v>
      </c>
      <c r="D175" s="14">
        <v>3.4644477198624901E-2</v>
      </c>
      <c r="E175" s="14">
        <v>2.4711510470394198E-2</v>
      </c>
      <c r="F175" s="14"/>
      <c r="G175" s="14">
        <v>2.0217369429459099E-2</v>
      </c>
      <c r="H175" s="14">
        <v>2.2473391957114199E-2</v>
      </c>
      <c r="I175" s="14">
        <v>3.6587287545023099E-2</v>
      </c>
      <c r="J175" s="14">
        <v>4.1100197874026898E-2</v>
      </c>
      <c r="K175" s="14"/>
      <c r="L175" s="14">
        <v>4.5026942652225399E-2</v>
      </c>
      <c r="M175" s="14">
        <v>2.03582295438932E-2</v>
      </c>
      <c r="N175" s="14">
        <v>2.9216434139979E-2</v>
      </c>
      <c r="O175" s="14">
        <v>2.20498448708158E-2</v>
      </c>
      <c r="P175" s="14">
        <v>1.9405848311476199E-2</v>
      </c>
      <c r="Q175" s="14">
        <v>2.8938038992436702E-2</v>
      </c>
      <c r="R175" s="14">
        <v>2.9661025922506301E-2</v>
      </c>
      <c r="S175" s="14">
        <v>4.8725594072978801E-2</v>
      </c>
      <c r="T175" s="14">
        <v>3.2105380888897E-2</v>
      </c>
      <c r="U175" s="14">
        <v>2.7452620123686499E-2</v>
      </c>
      <c r="V175" s="14">
        <v>3.2287941769837902E-2</v>
      </c>
      <c r="W175" s="14">
        <v>1.16467347080467E-2</v>
      </c>
      <c r="X175" s="14"/>
      <c r="Y175" s="14">
        <v>3.2565137657705398E-2</v>
      </c>
      <c r="Z175" s="14">
        <v>2.5530429627538199E-2</v>
      </c>
      <c r="AA175" s="14">
        <v>4.4978917160089303E-2</v>
      </c>
      <c r="AB175" s="14"/>
      <c r="AC175" s="14">
        <v>2.6679510925047199E-2</v>
      </c>
      <c r="AD175" s="14">
        <v>2.11807979855742E-2</v>
      </c>
      <c r="AE175" s="14">
        <v>4.3664293904015099E-2</v>
      </c>
      <c r="AF175" s="14"/>
      <c r="AG175" s="14">
        <v>2.8656142349907099E-2</v>
      </c>
      <c r="AH175" s="14">
        <v>4.1823890296313899E-2</v>
      </c>
      <c r="AI175" s="14">
        <v>2.1207633380065798E-2</v>
      </c>
      <c r="AJ175" s="14">
        <v>2.6264892802110699E-2</v>
      </c>
      <c r="AK175" s="14">
        <v>3.7359767973372003E-2</v>
      </c>
    </row>
    <row r="176" spans="2:37" x14ac:dyDescent="0.3">
      <c r="B176" t="s">
        <v>118</v>
      </c>
      <c r="C176" s="14">
        <v>6.53726109874532E-2</v>
      </c>
      <c r="D176" s="14">
        <v>7.5791259620222706E-2</v>
      </c>
      <c r="E176" s="14">
        <v>5.5631134015355299E-2</v>
      </c>
      <c r="F176" s="14"/>
      <c r="G176" s="14">
        <v>6.1978721947434097E-2</v>
      </c>
      <c r="H176" s="14">
        <v>5.4925198060921797E-2</v>
      </c>
      <c r="I176" s="14">
        <v>5.8452835435653702E-2</v>
      </c>
      <c r="J176" s="14">
        <v>8.6937591490430705E-2</v>
      </c>
      <c r="K176" s="14"/>
      <c r="L176" s="14">
        <v>6.3061808431321198E-2</v>
      </c>
      <c r="M176" s="14">
        <v>4.5028894924463499E-2</v>
      </c>
      <c r="N176" s="14">
        <v>0.11502651524282601</v>
      </c>
      <c r="O176" s="14">
        <v>6.4545722699169306E-2</v>
      </c>
      <c r="P176" s="14">
        <v>5.5570589016209301E-2</v>
      </c>
      <c r="Q176" s="14">
        <v>5.9564008830144601E-2</v>
      </c>
      <c r="R176" s="14">
        <v>7.6993378255233599E-2</v>
      </c>
      <c r="S176" s="14">
        <v>3.4366017096167302E-2</v>
      </c>
      <c r="T176" s="14">
        <v>8.0372981688054401E-2</v>
      </c>
      <c r="U176" s="14">
        <v>5.3866255019098197E-2</v>
      </c>
      <c r="V176" s="14">
        <v>7.6698733855063303E-2</v>
      </c>
      <c r="W176" s="14">
        <v>4.5267862301586997E-2</v>
      </c>
      <c r="X176" s="14"/>
      <c r="Y176" s="14">
        <v>7.7148962945844807E-2</v>
      </c>
      <c r="Z176" s="14">
        <v>6.6842480713171407E-2</v>
      </c>
      <c r="AA176" s="14">
        <v>9.0811324591311193E-2</v>
      </c>
      <c r="AB176" s="14"/>
      <c r="AC176" s="14">
        <v>8.2638481363515301E-2</v>
      </c>
      <c r="AD176" s="14">
        <v>6.4467311462391097E-2</v>
      </c>
      <c r="AE176" s="14">
        <v>4.6148941464065202E-2</v>
      </c>
      <c r="AF176" s="14"/>
      <c r="AG176" s="14">
        <v>0.10026232109206799</v>
      </c>
      <c r="AH176" s="14">
        <v>5.3468179965127802E-2</v>
      </c>
      <c r="AI176" s="14">
        <v>4.6591142813403798E-2</v>
      </c>
      <c r="AJ176" s="14">
        <v>6.7699449954112895E-2</v>
      </c>
      <c r="AK176" s="14">
        <v>7.3994106957951403E-2</v>
      </c>
    </row>
    <row r="177" spans="2:37" x14ac:dyDescent="0.3">
      <c r="B177" t="s">
        <v>119</v>
      </c>
      <c r="C177" s="14">
        <v>0.114303660767419</v>
      </c>
      <c r="D177" s="14">
        <v>0.120204819490071</v>
      </c>
      <c r="E177" s="14">
        <v>0.109294989199011</v>
      </c>
      <c r="F177" s="14"/>
      <c r="G177" s="14">
        <v>0.123787501448427</v>
      </c>
      <c r="H177" s="14">
        <v>0.105571073948504</v>
      </c>
      <c r="I177" s="14">
        <v>0.117414434980113</v>
      </c>
      <c r="J177" s="14">
        <v>0.112070332058597</v>
      </c>
      <c r="K177" s="14"/>
      <c r="L177" s="14">
        <v>0.15135222357573899</v>
      </c>
      <c r="M177" s="14">
        <v>0.13572633444700399</v>
      </c>
      <c r="N177" s="14">
        <v>0.10133696252968701</v>
      </c>
      <c r="O177" s="14">
        <v>6.7594343056896794E-2</v>
      </c>
      <c r="P177" s="14">
        <v>0.10917817355229301</v>
      </c>
      <c r="Q177" s="14">
        <v>0.137237602901044</v>
      </c>
      <c r="R177" s="14">
        <v>0.102487237326648</v>
      </c>
      <c r="S177" s="14">
        <v>0.106300446481183</v>
      </c>
      <c r="T177" s="14">
        <v>0.113290282248517</v>
      </c>
      <c r="U177" s="14">
        <v>0.107159793852347</v>
      </c>
      <c r="V177" s="14">
        <v>7.9857440800417206E-2</v>
      </c>
      <c r="W177" s="14">
        <v>9.1623852355696506E-2</v>
      </c>
      <c r="X177" s="14"/>
      <c r="Y177" s="14">
        <v>0.11797626035769899</v>
      </c>
      <c r="Z177" s="14">
        <v>0.113180991384461</v>
      </c>
      <c r="AA177" s="14">
        <v>0.10100363074357099</v>
      </c>
      <c r="AB177" s="14"/>
      <c r="AC177" s="14">
        <v>9.75641426625347E-2</v>
      </c>
      <c r="AD177" s="14">
        <v>0.11600379463965001</v>
      </c>
      <c r="AE177" s="14">
        <v>0.13542899663195199</v>
      </c>
      <c r="AF177" s="14"/>
      <c r="AG177" s="14">
        <v>0.123146198925056</v>
      </c>
      <c r="AH177" s="14">
        <v>0.139866792266051</v>
      </c>
      <c r="AI177" s="14">
        <v>0.12319995847870301</v>
      </c>
      <c r="AJ177" s="14">
        <v>9.6358808191084305E-2</v>
      </c>
      <c r="AK177" s="14">
        <v>0.13498285494890899</v>
      </c>
    </row>
    <row r="178" spans="2:37" x14ac:dyDescent="0.3">
      <c r="B178" t="s">
        <v>120</v>
      </c>
      <c r="C178" s="14">
        <v>0.16702579469307399</v>
      </c>
      <c r="D178" s="14">
        <v>0.16147379285406699</v>
      </c>
      <c r="E178" s="14">
        <v>0.17289925207868501</v>
      </c>
      <c r="F178" s="14"/>
      <c r="G178" s="14">
        <v>0.18171025144865299</v>
      </c>
      <c r="H178" s="14">
        <v>0.16483428281255</v>
      </c>
      <c r="I178" s="14">
        <v>0.16093872450479599</v>
      </c>
      <c r="J178" s="14">
        <v>0.158609130696476</v>
      </c>
      <c r="K178" s="14"/>
      <c r="L178" s="14">
        <v>0.14971228862682501</v>
      </c>
      <c r="M178" s="14">
        <v>0.193710273012456</v>
      </c>
      <c r="N178" s="14">
        <v>0.139834178546033</v>
      </c>
      <c r="O178" s="14">
        <v>0.16382858241914</v>
      </c>
      <c r="P178" s="14">
        <v>0.22917175626442901</v>
      </c>
      <c r="Q178" s="14">
        <v>0.16980951250828599</v>
      </c>
      <c r="R178" s="14">
        <v>0.15262782276752199</v>
      </c>
      <c r="S178" s="14">
        <v>0.23703389056163099</v>
      </c>
      <c r="T178" s="14">
        <v>0.14929658859585199</v>
      </c>
      <c r="U178" s="14">
        <v>0.16807231440025</v>
      </c>
      <c r="V178" s="14">
        <v>9.6233232315578801E-2</v>
      </c>
      <c r="W178" s="14">
        <v>0.186487838292584</v>
      </c>
      <c r="X178" s="14"/>
      <c r="Y178" s="14">
        <v>0.169503807225896</v>
      </c>
      <c r="Z178" s="14">
        <v>0.14461315960507101</v>
      </c>
      <c r="AA178" s="14">
        <v>0.20950557087390401</v>
      </c>
      <c r="AB178" s="14"/>
      <c r="AC178" s="14">
        <v>0.184462822270025</v>
      </c>
      <c r="AD178" s="14">
        <v>0.163396494135604</v>
      </c>
      <c r="AE178" s="14">
        <v>0.119850641549564</v>
      </c>
      <c r="AF178" s="14"/>
      <c r="AG178" s="14">
        <v>0.13855654608335599</v>
      </c>
      <c r="AH178" s="14">
        <v>0.151714351153489</v>
      </c>
      <c r="AI178" s="14">
        <v>0.175583309032255</v>
      </c>
      <c r="AJ178" s="14">
        <v>0.163195485449245</v>
      </c>
      <c r="AK178" s="14">
        <v>0.17597986540978</v>
      </c>
    </row>
    <row r="179" spans="2:37" x14ac:dyDescent="0.3">
      <c r="B179" t="s">
        <v>121</v>
      </c>
      <c r="C179" s="14">
        <v>0.55400548386137904</v>
      </c>
      <c r="D179" s="14">
        <v>0.54114440439341205</v>
      </c>
      <c r="E179" s="14">
        <v>0.56492292020656898</v>
      </c>
      <c r="F179" s="14"/>
      <c r="G179" s="14">
        <v>0.56898380694093997</v>
      </c>
      <c r="H179" s="14">
        <v>0.59103687063634103</v>
      </c>
      <c r="I179" s="14">
        <v>0.55337028465823501</v>
      </c>
      <c r="J179" s="14">
        <v>0.49735452308398398</v>
      </c>
      <c r="K179" s="14"/>
      <c r="L179" s="14">
        <v>0.49984859970809697</v>
      </c>
      <c r="M179" s="14">
        <v>0.54470967119777502</v>
      </c>
      <c r="N179" s="14">
        <v>0.57784364678379496</v>
      </c>
      <c r="O179" s="14">
        <v>0.59385301110755095</v>
      </c>
      <c r="P179" s="14">
        <v>0.53476745197822995</v>
      </c>
      <c r="Q179" s="14">
        <v>0.55303721447970999</v>
      </c>
      <c r="R179" s="14">
        <v>0.54737336371415302</v>
      </c>
      <c r="S179" s="14">
        <v>0.49688949840594798</v>
      </c>
      <c r="T179" s="14">
        <v>0.55309295941297498</v>
      </c>
      <c r="U179" s="14">
        <v>0.58365204712956698</v>
      </c>
      <c r="V179" s="14">
        <v>0.65077405917708298</v>
      </c>
      <c r="W179" s="14">
        <v>0.557545291532758</v>
      </c>
      <c r="X179" s="14"/>
      <c r="Y179" s="14">
        <v>0.532523943154524</v>
      </c>
      <c r="Z179" s="14">
        <v>0.60033500330474598</v>
      </c>
      <c r="AA179" s="14">
        <v>0.49529684120149398</v>
      </c>
      <c r="AB179" s="14"/>
      <c r="AC179" s="14">
        <v>0.53011979459782999</v>
      </c>
      <c r="AD179" s="14">
        <v>0.57923458446783405</v>
      </c>
      <c r="AE179" s="14">
        <v>0.56941605514321603</v>
      </c>
      <c r="AF179" s="14"/>
      <c r="AG179" s="14">
        <v>0.49305947977075798</v>
      </c>
      <c r="AH179" s="14">
        <v>0.58041020455344094</v>
      </c>
      <c r="AI179" s="14">
        <v>0.57688394947450194</v>
      </c>
      <c r="AJ179" s="14">
        <v>0.57258176611530198</v>
      </c>
      <c r="AK179" s="14">
        <v>0.50943508034192897</v>
      </c>
    </row>
    <row r="180" spans="2:37" x14ac:dyDescent="0.3">
      <c r="B180" t="s">
        <v>122</v>
      </c>
      <c r="C180" s="14">
        <v>1.20113564940945E-2</v>
      </c>
      <c r="D180" s="14">
        <v>8.8428965243126899E-3</v>
      </c>
      <c r="E180" s="14">
        <v>1.5183917166818699E-2</v>
      </c>
      <c r="F180" s="14"/>
      <c r="G180" s="14">
        <v>7.5527222011937296E-3</v>
      </c>
      <c r="H180" s="14">
        <v>5.0017820163519803E-3</v>
      </c>
      <c r="I180" s="14">
        <v>7.6300649413031897E-3</v>
      </c>
      <c r="J180" s="14">
        <v>2.6807857661279601E-2</v>
      </c>
      <c r="K180" s="14"/>
      <c r="L180" s="14">
        <v>2.68290233684635E-2</v>
      </c>
      <c r="M180" s="14">
        <v>1.23795001449255E-2</v>
      </c>
      <c r="N180" s="14">
        <v>8.2489004489333401E-3</v>
      </c>
      <c r="O180" s="14">
        <v>2.2590359660026801E-2</v>
      </c>
      <c r="P180" s="14">
        <v>4.5185210151365797E-3</v>
      </c>
      <c r="Q180" s="14">
        <v>3.64325392291279E-3</v>
      </c>
      <c r="R180" s="14">
        <v>1.2446776494144499E-2</v>
      </c>
      <c r="S180" s="14">
        <v>8.2799234447008107E-3</v>
      </c>
      <c r="T180" s="14">
        <v>5.9750715762763897E-3</v>
      </c>
      <c r="U180" s="14">
        <v>0</v>
      </c>
      <c r="V180" s="14">
        <v>1.2800484047726201E-2</v>
      </c>
      <c r="W180" s="14">
        <v>2.29379932613849E-2</v>
      </c>
      <c r="X180" s="14"/>
      <c r="Y180" s="14">
        <v>8.2837402510353708E-3</v>
      </c>
      <c r="Z180" s="14">
        <v>9.1694987329985992E-3</v>
      </c>
      <c r="AA180" s="14">
        <v>5.3958952296717403E-3</v>
      </c>
      <c r="AB180" s="14"/>
      <c r="AC180" s="14">
        <v>9.5057592142135106E-3</v>
      </c>
      <c r="AD180" s="14">
        <v>7.4314501960908103E-3</v>
      </c>
      <c r="AE180" s="14">
        <v>2.19595020169705E-2</v>
      </c>
      <c r="AF180" s="14"/>
      <c r="AG180" s="14">
        <v>2.24114095657795E-2</v>
      </c>
      <c r="AH180" s="14">
        <v>4.1178496743801201E-3</v>
      </c>
      <c r="AI180" s="14">
        <v>5.8724377801927701E-3</v>
      </c>
      <c r="AJ180" s="14">
        <v>1.08808042716392E-2</v>
      </c>
      <c r="AK180" s="14">
        <v>9.4280760358115105E-3</v>
      </c>
    </row>
    <row r="181" spans="2:37" x14ac:dyDescent="0.3">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row>
    <row r="182" spans="2:37" x14ac:dyDescent="0.3">
      <c r="B182" s="6" t="s">
        <v>125</v>
      </c>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row>
    <row r="183" spans="2:37" x14ac:dyDescent="0.3">
      <c r="B183" s="26" t="s">
        <v>74</v>
      </c>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row>
    <row r="184" spans="2:37" x14ac:dyDescent="0.3">
      <c r="B184" t="s">
        <v>115</v>
      </c>
      <c r="C184" s="14">
        <v>4.36631023299731E-2</v>
      </c>
      <c r="D184" s="14">
        <v>4.33357844257624E-2</v>
      </c>
      <c r="E184" s="14">
        <v>4.3619278398384802E-2</v>
      </c>
      <c r="F184" s="14"/>
      <c r="G184" s="14">
        <v>2.2965622782088899E-2</v>
      </c>
      <c r="H184" s="14">
        <v>3.4289472789159198E-2</v>
      </c>
      <c r="I184" s="14">
        <v>5.6973487255020799E-2</v>
      </c>
      <c r="J184" s="14">
        <v>6.4679710224877507E-2</v>
      </c>
      <c r="K184" s="14"/>
      <c r="L184" s="14">
        <v>4.1526116726760098E-2</v>
      </c>
      <c r="M184" s="14">
        <v>3.7702147786912603E-2</v>
      </c>
      <c r="N184" s="14">
        <v>4.0670357396673497E-2</v>
      </c>
      <c r="O184" s="14">
        <v>2.8539064463935001E-2</v>
      </c>
      <c r="P184" s="14">
        <v>2.33316829808826E-2</v>
      </c>
      <c r="Q184" s="14">
        <v>3.4291974483242997E-2</v>
      </c>
      <c r="R184" s="14">
        <v>5.3622900444672002E-2</v>
      </c>
      <c r="S184" s="14">
        <v>6.5880544241759598E-2</v>
      </c>
      <c r="T184" s="14">
        <v>5.3808862071678502E-2</v>
      </c>
      <c r="U184" s="14">
        <v>5.9029019501895999E-2</v>
      </c>
      <c r="V184" s="14">
        <v>6.4315058755763196E-2</v>
      </c>
      <c r="W184" s="14">
        <v>3.44642974693532E-2</v>
      </c>
      <c r="X184" s="14"/>
      <c r="Y184" s="14">
        <v>5.66779553452905E-2</v>
      </c>
      <c r="Z184" s="14">
        <v>3.09274534634797E-2</v>
      </c>
      <c r="AA184" s="14">
        <v>3.7233312651352497E-2</v>
      </c>
      <c r="AB184" s="14"/>
      <c r="AC184" s="14">
        <v>6.1554892167926603E-2</v>
      </c>
      <c r="AD184" s="14">
        <v>3.7968492240419503E-2</v>
      </c>
      <c r="AE184" s="14">
        <v>3.7126487191207001E-2</v>
      </c>
      <c r="AF184" s="14"/>
      <c r="AG184" s="14">
        <v>2.8237343229930201E-2</v>
      </c>
      <c r="AH184" s="14">
        <v>2.8604879228342199E-2</v>
      </c>
      <c r="AI184" s="14">
        <v>2.3920831667616299E-2</v>
      </c>
      <c r="AJ184" s="14">
        <v>5.07584613741233E-2</v>
      </c>
      <c r="AK184" s="14">
        <v>5.2632326484328501E-2</v>
      </c>
    </row>
    <row r="185" spans="2:37" x14ac:dyDescent="0.3">
      <c r="B185" t="s">
        <v>116</v>
      </c>
      <c r="C185" s="14">
        <v>1.6982882729721299E-2</v>
      </c>
      <c r="D185" s="14">
        <v>2.1284651287206101E-2</v>
      </c>
      <c r="E185" s="14">
        <v>1.2894794799871699E-2</v>
      </c>
      <c r="F185" s="14"/>
      <c r="G185" s="14">
        <v>1.5213091756521401E-2</v>
      </c>
      <c r="H185" s="14">
        <v>1.27482629049195E-2</v>
      </c>
      <c r="I185" s="14">
        <v>2.1275445817986301E-2</v>
      </c>
      <c r="J185" s="14">
        <v>1.9764242201167299E-2</v>
      </c>
      <c r="K185" s="14"/>
      <c r="L185" s="14">
        <v>1.4755254595574E-2</v>
      </c>
      <c r="M185" s="14">
        <v>1.2938998393787499E-2</v>
      </c>
      <c r="N185" s="14">
        <v>1.1964413082783201E-2</v>
      </c>
      <c r="O185" s="14">
        <v>7.8361815087396799E-3</v>
      </c>
      <c r="P185" s="14">
        <v>2.7609010065488999E-2</v>
      </c>
      <c r="Q185" s="14">
        <v>2.2418190461167001E-2</v>
      </c>
      <c r="R185" s="14">
        <v>2.05994116410044E-2</v>
      </c>
      <c r="S185" s="14">
        <v>2.4391222326561799E-2</v>
      </c>
      <c r="T185" s="14">
        <v>2.47493140723315E-2</v>
      </c>
      <c r="U185" s="14">
        <v>1.8307046795171499E-2</v>
      </c>
      <c r="V185" s="14">
        <v>1.25467339575109E-2</v>
      </c>
      <c r="W185" s="14">
        <v>0</v>
      </c>
      <c r="X185" s="14"/>
      <c r="Y185" s="14">
        <v>9.6366210325646608E-3</v>
      </c>
      <c r="Z185" s="14">
        <v>2.23697833776338E-2</v>
      </c>
      <c r="AA185" s="14">
        <v>1.5928185668148499E-2</v>
      </c>
      <c r="AB185" s="14"/>
      <c r="AC185" s="14">
        <v>1.3190371552194701E-2</v>
      </c>
      <c r="AD185" s="14">
        <v>1.6857947285295601E-2</v>
      </c>
      <c r="AE185" s="14">
        <v>1.74072586564239E-2</v>
      </c>
      <c r="AF185" s="14"/>
      <c r="AG185" s="14">
        <v>1.8015262347460499E-2</v>
      </c>
      <c r="AH185" s="14">
        <v>1.71353330411439E-2</v>
      </c>
      <c r="AI185" s="14">
        <v>1.9763183278454999E-2</v>
      </c>
      <c r="AJ185" s="14">
        <v>1.5978360928061298E-2</v>
      </c>
      <c r="AK185" s="14">
        <v>1.5483860814622301E-2</v>
      </c>
    </row>
    <row r="186" spans="2:37" x14ac:dyDescent="0.3">
      <c r="B186" t="s">
        <v>117</v>
      </c>
      <c r="C186" s="14">
        <v>5.8599330308298198E-2</v>
      </c>
      <c r="D186" s="14">
        <v>5.9343346121233598E-2</v>
      </c>
      <c r="E186" s="14">
        <v>5.8258856600536299E-2</v>
      </c>
      <c r="F186" s="14"/>
      <c r="G186" s="14">
        <v>4.15836424442921E-2</v>
      </c>
      <c r="H186" s="14">
        <v>4.3362484873255398E-2</v>
      </c>
      <c r="I186" s="14">
        <v>8.4227703050527805E-2</v>
      </c>
      <c r="J186" s="14">
        <v>7.1108765491315395E-2</v>
      </c>
      <c r="K186" s="14"/>
      <c r="L186" s="14">
        <v>4.2555467589617299E-2</v>
      </c>
      <c r="M186" s="14">
        <v>5.5693804099175799E-2</v>
      </c>
      <c r="N186" s="14">
        <v>5.24616620751105E-2</v>
      </c>
      <c r="O186" s="14">
        <v>8.9494516506971503E-2</v>
      </c>
      <c r="P186" s="14">
        <v>7.67858891589554E-2</v>
      </c>
      <c r="Q186" s="14">
        <v>5.8696167170930499E-2</v>
      </c>
      <c r="R186" s="14">
        <v>6.6975500164794005E-2</v>
      </c>
      <c r="S186" s="14">
        <v>5.1016339178249798E-2</v>
      </c>
      <c r="T186" s="14">
        <v>5.1057074120757898E-2</v>
      </c>
      <c r="U186" s="14">
        <v>4.8760690102343102E-2</v>
      </c>
      <c r="V186" s="14">
        <v>5.0996323957122398E-2</v>
      </c>
      <c r="W186" s="14">
        <v>8.4540841720289597E-2</v>
      </c>
      <c r="X186" s="14"/>
      <c r="Y186" s="14">
        <v>6.6185852527542596E-2</v>
      </c>
      <c r="Z186" s="14">
        <v>5.2679879645817801E-2</v>
      </c>
      <c r="AA186" s="14">
        <v>8.6394130673066505E-2</v>
      </c>
      <c r="AB186" s="14"/>
      <c r="AC186" s="14">
        <v>6.0351571192270997E-2</v>
      </c>
      <c r="AD186" s="14">
        <v>4.6672100036646902E-2</v>
      </c>
      <c r="AE186" s="14">
        <v>7.4099638184602398E-2</v>
      </c>
      <c r="AF186" s="14"/>
      <c r="AG186" s="14">
        <v>4.7307319710865402E-2</v>
      </c>
      <c r="AH186" s="14">
        <v>5.53932173564659E-2</v>
      </c>
      <c r="AI186" s="14">
        <v>4.3927897715440999E-2</v>
      </c>
      <c r="AJ186" s="14">
        <v>5.6989734928766599E-2</v>
      </c>
      <c r="AK186" s="14">
        <v>7.3537567039346705E-2</v>
      </c>
    </row>
    <row r="187" spans="2:37" x14ac:dyDescent="0.3">
      <c r="B187" t="s">
        <v>118</v>
      </c>
      <c r="C187" s="14">
        <v>0.129612824620495</v>
      </c>
      <c r="D187" s="14">
        <v>0.13266953305964799</v>
      </c>
      <c r="E187" s="14">
        <v>0.12683496202786901</v>
      </c>
      <c r="F187" s="14"/>
      <c r="G187" s="14">
        <v>0.102727129883583</v>
      </c>
      <c r="H187" s="14">
        <v>0.120267152104123</v>
      </c>
      <c r="I187" s="14">
        <v>0.12950203258767501</v>
      </c>
      <c r="J187" s="14">
        <v>0.16772347282195099</v>
      </c>
      <c r="K187" s="14"/>
      <c r="L187" s="14">
        <v>0.140180434343389</v>
      </c>
      <c r="M187" s="14">
        <v>0.109212242405387</v>
      </c>
      <c r="N187" s="14">
        <v>0.13398665009508701</v>
      </c>
      <c r="O187" s="14">
        <v>0.122910669541844</v>
      </c>
      <c r="P187" s="14">
        <v>0.116934349028689</v>
      </c>
      <c r="Q187" s="14">
        <v>0.13132617317063799</v>
      </c>
      <c r="R187" s="14">
        <v>0.155083948315689</v>
      </c>
      <c r="S187" s="14">
        <v>0.11643993954333499</v>
      </c>
      <c r="T187" s="14">
        <v>0.115889906187137</v>
      </c>
      <c r="U187" s="14">
        <v>0.142170466249254</v>
      </c>
      <c r="V187" s="14">
        <v>0.15146277388608401</v>
      </c>
      <c r="W187" s="14">
        <v>0.127188103210577</v>
      </c>
      <c r="X187" s="14"/>
      <c r="Y187" s="14">
        <v>0.134170762215196</v>
      </c>
      <c r="Z187" s="14">
        <v>0.112496862913397</v>
      </c>
      <c r="AA187" s="14">
        <v>0.12324835634001501</v>
      </c>
      <c r="AB187" s="14"/>
      <c r="AC187" s="14">
        <v>0.154775042995762</v>
      </c>
      <c r="AD187" s="14">
        <v>0.123600193226611</v>
      </c>
      <c r="AE187" s="14">
        <v>0.117843668260113</v>
      </c>
      <c r="AF187" s="14"/>
      <c r="AG187" s="14">
        <v>0.110211199289516</v>
      </c>
      <c r="AH187" s="14">
        <v>8.4519429876839802E-2</v>
      </c>
      <c r="AI187" s="14">
        <v>0.104681407221817</v>
      </c>
      <c r="AJ187" s="14">
        <v>0.14017766377112401</v>
      </c>
      <c r="AK187" s="14">
        <v>0.14429136585563401</v>
      </c>
    </row>
    <row r="188" spans="2:37" x14ac:dyDescent="0.3">
      <c r="B188" t="s">
        <v>119</v>
      </c>
      <c r="C188" s="14">
        <v>0.27386388472849599</v>
      </c>
      <c r="D188" s="14">
        <v>0.27365408187418</v>
      </c>
      <c r="E188" s="14">
        <v>0.27386643566181601</v>
      </c>
      <c r="F188" s="14"/>
      <c r="G188" s="14">
        <v>0.29710342922460398</v>
      </c>
      <c r="H188" s="14">
        <v>0.295523596988089</v>
      </c>
      <c r="I188" s="14">
        <v>0.25723367249249501</v>
      </c>
      <c r="J188" s="14">
        <v>0.243620299314597</v>
      </c>
      <c r="K188" s="14"/>
      <c r="L188" s="14">
        <v>0.25361186766460397</v>
      </c>
      <c r="M188" s="14">
        <v>0.29412951256111503</v>
      </c>
      <c r="N188" s="14">
        <v>0.26826863579286198</v>
      </c>
      <c r="O188" s="14">
        <v>0.24732531946092701</v>
      </c>
      <c r="P188" s="14">
        <v>0.30180064223193498</v>
      </c>
      <c r="Q188" s="14">
        <v>0.29986914079784799</v>
      </c>
      <c r="R188" s="14">
        <v>0.23254323820817199</v>
      </c>
      <c r="S188" s="14">
        <v>0.27230378888002799</v>
      </c>
      <c r="T188" s="14">
        <v>0.27064467865873298</v>
      </c>
      <c r="U188" s="14">
        <v>0.33025846029087003</v>
      </c>
      <c r="V188" s="14">
        <v>0.205900407393632</v>
      </c>
      <c r="W188" s="14">
        <v>0.300445530410752</v>
      </c>
      <c r="X188" s="14"/>
      <c r="Y188" s="14">
        <v>0.290499457243796</v>
      </c>
      <c r="Z188" s="14">
        <v>0.26138557642217097</v>
      </c>
      <c r="AA188" s="14">
        <v>0.24387784036964999</v>
      </c>
      <c r="AB188" s="14"/>
      <c r="AC188" s="14">
        <v>0.26632458698568701</v>
      </c>
      <c r="AD188" s="14">
        <v>0.288198399847923</v>
      </c>
      <c r="AE188" s="14">
        <v>0.27446348160977002</v>
      </c>
      <c r="AF188" s="14"/>
      <c r="AG188" s="14">
        <v>0.24699609684371601</v>
      </c>
      <c r="AH188" s="14">
        <v>0.28786730536252902</v>
      </c>
      <c r="AI188" s="14">
        <v>0.295816876946083</v>
      </c>
      <c r="AJ188" s="14">
        <v>0.27669173025159699</v>
      </c>
      <c r="AK188" s="14">
        <v>0.24959521038847601</v>
      </c>
    </row>
    <row r="189" spans="2:37" x14ac:dyDescent="0.3">
      <c r="B189" t="s">
        <v>120</v>
      </c>
      <c r="C189" s="14">
        <v>0.16248338341453</v>
      </c>
      <c r="D189" s="14">
        <v>0.154093953077826</v>
      </c>
      <c r="E189" s="14">
        <v>0.170428471128245</v>
      </c>
      <c r="F189" s="14"/>
      <c r="G189" s="14">
        <v>0.18493697081636601</v>
      </c>
      <c r="H189" s="14">
        <v>0.17786485668916799</v>
      </c>
      <c r="I189" s="14">
        <v>0.146143405374627</v>
      </c>
      <c r="J189" s="14">
        <v>0.13771148931052199</v>
      </c>
      <c r="K189" s="14"/>
      <c r="L189" s="14">
        <v>0.159567467766147</v>
      </c>
      <c r="M189" s="14">
        <v>0.18682585181289599</v>
      </c>
      <c r="N189" s="14">
        <v>0.16268321968368599</v>
      </c>
      <c r="O189" s="14">
        <v>0.171903419529122</v>
      </c>
      <c r="P189" s="14">
        <v>0.18320308419159601</v>
      </c>
      <c r="Q189" s="14">
        <v>0.14764824997934101</v>
      </c>
      <c r="R189" s="14">
        <v>0.15707283566133101</v>
      </c>
      <c r="S189" s="14">
        <v>0.196902124856388</v>
      </c>
      <c r="T189" s="14">
        <v>0.164927474045994</v>
      </c>
      <c r="U189" s="14">
        <v>0.114726450434501</v>
      </c>
      <c r="V189" s="14">
        <v>0.17710435681007999</v>
      </c>
      <c r="W189" s="14">
        <v>0.116448891237005</v>
      </c>
      <c r="X189" s="14"/>
      <c r="Y189" s="14">
        <v>0.150306481307491</v>
      </c>
      <c r="Z189" s="14">
        <v>0.17732355040201001</v>
      </c>
      <c r="AA189" s="14">
        <v>0.19005142577138601</v>
      </c>
      <c r="AB189" s="14"/>
      <c r="AC189" s="14">
        <v>0.16022011536424399</v>
      </c>
      <c r="AD189" s="14">
        <v>0.16756522582674599</v>
      </c>
      <c r="AE189" s="14">
        <v>0.13412528905563501</v>
      </c>
      <c r="AF189" s="14"/>
      <c r="AG189" s="14">
        <v>0.18346443403010201</v>
      </c>
      <c r="AH189" s="14">
        <v>0.15856450596256</v>
      </c>
      <c r="AI189" s="14">
        <v>0.152237493951177</v>
      </c>
      <c r="AJ189" s="14">
        <v>0.16802155243835301</v>
      </c>
      <c r="AK189" s="14">
        <v>0.16099190098733199</v>
      </c>
    </row>
    <row r="190" spans="2:37" x14ac:dyDescent="0.3">
      <c r="B190" t="s">
        <v>121</v>
      </c>
      <c r="C190" s="14">
        <v>0.30256112720446499</v>
      </c>
      <c r="D190" s="14">
        <v>0.30958255403081297</v>
      </c>
      <c r="E190" s="14">
        <v>0.29573250610568502</v>
      </c>
      <c r="F190" s="14"/>
      <c r="G190" s="14">
        <v>0.33299364086063699</v>
      </c>
      <c r="H190" s="14">
        <v>0.30834541459270998</v>
      </c>
      <c r="I190" s="14">
        <v>0.29403199363981902</v>
      </c>
      <c r="J190" s="14">
        <v>0.26886411186072001</v>
      </c>
      <c r="K190" s="14"/>
      <c r="L190" s="14">
        <v>0.32615701344442799</v>
      </c>
      <c r="M190" s="14">
        <v>0.28609767868564101</v>
      </c>
      <c r="N190" s="14">
        <v>0.325800970214775</v>
      </c>
      <c r="O190" s="14">
        <v>0.31693235872751702</v>
      </c>
      <c r="P190" s="14">
        <v>0.27033534234245299</v>
      </c>
      <c r="Q190" s="14">
        <v>0.29118271269674001</v>
      </c>
      <c r="R190" s="14">
        <v>0.30989663666371298</v>
      </c>
      <c r="S190" s="14">
        <v>0.26478611752897602</v>
      </c>
      <c r="T190" s="14">
        <v>0.29813700307665703</v>
      </c>
      <c r="U190" s="14">
        <v>0.28674786662596402</v>
      </c>
      <c r="V190" s="14">
        <v>0.32450256119498599</v>
      </c>
      <c r="W190" s="14">
        <v>0.32581934330668</v>
      </c>
      <c r="X190" s="14"/>
      <c r="Y190" s="14">
        <v>0.282928885616061</v>
      </c>
      <c r="Z190" s="14">
        <v>0.32920898036984497</v>
      </c>
      <c r="AA190" s="14">
        <v>0.30326674852638202</v>
      </c>
      <c r="AB190" s="14"/>
      <c r="AC190" s="14">
        <v>0.27509683520057598</v>
      </c>
      <c r="AD190" s="14">
        <v>0.31335712581080999</v>
      </c>
      <c r="AE190" s="14">
        <v>0.32315717535032601</v>
      </c>
      <c r="AF190" s="14"/>
      <c r="AG190" s="14">
        <v>0.34563853032469599</v>
      </c>
      <c r="AH190" s="14">
        <v>0.36387051816425697</v>
      </c>
      <c r="AI190" s="14">
        <v>0.35384507514383201</v>
      </c>
      <c r="AJ190" s="14">
        <v>0.28053051531240403</v>
      </c>
      <c r="AK190" s="14">
        <v>0.29238288363102699</v>
      </c>
    </row>
    <row r="191" spans="2:37" x14ac:dyDescent="0.3">
      <c r="B191" t="s">
        <v>122</v>
      </c>
      <c r="C191" s="14">
        <v>1.22334646640212E-2</v>
      </c>
      <c r="D191" s="14">
        <v>6.0360961233316204E-3</v>
      </c>
      <c r="E191" s="14">
        <v>1.83646952775928E-2</v>
      </c>
      <c r="F191" s="14"/>
      <c r="G191" s="14">
        <v>2.4764722319065599E-3</v>
      </c>
      <c r="H191" s="14">
        <v>7.5987590585748603E-3</v>
      </c>
      <c r="I191" s="14">
        <v>1.0612259781849501E-2</v>
      </c>
      <c r="J191" s="14">
        <v>2.6527908774850301E-2</v>
      </c>
      <c r="K191" s="14"/>
      <c r="L191" s="14">
        <v>2.16463778694812E-2</v>
      </c>
      <c r="M191" s="14">
        <v>1.73997642550851E-2</v>
      </c>
      <c r="N191" s="14">
        <v>4.1640916590229898E-3</v>
      </c>
      <c r="O191" s="14">
        <v>1.5058470260944401E-2</v>
      </c>
      <c r="P191" s="14">
        <v>0</v>
      </c>
      <c r="Q191" s="14">
        <v>1.45673912400921E-2</v>
      </c>
      <c r="R191" s="14">
        <v>4.2055289006242601E-3</v>
      </c>
      <c r="S191" s="14">
        <v>8.2799234447008107E-3</v>
      </c>
      <c r="T191" s="14">
        <v>2.0785687766711001E-2</v>
      </c>
      <c r="U191" s="14">
        <v>0</v>
      </c>
      <c r="V191" s="14">
        <v>1.31717840448204E-2</v>
      </c>
      <c r="W191" s="14">
        <v>1.1092992645343599E-2</v>
      </c>
      <c r="X191" s="14"/>
      <c r="Y191" s="14">
        <v>9.5939847120585994E-3</v>
      </c>
      <c r="Z191" s="14">
        <v>1.3607913405645799E-2</v>
      </c>
      <c r="AA191" s="14">
        <v>0</v>
      </c>
      <c r="AB191" s="14"/>
      <c r="AC191" s="14">
        <v>8.4865845413382695E-3</v>
      </c>
      <c r="AD191" s="14">
        <v>5.7805157255469497E-3</v>
      </c>
      <c r="AE191" s="14">
        <v>2.1777001691922499E-2</v>
      </c>
      <c r="AF191" s="14"/>
      <c r="AG191" s="14">
        <v>2.0129814223714501E-2</v>
      </c>
      <c r="AH191" s="14">
        <v>4.0448110078629496E-3</v>
      </c>
      <c r="AI191" s="14">
        <v>5.8072340755780001E-3</v>
      </c>
      <c r="AJ191" s="14">
        <v>1.0851980995570601E-2</v>
      </c>
      <c r="AK191" s="14">
        <v>1.1084884799234701E-2</v>
      </c>
    </row>
    <row r="192" spans="2:37" x14ac:dyDescent="0.3">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row>
    <row r="193" spans="2:37" x14ac:dyDescent="0.3">
      <c r="B193" s="6" t="s">
        <v>126</v>
      </c>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row>
    <row r="194" spans="2:37" x14ac:dyDescent="0.3">
      <c r="B194" s="26" t="s">
        <v>74</v>
      </c>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row>
    <row r="195" spans="2:37" x14ac:dyDescent="0.3">
      <c r="B195" t="s">
        <v>115</v>
      </c>
      <c r="C195" s="14">
        <v>0.63084413448799204</v>
      </c>
      <c r="D195" s="14">
        <v>0.556578131708933</v>
      </c>
      <c r="E195" s="14">
        <v>0.70222973234708896</v>
      </c>
      <c r="F195" s="14"/>
      <c r="G195" s="14">
        <v>0.51343555864159796</v>
      </c>
      <c r="H195" s="14">
        <v>0.66692837198535304</v>
      </c>
      <c r="I195" s="14">
        <v>0.63123690927857201</v>
      </c>
      <c r="J195" s="14">
        <v>0.72248935555496596</v>
      </c>
      <c r="K195" s="14"/>
      <c r="L195" s="14">
        <v>0.45209899342645299</v>
      </c>
      <c r="M195" s="14">
        <v>0.63825671602380996</v>
      </c>
      <c r="N195" s="14">
        <v>0.68966168647570802</v>
      </c>
      <c r="O195" s="14">
        <v>0.70922643758710402</v>
      </c>
      <c r="P195" s="14">
        <v>0.60436213957155505</v>
      </c>
      <c r="Q195" s="14">
        <v>0.59936749258662203</v>
      </c>
      <c r="R195" s="14">
        <v>0.61620296391792495</v>
      </c>
      <c r="S195" s="14">
        <v>0.68456253795482502</v>
      </c>
      <c r="T195" s="14">
        <v>0.66512064512136304</v>
      </c>
      <c r="U195" s="14">
        <v>0.69647697723625301</v>
      </c>
      <c r="V195" s="14">
        <v>0.71706034163467802</v>
      </c>
      <c r="W195" s="14">
        <v>0.697324901666457</v>
      </c>
      <c r="X195" s="14"/>
      <c r="Y195" s="14">
        <v>0.589381137777369</v>
      </c>
      <c r="Z195" s="14">
        <v>0.59908740544829597</v>
      </c>
      <c r="AA195" s="14">
        <v>0.57988527007535795</v>
      </c>
      <c r="AB195" s="14"/>
      <c r="AC195" s="14">
        <v>0.678355425367973</v>
      </c>
      <c r="AD195" s="14">
        <v>0.59714342023640699</v>
      </c>
      <c r="AE195" s="14">
        <v>0.63336306490072403</v>
      </c>
      <c r="AF195" s="14"/>
      <c r="AG195" s="14">
        <v>0.31698409455903198</v>
      </c>
      <c r="AH195" s="14">
        <v>0.55851082804885199</v>
      </c>
      <c r="AI195" s="14">
        <v>0.53750550898512905</v>
      </c>
      <c r="AJ195" s="14">
        <v>0.69064831092072998</v>
      </c>
      <c r="AK195" s="14">
        <v>0.65986392525333504</v>
      </c>
    </row>
    <row r="196" spans="2:37" x14ac:dyDescent="0.3">
      <c r="B196" t="s">
        <v>116</v>
      </c>
      <c r="C196" s="14">
        <v>7.7678555511259101E-2</v>
      </c>
      <c r="D196" s="14">
        <v>7.9406091542114296E-2</v>
      </c>
      <c r="E196" s="14">
        <v>7.6503497753104402E-2</v>
      </c>
      <c r="F196" s="14"/>
      <c r="G196" s="14">
        <v>0.104651895998449</v>
      </c>
      <c r="H196" s="14">
        <v>7.0187454494951604E-2</v>
      </c>
      <c r="I196" s="14">
        <v>8.0630146971568797E-2</v>
      </c>
      <c r="J196" s="14">
        <v>5.3563654702054798E-2</v>
      </c>
      <c r="K196" s="14"/>
      <c r="L196" s="14">
        <v>9.9278953474063805E-2</v>
      </c>
      <c r="M196" s="14">
        <v>0.10831869638236</v>
      </c>
      <c r="N196" s="14">
        <v>4.66577058411798E-2</v>
      </c>
      <c r="O196" s="14">
        <v>5.05648275800923E-2</v>
      </c>
      <c r="P196" s="14">
        <v>0.13244523372661299</v>
      </c>
      <c r="Q196" s="14">
        <v>6.0070556941500597E-2</v>
      </c>
      <c r="R196" s="14">
        <v>8.2497362509910202E-2</v>
      </c>
      <c r="S196" s="14">
        <v>7.74112178674152E-2</v>
      </c>
      <c r="T196" s="14">
        <v>7.8788746988486494E-2</v>
      </c>
      <c r="U196" s="14">
        <v>4.05343069501291E-2</v>
      </c>
      <c r="V196" s="14">
        <v>6.5038679599225699E-2</v>
      </c>
      <c r="W196" s="14">
        <v>4.9290396736907799E-2</v>
      </c>
      <c r="X196" s="14"/>
      <c r="Y196" s="14">
        <v>8.6626809924144801E-2</v>
      </c>
      <c r="Z196" s="14">
        <v>8.7760038586370201E-2</v>
      </c>
      <c r="AA196" s="14">
        <v>8.5286193187565904E-2</v>
      </c>
      <c r="AB196" s="14"/>
      <c r="AC196" s="14">
        <v>7.3489514201782694E-2</v>
      </c>
      <c r="AD196" s="14">
        <v>8.95095792690241E-2</v>
      </c>
      <c r="AE196" s="14">
        <v>7.7531094630267194E-2</v>
      </c>
      <c r="AF196" s="14"/>
      <c r="AG196" s="14">
        <v>8.5796798783473405E-2</v>
      </c>
      <c r="AH196" s="14">
        <v>0.100812125244866</v>
      </c>
      <c r="AI196" s="14">
        <v>9.5035993258143506E-2</v>
      </c>
      <c r="AJ196" s="14">
        <v>7.2473789433181501E-2</v>
      </c>
      <c r="AK196" s="14">
        <v>7.04934579402961E-2</v>
      </c>
    </row>
    <row r="197" spans="2:37" x14ac:dyDescent="0.3">
      <c r="B197" t="s">
        <v>117</v>
      </c>
      <c r="C197" s="14">
        <v>9.6143226965859793E-2</v>
      </c>
      <c r="D197" s="14">
        <v>0.11514081566584999</v>
      </c>
      <c r="E197" s="14">
        <v>7.7572533927089404E-2</v>
      </c>
      <c r="F197" s="14"/>
      <c r="G197" s="14">
        <v>0.14121464357278299</v>
      </c>
      <c r="H197" s="14">
        <v>9.1522448195139605E-2</v>
      </c>
      <c r="I197" s="14">
        <v>8.7685263621863394E-2</v>
      </c>
      <c r="J197" s="14">
        <v>5.9810587884490403E-2</v>
      </c>
      <c r="K197" s="14"/>
      <c r="L197" s="14">
        <v>0.123528762177601</v>
      </c>
      <c r="M197" s="14">
        <v>8.4777689254735195E-2</v>
      </c>
      <c r="N197" s="14">
        <v>7.4850787992722503E-2</v>
      </c>
      <c r="O197" s="14">
        <v>9.1146685584096401E-2</v>
      </c>
      <c r="P197" s="14">
        <v>9.7124610168566994E-2</v>
      </c>
      <c r="Q197" s="14">
        <v>0.127960534436658</v>
      </c>
      <c r="R197" s="14">
        <v>0.118540045378287</v>
      </c>
      <c r="S197" s="14">
        <v>9.9824587218362903E-2</v>
      </c>
      <c r="T197" s="14">
        <v>6.9181508806225506E-2</v>
      </c>
      <c r="U197" s="14">
        <v>8.3210469571948595E-2</v>
      </c>
      <c r="V197" s="14">
        <v>9.3296343423346903E-2</v>
      </c>
      <c r="W197" s="14">
        <v>6.9355235493228903E-2</v>
      </c>
      <c r="X197" s="14"/>
      <c r="Y197" s="14">
        <v>0.11569427334054901</v>
      </c>
      <c r="Z197" s="14">
        <v>0.106635704528486</v>
      </c>
      <c r="AA197" s="14">
        <v>0.1036050427071</v>
      </c>
      <c r="AB197" s="14"/>
      <c r="AC197" s="14">
        <v>7.6645362209564E-2</v>
      </c>
      <c r="AD197" s="14">
        <v>0.10798093397811601</v>
      </c>
      <c r="AE197" s="14">
        <v>0.102996622516784</v>
      </c>
      <c r="AF197" s="14"/>
      <c r="AG197" s="14">
        <v>0.141022720632037</v>
      </c>
      <c r="AH197" s="14">
        <v>7.85852859321646E-2</v>
      </c>
      <c r="AI197" s="14">
        <v>0.135869329052518</v>
      </c>
      <c r="AJ197" s="14">
        <v>8.9939400277024198E-2</v>
      </c>
      <c r="AK197" s="14">
        <v>7.9193594413157098E-2</v>
      </c>
    </row>
    <row r="198" spans="2:37" x14ac:dyDescent="0.3">
      <c r="B198" t="s">
        <v>118</v>
      </c>
      <c r="C198" s="14">
        <v>6.4963397657723604E-2</v>
      </c>
      <c r="D198" s="14">
        <v>8.2039839775636697E-2</v>
      </c>
      <c r="E198" s="14">
        <v>4.8719037842776397E-2</v>
      </c>
      <c r="F198" s="14"/>
      <c r="G198" s="14">
        <v>8.0171297783634299E-2</v>
      </c>
      <c r="H198" s="14">
        <v>6.6385750059273205E-2</v>
      </c>
      <c r="I198" s="14">
        <v>7.1461917292476404E-2</v>
      </c>
      <c r="J198" s="14">
        <v>4.2295614714394497E-2</v>
      </c>
      <c r="K198" s="14"/>
      <c r="L198" s="14">
        <v>9.7583268278329499E-2</v>
      </c>
      <c r="M198" s="14">
        <v>5.9953451807629898E-2</v>
      </c>
      <c r="N198" s="14">
        <v>7.7607351392868895E-2</v>
      </c>
      <c r="O198" s="14">
        <v>4.0078754700376397E-2</v>
      </c>
      <c r="P198" s="14">
        <v>7.7068682050694795E-2</v>
      </c>
      <c r="Q198" s="14">
        <v>5.2014824786061599E-2</v>
      </c>
      <c r="R198" s="14">
        <v>7.95002152660787E-2</v>
      </c>
      <c r="S198" s="14">
        <v>4.0602297133729599E-2</v>
      </c>
      <c r="T198" s="14">
        <v>6.3028872513113093E-2</v>
      </c>
      <c r="U198" s="14">
        <v>6.3053946246743695E-2</v>
      </c>
      <c r="V198" s="14">
        <v>3.3148734900206901E-2</v>
      </c>
      <c r="W198" s="14">
        <v>4.56349559507956E-2</v>
      </c>
      <c r="X198" s="14"/>
      <c r="Y198" s="14">
        <v>7.2520095671426907E-2</v>
      </c>
      <c r="Z198" s="14">
        <v>6.7112021542592298E-2</v>
      </c>
      <c r="AA198" s="14">
        <v>9.3006366968022905E-2</v>
      </c>
      <c r="AB198" s="14"/>
      <c r="AC198" s="14">
        <v>5.8141451010877199E-2</v>
      </c>
      <c r="AD198" s="14">
        <v>7.0173191680366995E-2</v>
      </c>
      <c r="AE198" s="14">
        <v>5.78826604091612E-2</v>
      </c>
      <c r="AF198" s="14"/>
      <c r="AG198" s="14">
        <v>0.109105405239471</v>
      </c>
      <c r="AH198" s="14">
        <v>0.110073490978706</v>
      </c>
      <c r="AI198" s="14">
        <v>7.8487525802838701E-2</v>
      </c>
      <c r="AJ198" s="14">
        <v>5.0308514891875898E-2</v>
      </c>
      <c r="AK198" s="14">
        <v>5.9046464883325003E-2</v>
      </c>
    </row>
    <row r="199" spans="2:37" x14ac:dyDescent="0.3">
      <c r="B199" t="s">
        <v>119</v>
      </c>
      <c r="C199" s="14">
        <v>5.27140283942924E-2</v>
      </c>
      <c r="D199" s="14">
        <v>7.6160779006676393E-2</v>
      </c>
      <c r="E199" s="14">
        <v>2.9516627940006802E-2</v>
      </c>
      <c r="F199" s="14"/>
      <c r="G199" s="14">
        <v>7.3309456782967602E-2</v>
      </c>
      <c r="H199" s="14">
        <v>4.2773283850789399E-2</v>
      </c>
      <c r="I199" s="14">
        <v>4.7895189625595601E-2</v>
      </c>
      <c r="J199" s="14">
        <v>4.3003929074392197E-2</v>
      </c>
      <c r="K199" s="14"/>
      <c r="L199" s="14">
        <v>9.9391573179415299E-2</v>
      </c>
      <c r="M199" s="14">
        <v>5.63275554006979E-2</v>
      </c>
      <c r="N199" s="14">
        <v>5.3154755635096598E-2</v>
      </c>
      <c r="O199" s="14">
        <v>3.6510646931269798E-2</v>
      </c>
      <c r="P199" s="14">
        <v>5.60453877233981E-2</v>
      </c>
      <c r="Q199" s="14">
        <v>5.9088029025480597E-2</v>
      </c>
      <c r="R199" s="14">
        <v>4.0313975357107498E-2</v>
      </c>
      <c r="S199" s="14">
        <v>8.0782169611651605E-3</v>
      </c>
      <c r="T199" s="14">
        <v>3.43517447735057E-2</v>
      </c>
      <c r="U199" s="14">
        <v>4.4833191566655099E-2</v>
      </c>
      <c r="V199" s="14">
        <v>3.8938258941920302E-2</v>
      </c>
      <c r="W199" s="14">
        <v>4.6385208481039997E-2</v>
      </c>
      <c r="X199" s="14"/>
      <c r="Y199" s="14">
        <v>5.67075613067149E-2</v>
      </c>
      <c r="Z199" s="14">
        <v>6.1887957518213202E-2</v>
      </c>
      <c r="AA199" s="14">
        <v>5.4335704364028799E-2</v>
      </c>
      <c r="AB199" s="14"/>
      <c r="AC199" s="14">
        <v>4.8295946447834803E-2</v>
      </c>
      <c r="AD199" s="14">
        <v>5.3514140919891498E-2</v>
      </c>
      <c r="AE199" s="14">
        <v>4.9008791636065398E-2</v>
      </c>
      <c r="AF199" s="14"/>
      <c r="AG199" s="14">
        <v>0.113792929269209</v>
      </c>
      <c r="AH199" s="14">
        <v>7.1212060076613903E-2</v>
      </c>
      <c r="AI199" s="14">
        <v>7.1774406683035197E-2</v>
      </c>
      <c r="AJ199" s="14">
        <v>4.1472937411015397E-2</v>
      </c>
      <c r="AK199" s="14">
        <v>4.64109853456149E-2</v>
      </c>
    </row>
    <row r="200" spans="2:37" x14ac:dyDescent="0.3">
      <c r="B200" t="s">
        <v>120</v>
      </c>
      <c r="C200" s="14">
        <v>3.0136755774790799E-2</v>
      </c>
      <c r="D200" s="14">
        <v>4.0562135418797503E-2</v>
      </c>
      <c r="E200" s="14">
        <v>2.01566472118185E-2</v>
      </c>
      <c r="F200" s="14"/>
      <c r="G200" s="14">
        <v>3.7218082047372099E-2</v>
      </c>
      <c r="H200" s="14">
        <v>2.05496447407322E-2</v>
      </c>
      <c r="I200" s="14">
        <v>3.5157557109877599E-2</v>
      </c>
      <c r="J200" s="14">
        <v>2.7138468609903599E-2</v>
      </c>
      <c r="K200" s="14"/>
      <c r="L200" s="14">
        <v>5.3220524312753703E-2</v>
      </c>
      <c r="M200" s="14">
        <v>1.8627988976642699E-2</v>
      </c>
      <c r="N200" s="14">
        <v>2.0943649890645399E-2</v>
      </c>
      <c r="O200" s="14">
        <v>1.91474916469964E-2</v>
      </c>
      <c r="P200" s="14">
        <v>1.0386463024008001E-2</v>
      </c>
      <c r="Q200" s="14">
        <v>3.42310992610802E-2</v>
      </c>
      <c r="R200" s="14">
        <v>3.7389756054299297E-2</v>
      </c>
      <c r="S200" s="14">
        <v>4.8984532544640302E-2</v>
      </c>
      <c r="T200" s="14">
        <v>3.2571207563325197E-2</v>
      </c>
      <c r="U200" s="14">
        <v>2.4305370779415199E-2</v>
      </c>
      <c r="V200" s="14">
        <v>3.9700363589023499E-2</v>
      </c>
      <c r="W200" s="14">
        <v>1.18411615054482E-2</v>
      </c>
      <c r="X200" s="14"/>
      <c r="Y200" s="14">
        <v>3.2052841150998497E-2</v>
      </c>
      <c r="Z200" s="14">
        <v>3.1737245573511E-2</v>
      </c>
      <c r="AA200" s="14">
        <v>2.9073033482240399E-2</v>
      </c>
      <c r="AB200" s="14"/>
      <c r="AC200" s="14">
        <v>2.8345393793762101E-2</v>
      </c>
      <c r="AD200" s="14">
        <v>3.12825133764967E-2</v>
      </c>
      <c r="AE200" s="14">
        <v>2.4200701575138098E-2</v>
      </c>
      <c r="AF200" s="14"/>
      <c r="AG200" s="14">
        <v>0.11379217584925</v>
      </c>
      <c r="AH200" s="14">
        <v>5.1168101019086899E-2</v>
      </c>
      <c r="AI200" s="14">
        <v>3.2455677661483599E-2</v>
      </c>
      <c r="AJ200" s="14">
        <v>1.67100859760731E-2</v>
      </c>
      <c r="AK200" s="14">
        <v>3.7315793369425698E-2</v>
      </c>
    </row>
    <row r="201" spans="2:37" x14ac:dyDescent="0.3">
      <c r="B201" t="s">
        <v>121</v>
      </c>
      <c r="C201" s="14">
        <v>1.75625039617146E-2</v>
      </c>
      <c r="D201" s="14">
        <v>2.3665660462883899E-2</v>
      </c>
      <c r="E201" s="14">
        <v>1.17194885204741E-2</v>
      </c>
      <c r="F201" s="14"/>
      <c r="G201" s="14">
        <v>2.6632698290965699E-2</v>
      </c>
      <c r="H201" s="14">
        <v>1.7450369946802099E-2</v>
      </c>
      <c r="I201" s="14">
        <v>1.56287338582984E-2</v>
      </c>
      <c r="J201" s="14">
        <v>9.8424650320574503E-3</v>
      </c>
      <c r="K201" s="14"/>
      <c r="L201" s="14">
        <v>4.8643052314836899E-2</v>
      </c>
      <c r="M201" s="14">
        <v>1.1197823191939999E-2</v>
      </c>
      <c r="N201" s="14">
        <v>7.8899971707225708E-3</v>
      </c>
      <c r="O201" s="14">
        <v>1.1431375251135099E-2</v>
      </c>
      <c r="P201" s="14">
        <v>4.6463488008450403E-3</v>
      </c>
      <c r="Q201" s="14">
        <v>2.2372854061523399E-2</v>
      </c>
      <c r="R201" s="14">
        <v>8.10791485944444E-3</v>
      </c>
      <c r="S201" s="14">
        <v>1.60313783269657E-2</v>
      </c>
      <c r="T201" s="14">
        <v>1.8341187603975101E-2</v>
      </c>
      <c r="U201" s="14">
        <v>1.09494569811558E-2</v>
      </c>
      <c r="V201" s="14">
        <v>6.6030093172920797E-3</v>
      </c>
      <c r="W201" s="14">
        <v>2.2784594180249699E-2</v>
      </c>
      <c r="X201" s="14"/>
      <c r="Y201" s="14">
        <v>2.192416337799E-2</v>
      </c>
      <c r="Z201" s="14">
        <v>1.8001625125746101E-2</v>
      </c>
      <c r="AA201" s="14">
        <v>3.85018415447691E-2</v>
      </c>
      <c r="AB201" s="14"/>
      <c r="AC201" s="14">
        <v>1.3372873440639499E-2</v>
      </c>
      <c r="AD201" s="14">
        <v>2.3828356891571902E-2</v>
      </c>
      <c r="AE201" s="14">
        <v>1.7267996856151501E-2</v>
      </c>
      <c r="AF201" s="14"/>
      <c r="AG201" s="14">
        <v>9.9242482795115106E-2</v>
      </c>
      <c r="AH201" s="14">
        <v>2.1230340837158499E-2</v>
      </c>
      <c r="AI201" s="14">
        <v>1.89462613922649E-2</v>
      </c>
      <c r="AJ201" s="14">
        <v>7.5972149813531998E-3</v>
      </c>
      <c r="AK201" s="14">
        <v>2.4162758112271299E-2</v>
      </c>
    </row>
    <row r="202" spans="2:37" x14ac:dyDescent="0.3">
      <c r="B202" t="s">
        <v>122</v>
      </c>
      <c r="C202" s="14">
        <v>2.9957397246367399E-2</v>
      </c>
      <c r="D202" s="14">
        <v>2.6446546419108201E-2</v>
      </c>
      <c r="E202" s="14">
        <v>3.3582434457641398E-2</v>
      </c>
      <c r="F202" s="14"/>
      <c r="G202" s="14">
        <v>2.3366366882230202E-2</v>
      </c>
      <c r="H202" s="14">
        <v>2.4202676726958999E-2</v>
      </c>
      <c r="I202" s="14">
        <v>3.0304282241747801E-2</v>
      </c>
      <c r="J202" s="14">
        <v>4.1855924427740498E-2</v>
      </c>
      <c r="K202" s="14"/>
      <c r="L202" s="14">
        <v>2.6254872836547202E-2</v>
      </c>
      <c r="M202" s="14">
        <v>2.2540078962184899E-2</v>
      </c>
      <c r="N202" s="14">
        <v>2.9234065601055799E-2</v>
      </c>
      <c r="O202" s="14">
        <v>4.1893780718929997E-2</v>
      </c>
      <c r="P202" s="14">
        <v>1.7921134934318999E-2</v>
      </c>
      <c r="Q202" s="14">
        <v>4.4894608901073302E-2</v>
      </c>
      <c r="R202" s="14">
        <v>1.7447766656947201E-2</v>
      </c>
      <c r="S202" s="14">
        <v>2.4505231992896299E-2</v>
      </c>
      <c r="T202" s="14">
        <v>3.86160866300055E-2</v>
      </c>
      <c r="U202" s="14">
        <v>3.6636280667699299E-2</v>
      </c>
      <c r="V202" s="14">
        <v>6.2142685943069199E-3</v>
      </c>
      <c r="W202" s="14">
        <v>5.7383545985873197E-2</v>
      </c>
      <c r="X202" s="14"/>
      <c r="Y202" s="14">
        <v>2.5093117450806699E-2</v>
      </c>
      <c r="Z202" s="14">
        <v>2.7778001676784701E-2</v>
      </c>
      <c r="AA202" s="14">
        <v>1.6306547670914801E-2</v>
      </c>
      <c r="AB202" s="14"/>
      <c r="AC202" s="14">
        <v>2.3354033527566601E-2</v>
      </c>
      <c r="AD202" s="14">
        <v>2.6567863648126001E-2</v>
      </c>
      <c r="AE202" s="14">
        <v>3.7749067475708102E-2</v>
      </c>
      <c r="AF202" s="14"/>
      <c r="AG202" s="14">
        <v>2.0263392872412401E-2</v>
      </c>
      <c r="AH202" s="14">
        <v>8.4077678625525103E-3</v>
      </c>
      <c r="AI202" s="14">
        <v>2.9925297164587E-2</v>
      </c>
      <c r="AJ202" s="14">
        <v>3.0849746108746301E-2</v>
      </c>
      <c r="AK202" s="14">
        <v>2.3513020682574999E-2</v>
      </c>
    </row>
    <row r="203" spans="2:37" x14ac:dyDescent="0.3">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row>
    <row r="204" spans="2:37" x14ac:dyDescent="0.3">
      <c r="B204" s="6" t="s">
        <v>127</v>
      </c>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row>
    <row r="205" spans="2:37" x14ac:dyDescent="0.3">
      <c r="B205" s="26" t="s">
        <v>74</v>
      </c>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row>
    <row r="206" spans="2:37" x14ac:dyDescent="0.3">
      <c r="B206" t="s">
        <v>115</v>
      </c>
      <c r="C206" s="14">
        <v>9.3729546925075902E-2</v>
      </c>
      <c r="D206" s="14">
        <v>9.0100460619526798E-2</v>
      </c>
      <c r="E206" s="14">
        <v>9.7242886759628097E-2</v>
      </c>
      <c r="F206" s="14"/>
      <c r="G206" s="14">
        <v>9.04339333801229E-2</v>
      </c>
      <c r="H206" s="14">
        <v>0.102238604389919</v>
      </c>
      <c r="I206" s="14">
        <v>8.9342434375197996E-2</v>
      </c>
      <c r="J206" s="14">
        <v>9.3686094265601802E-2</v>
      </c>
      <c r="K206" s="14"/>
      <c r="L206" s="14">
        <v>0.112332664926219</v>
      </c>
      <c r="M206" s="14">
        <v>0.111887679645468</v>
      </c>
      <c r="N206" s="14">
        <v>0.14323833103745501</v>
      </c>
      <c r="O206" s="14">
        <v>0.10168401816817101</v>
      </c>
      <c r="P206" s="14">
        <v>7.9192567252541896E-2</v>
      </c>
      <c r="Q206" s="14">
        <v>6.2898391847880805E-2</v>
      </c>
      <c r="R206" s="14">
        <v>8.7499410224926799E-2</v>
      </c>
      <c r="S206" s="14">
        <v>8.3171660442256601E-2</v>
      </c>
      <c r="T206" s="14">
        <v>0.101202911017667</v>
      </c>
      <c r="U206" s="14">
        <v>5.6397495760024702E-2</v>
      </c>
      <c r="V206" s="14">
        <v>8.1356361487718895E-2</v>
      </c>
      <c r="W206" s="14">
        <v>3.4689154523506099E-2</v>
      </c>
      <c r="X206" s="14"/>
      <c r="Y206" s="14">
        <v>8.4882113454465793E-2</v>
      </c>
      <c r="Z206" s="14">
        <v>9.0008819575884802E-2</v>
      </c>
      <c r="AA206" s="14">
        <v>0.108264081929851</v>
      </c>
      <c r="AB206" s="14"/>
      <c r="AC206" s="14">
        <v>9.8809249070518704E-2</v>
      </c>
      <c r="AD206" s="14">
        <v>7.7982023004536299E-2</v>
      </c>
      <c r="AE206" s="14">
        <v>9.5569653303611807E-2</v>
      </c>
      <c r="AF206" s="14"/>
      <c r="AG206" s="14">
        <v>5.4590079486341599E-2</v>
      </c>
      <c r="AH206" s="14">
        <v>9.1651878702396397E-2</v>
      </c>
      <c r="AI206" s="14">
        <v>7.2698361375173798E-2</v>
      </c>
      <c r="AJ206" s="14">
        <v>9.9684946249603501E-2</v>
      </c>
      <c r="AK206" s="14">
        <v>0.104327819063623</v>
      </c>
    </row>
    <row r="207" spans="2:37" x14ac:dyDescent="0.3">
      <c r="B207" t="s">
        <v>116</v>
      </c>
      <c r="C207" s="14">
        <v>5.3102175928440201E-2</v>
      </c>
      <c r="D207" s="14">
        <v>3.9373793160812798E-2</v>
      </c>
      <c r="E207" s="14">
        <v>6.6855301253186103E-2</v>
      </c>
      <c r="F207" s="14"/>
      <c r="G207" s="14">
        <v>6.5346638649118702E-2</v>
      </c>
      <c r="H207" s="14">
        <v>4.9049447863589897E-2</v>
      </c>
      <c r="I207" s="14">
        <v>6.2617935578311995E-2</v>
      </c>
      <c r="J207" s="14">
        <v>3.6492553161861903E-2</v>
      </c>
      <c r="K207" s="14"/>
      <c r="L207" s="14">
        <v>5.2621206969429901E-2</v>
      </c>
      <c r="M207" s="14">
        <v>5.5988388661814999E-2</v>
      </c>
      <c r="N207" s="14">
        <v>8.6652343341140595E-2</v>
      </c>
      <c r="O207" s="14">
        <v>7.2927884303410698E-2</v>
      </c>
      <c r="P207" s="14">
        <v>4.2708056801848401E-2</v>
      </c>
      <c r="Q207" s="14">
        <v>6.0517122064859603E-2</v>
      </c>
      <c r="R207" s="14">
        <v>4.0967634816544501E-2</v>
      </c>
      <c r="S207" s="14">
        <v>6.7491139434415703E-2</v>
      </c>
      <c r="T207" s="14">
        <v>3.5768555014183502E-2</v>
      </c>
      <c r="U207" s="14">
        <v>3.6603246621894299E-2</v>
      </c>
      <c r="V207" s="14">
        <v>5.9401891850771001E-2</v>
      </c>
      <c r="W207" s="14">
        <v>1.14898664881451E-2</v>
      </c>
      <c r="X207" s="14"/>
      <c r="Y207" s="14">
        <v>4.0043596735888198E-2</v>
      </c>
      <c r="Z207" s="14">
        <v>6.5978258991509706E-2</v>
      </c>
      <c r="AA207" s="14">
        <v>5.8824962291991703E-2</v>
      </c>
      <c r="AB207" s="14"/>
      <c r="AC207" s="14">
        <v>4.2585102184854999E-2</v>
      </c>
      <c r="AD207" s="14">
        <v>5.8126707361468397E-2</v>
      </c>
      <c r="AE207" s="14">
        <v>5.0243420515223902E-2</v>
      </c>
      <c r="AF207" s="14"/>
      <c r="AG207" s="14">
        <v>2.7641711810687801E-2</v>
      </c>
      <c r="AH207" s="14">
        <v>6.0080022691961298E-2</v>
      </c>
      <c r="AI207" s="14">
        <v>4.4815278715946899E-2</v>
      </c>
      <c r="AJ207" s="14">
        <v>4.69471627637029E-2</v>
      </c>
      <c r="AK207" s="14">
        <v>7.9748488202835102E-2</v>
      </c>
    </row>
    <row r="208" spans="2:37" x14ac:dyDescent="0.3">
      <c r="B208" t="s">
        <v>117</v>
      </c>
      <c r="C208" s="14">
        <v>0.24974542780719</v>
      </c>
      <c r="D208" s="14">
        <v>0.22502349414331899</v>
      </c>
      <c r="E208" s="14">
        <v>0.27288910302765201</v>
      </c>
      <c r="F208" s="14"/>
      <c r="G208" s="14">
        <v>0.27411124352959498</v>
      </c>
      <c r="H208" s="14">
        <v>0.26462322740685401</v>
      </c>
      <c r="I208" s="14">
        <v>0.23306758505658301</v>
      </c>
      <c r="J208" s="14">
        <v>0.219454908480404</v>
      </c>
      <c r="K208" s="14"/>
      <c r="L208" s="14">
        <v>0.23332332336043601</v>
      </c>
      <c r="M208" s="14">
        <v>0.26425581166166101</v>
      </c>
      <c r="N208" s="14">
        <v>0.30657252238314298</v>
      </c>
      <c r="O208" s="14">
        <v>0.31617148744532803</v>
      </c>
      <c r="P208" s="14">
        <v>0.26103824912755103</v>
      </c>
      <c r="Q208" s="14">
        <v>0.20893101973563999</v>
      </c>
      <c r="R208" s="14">
        <v>0.26276306934718002</v>
      </c>
      <c r="S208" s="14">
        <v>0.24542871779929001</v>
      </c>
      <c r="T208" s="14">
        <v>0.185326240103379</v>
      </c>
      <c r="U208" s="14">
        <v>0.24377955443271801</v>
      </c>
      <c r="V208" s="14">
        <v>0.223152261225051</v>
      </c>
      <c r="W208" s="14">
        <v>0.27816952843637599</v>
      </c>
      <c r="X208" s="14"/>
      <c r="Y208" s="14">
        <v>0.265120629845079</v>
      </c>
      <c r="Z208" s="14">
        <v>0.23422878392310501</v>
      </c>
      <c r="AA208" s="14">
        <v>0.23086354759340699</v>
      </c>
      <c r="AB208" s="14"/>
      <c r="AC208" s="14">
        <v>0.234933941102869</v>
      </c>
      <c r="AD208" s="14">
        <v>0.25928863723412299</v>
      </c>
      <c r="AE208" s="14">
        <v>0.26199847178004998</v>
      </c>
      <c r="AF208" s="14"/>
      <c r="AG208" s="14">
        <v>0.26385861477671901</v>
      </c>
      <c r="AH208" s="14">
        <v>0.26323067013045198</v>
      </c>
      <c r="AI208" s="14">
        <v>0.27944623520096001</v>
      </c>
      <c r="AJ208" s="14">
        <v>0.24354982398021699</v>
      </c>
      <c r="AK208" s="14">
        <v>0.23624982640856099</v>
      </c>
    </row>
    <row r="209" spans="2:37" x14ac:dyDescent="0.3">
      <c r="B209" t="s">
        <v>118</v>
      </c>
      <c r="C209" s="14">
        <v>0.214144404944939</v>
      </c>
      <c r="D209" s="14">
        <v>0.22026194419213499</v>
      </c>
      <c r="E209" s="14">
        <v>0.208908559335412</v>
      </c>
      <c r="F209" s="14"/>
      <c r="G209" s="14">
        <v>0.22336482042018199</v>
      </c>
      <c r="H209" s="14">
        <v>0.249045987105632</v>
      </c>
      <c r="I209" s="14">
        <v>0.19565938200900501</v>
      </c>
      <c r="J209" s="14">
        <v>0.18470928346653601</v>
      </c>
      <c r="K209" s="14"/>
      <c r="L209" s="14">
        <v>0.18706542839582099</v>
      </c>
      <c r="M209" s="14">
        <v>0.24518918094504399</v>
      </c>
      <c r="N209" s="14">
        <v>0.19980593096033999</v>
      </c>
      <c r="O209" s="14">
        <v>0.223852398623726</v>
      </c>
      <c r="P209" s="14">
        <v>0.21761634204345601</v>
      </c>
      <c r="Q209" s="14">
        <v>0.24083651377124399</v>
      </c>
      <c r="R209" s="14">
        <v>0.20037340747562299</v>
      </c>
      <c r="S209" s="14">
        <v>0.20616066562629701</v>
      </c>
      <c r="T209" s="14">
        <v>0.236022764254817</v>
      </c>
      <c r="U209" s="14">
        <v>0.21266658748895401</v>
      </c>
      <c r="V209" s="14">
        <v>0.167704531151918</v>
      </c>
      <c r="W209" s="14">
        <v>0.17602285089570899</v>
      </c>
      <c r="X209" s="14"/>
      <c r="Y209" s="14">
        <v>0.225929687620922</v>
      </c>
      <c r="Z209" s="14">
        <v>0.19752073572780501</v>
      </c>
      <c r="AA209" s="14">
        <v>0.25313103515399099</v>
      </c>
      <c r="AB209" s="14"/>
      <c r="AC209" s="14">
        <v>0.21000844548321301</v>
      </c>
      <c r="AD209" s="14">
        <v>0.233193850309591</v>
      </c>
      <c r="AE209" s="14">
        <v>0.19032217208046801</v>
      </c>
      <c r="AF209" s="14"/>
      <c r="AG209" s="14">
        <v>0.16251528213886199</v>
      </c>
      <c r="AH209" s="14">
        <v>0.229266027903546</v>
      </c>
      <c r="AI209" s="14">
        <v>0.20582093658130701</v>
      </c>
      <c r="AJ209" s="14">
        <v>0.22937821792447699</v>
      </c>
      <c r="AK209" s="14">
        <v>0.19056944717468499</v>
      </c>
    </row>
    <row r="210" spans="2:37" x14ac:dyDescent="0.3">
      <c r="B210" t="s">
        <v>119</v>
      </c>
      <c r="C210" s="14">
        <v>0.17232273710340801</v>
      </c>
      <c r="D210" s="14">
        <v>0.169524973541477</v>
      </c>
      <c r="E210" s="14">
        <v>0.173561688348848</v>
      </c>
      <c r="F210" s="14"/>
      <c r="G210" s="14">
        <v>0.16655125797298201</v>
      </c>
      <c r="H210" s="14">
        <v>0.14249344249076401</v>
      </c>
      <c r="I210" s="14">
        <v>0.172578467718429</v>
      </c>
      <c r="J210" s="14">
        <v>0.20924867003185399</v>
      </c>
      <c r="K210" s="14"/>
      <c r="L210" s="14">
        <v>0.17018418731336199</v>
      </c>
      <c r="M210" s="14">
        <v>0.144119278710164</v>
      </c>
      <c r="N210" s="14">
        <v>0.114078679924106</v>
      </c>
      <c r="O210" s="14">
        <v>0.14449107840334799</v>
      </c>
      <c r="P210" s="14">
        <v>0.18766026234786601</v>
      </c>
      <c r="Q210" s="14">
        <v>0.19551531964506</v>
      </c>
      <c r="R210" s="14">
        <v>0.19733536361249099</v>
      </c>
      <c r="S210" s="14">
        <v>0.225909517361125</v>
      </c>
      <c r="T210" s="14">
        <v>0.166985449302963</v>
      </c>
      <c r="U210" s="14">
        <v>0.17582770022515201</v>
      </c>
      <c r="V210" s="14">
        <v>0.25998187570429498</v>
      </c>
      <c r="W210" s="14">
        <v>0.16236124559089599</v>
      </c>
      <c r="X210" s="14"/>
      <c r="Y210" s="14">
        <v>0.17025618493950001</v>
      </c>
      <c r="Z210" s="14">
        <v>0.166778662017666</v>
      </c>
      <c r="AA210" s="14">
        <v>0.16763524120543599</v>
      </c>
      <c r="AB210" s="14"/>
      <c r="AC210" s="14">
        <v>0.16851292662926501</v>
      </c>
      <c r="AD210" s="14">
        <v>0.161198134046696</v>
      </c>
      <c r="AE210" s="14">
        <v>0.19197865866727701</v>
      </c>
      <c r="AF210" s="14"/>
      <c r="AG210" s="14">
        <v>0.16819326011752</v>
      </c>
      <c r="AH210" s="14">
        <v>0.147224458499361</v>
      </c>
      <c r="AI210" s="14">
        <v>0.203479296811097</v>
      </c>
      <c r="AJ210" s="14">
        <v>0.16751144719218899</v>
      </c>
      <c r="AK210" s="14">
        <v>0.162401533418322</v>
      </c>
    </row>
    <row r="211" spans="2:37" x14ac:dyDescent="0.3">
      <c r="B211" t="s">
        <v>120</v>
      </c>
      <c r="C211" s="14">
        <v>0.13529646127037001</v>
      </c>
      <c r="D211" s="14">
        <v>0.157713649319703</v>
      </c>
      <c r="E211" s="14">
        <v>0.114300990304898</v>
      </c>
      <c r="F211" s="14"/>
      <c r="G211" s="14">
        <v>0.12752380295347401</v>
      </c>
      <c r="H211" s="14">
        <v>0.12977883456522901</v>
      </c>
      <c r="I211" s="14">
        <v>0.140625227236474</v>
      </c>
      <c r="J211" s="14">
        <v>0.14546909460808799</v>
      </c>
      <c r="K211" s="14"/>
      <c r="L211" s="14">
        <v>0.14759471445233499</v>
      </c>
      <c r="M211" s="14">
        <v>0.10743993106645799</v>
      </c>
      <c r="N211" s="14">
        <v>9.8958006965106204E-2</v>
      </c>
      <c r="O211" s="14">
        <v>6.7830446772159506E-2</v>
      </c>
      <c r="P211" s="14">
        <v>0.152067065454314</v>
      </c>
      <c r="Q211" s="14">
        <v>0.105168078227386</v>
      </c>
      <c r="R211" s="14">
        <v>0.148468077071153</v>
      </c>
      <c r="S211" s="14">
        <v>0.114766160404061</v>
      </c>
      <c r="T211" s="14">
        <v>0.168143863701153</v>
      </c>
      <c r="U211" s="14">
        <v>0.18611658648809601</v>
      </c>
      <c r="V211" s="14">
        <v>0.15656750388649501</v>
      </c>
      <c r="W211" s="14">
        <v>0.23322226324895201</v>
      </c>
      <c r="X211" s="14"/>
      <c r="Y211" s="14">
        <v>0.13281716421561801</v>
      </c>
      <c r="Z211" s="14">
        <v>0.14421279232942699</v>
      </c>
      <c r="AA211" s="14">
        <v>9.9454826299044702E-2</v>
      </c>
      <c r="AB211" s="14"/>
      <c r="AC211" s="14">
        <v>0.15700369113319301</v>
      </c>
      <c r="AD211" s="14">
        <v>0.12972864517865701</v>
      </c>
      <c r="AE211" s="14">
        <v>0.13453004488224299</v>
      </c>
      <c r="AF211" s="14"/>
      <c r="AG211" s="14">
        <v>0.18322241279753701</v>
      </c>
      <c r="AH211" s="14">
        <v>0.14199511172360299</v>
      </c>
      <c r="AI211" s="14">
        <v>0.116431132159956</v>
      </c>
      <c r="AJ211" s="14">
        <v>0.138981185883158</v>
      </c>
      <c r="AK211" s="14">
        <v>0.13394311761434799</v>
      </c>
    </row>
    <row r="212" spans="2:37" x14ac:dyDescent="0.3">
      <c r="B212" t="s">
        <v>121</v>
      </c>
      <c r="C212" s="14">
        <v>7.1626312312124504E-2</v>
      </c>
      <c r="D212" s="14">
        <v>8.9777735554106897E-2</v>
      </c>
      <c r="E212" s="14">
        <v>5.4376300021317103E-2</v>
      </c>
      <c r="F212" s="14"/>
      <c r="G212" s="14">
        <v>5.0196322778822397E-2</v>
      </c>
      <c r="H212" s="14">
        <v>5.8952475115968898E-2</v>
      </c>
      <c r="I212" s="14">
        <v>9.5201588808730697E-2</v>
      </c>
      <c r="J212" s="14">
        <v>8.8238869172728898E-2</v>
      </c>
      <c r="K212" s="14"/>
      <c r="L212" s="14">
        <v>8.0152603514833706E-2</v>
      </c>
      <c r="M212" s="14">
        <v>6.0480125427636797E-2</v>
      </c>
      <c r="N212" s="14">
        <v>3.4204931539199401E-2</v>
      </c>
      <c r="O212" s="14">
        <v>5.4361764012694602E-2</v>
      </c>
      <c r="P212" s="14">
        <v>5.51588669059042E-2</v>
      </c>
      <c r="Q212" s="14">
        <v>0.122402163392555</v>
      </c>
      <c r="R212" s="14">
        <v>5.8387508551458203E-2</v>
      </c>
      <c r="S212" s="14">
        <v>4.8833779218134303E-2</v>
      </c>
      <c r="T212" s="14">
        <v>0.100587200788833</v>
      </c>
      <c r="U212" s="14">
        <v>8.4925981604400305E-2</v>
      </c>
      <c r="V212" s="14">
        <v>4.5544220196412202E-2</v>
      </c>
      <c r="W212" s="14">
        <v>8.1107097555031205E-2</v>
      </c>
      <c r="X212" s="14"/>
      <c r="Y212" s="14">
        <v>7.6274636638206494E-2</v>
      </c>
      <c r="Z212" s="14">
        <v>9.3902863511069495E-2</v>
      </c>
      <c r="AA212" s="14">
        <v>7.6455936748402398E-2</v>
      </c>
      <c r="AB212" s="14"/>
      <c r="AC212" s="14">
        <v>8.0735677184213706E-2</v>
      </c>
      <c r="AD212" s="14">
        <v>7.3704346929434797E-2</v>
      </c>
      <c r="AE212" s="14">
        <v>5.7666307894537597E-2</v>
      </c>
      <c r="AF212" s="14"/>
      <c r="AG212" s="14">
        <v>0.11995013033918001</v>
      </c>
      <c r="AH212" s="14">
        <v>6.6551830348680299E-2</v>
      </c>
      <c r="AI212" s="14">
        <v>7.3393818853095899E-2</v>
      </c>
      <c r="AJ212" s="14">
        <v>6.4463929821651902E-2</v>
      </c>
      <c r="AK212" s="14">
        <v>8.3250327323907303E-2</v>
      </c>
    </row>
    <row r="213" spans="2:37" x14ac:dyDescent="0.3">
      <c r="B213" t="s">
        <v>122</v>
      </c>
      <c r="C213" s="14">
        <v>1.0032933708451999E-2</v>
      </c>
      <c r="D213" s="14">
        <v>8.2239494689198191E-3</v>
      </c>
      <c r="E213" s="14">
        <v>1.1865170949057599E-2</v>
      </c>
      <c r="F213" s="14"/>
      <c r="G213" s="14">
        <v>2.4719803157022902E-3</v>
      </c>
      <c r="H213" s="14">
        <v>3.8179810620422102E-3</v>
      </c>
      <c r="I213" s="14">
        <v>1.0907379217268399E-2</v>
      </c>
      <c r="J213" s="14">
        <v>2.27005268129256E-2</v>
      </c>
      <c r="K213" s="14"/>
      <c r="L213" s="14">
        <v>1.6725871067562698E-2</v>
      </c>
      <c r="M213" s="14">
        <v>1.0639603881752901E-2</v>
      </c>
      <c r="N213" s="14">
        <v>1.6489253849509101E-2</v>
      </c>
      <c r="O213" s="14">
        <v>1.8680922271162199E-2</v>
      </c>
      <c r="P213" s="14">
        <v>4.5585900665193798E-3</v>
      </c>
      <c r="Q213" s="14">
        <v>3.7313913153756199E-3</v>
      </c>
      <c r="R213" s="14">
        <v>4.2055289006242601E-3</v>
      </c>
      <c r="S213" s="14">
        <v>8.2383597144208408E-3</v>
      </c>
      <c r="T213" s="14">
        <v>5.9630158170032596E-3</v>
      </c>
      <c r="U213" s="14">
        <v>3.68284737876062E-3</v>
      </c>
      <c r="V213" s="14">
        <v>6.29135449733905E-3</v>
      </c>
      <c r="W213" s="14">
        <v>2.29379932613849E-2</v>
      </c>
      <c r="X213" s="14"/>
      <c r="Y213" s="14">
        <v>4.67598655031918E-3</v>
      </c>
      <c r="Z213" s="14">
        <v>7.3690839235330602E-3</v>
      </c>
      <c r="AA213" s="14">
        <v>5.3703687778760001E-3</v>
      </c>
      <c r="AB213" s="14"/>
      <c r="AC213" s="14">
        <v>7.4109672118726298E-3</v>
      </c>
      <c r="AD213" s="14">
        <v>6.7776559354933898E-3</v>
      </c>
      <c r="AE213" s="14">
        <v>1.76912708765883E-2</v>
      </c>
      <c r="AF213" s="14"/>
      <c r="AG213" s="14">
        <v>2.0028508533153799E-2</v>
      </c>
      <c r="AH213" s="14">
        <v>0</v>
      </c>
      <c r="AI213" s="14">
        <v>3.9149403024621504E-3</v>
      </c>
      <c r="AJ213" s="14">
        <v>9.4832861850002101E-3</v>
      </c>
      <c r="AK213" s="14">
        <v>9.5094407937172803E-3</v>
      </c>
    </row>
    <row r="214" spans="2:37" x14ac:dyDescent="0.3">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row>
    <row r="215" spans="2:37" x14ac:dyDescent="0.3">
      <c r="B215" s="6" t="s">
        <v>128</v>
      </c>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row>
    <row r="216" spans="2:37" x14ac:dyDescent="0.3">
      <c r="B216" s="26" t="s">
        <v>74</v>
      </c>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row>
    <row r="217" spans="2:37" x14ac:dyDescent="0.3">
      <c r="B217" t="s">
        <v>115</v>
      </c>
      <c r="C217" s="14">
        <v>0.33328731992378502</v>
      </c>
      <c r="D217" s="14">
        <v>0.31544800539663598</v>
      </c>
      <c r="E217" s="14">
        <v>0.351599699857776</v>
      </c>
      <c r="F217" s="14"/>
      <c r="G217" s="14">
        <v>0.34769322874359698</v>
      </c>
      <c r="H217" s="14">
        <v>0.38030933132915101</v>
      </c>
      <c r="I217" s="14">
        <v>0.290028071884881</v>
      </c>
      <c r="J217" s="14">
        <v>0.30529252227015802</v>
      </c>
      <c r="K217" s="14"/>
      <c r="L217" s="14">
        <v>0.26196025093485098</v>
      </c>
      <c r="M217" s="14">
        <v>0.35973360245816599</v>
      </c>
      <c r="N217" s="14">
        <v>0.39393581903868902</v>
      </c>
      <c r="O217" s="14">
        <v>0.369985678770267</v>
      </c>
      <c r="P217" s="14">
        <v>0.34338059044862701</v>
      </c>
      <c r="Q217" s="14">
        <v>0.30038706768154799</v>
      </c>
      <c r="R217" s="14">
        <v>0.32803293855368798</v>
      </c>
      <c r="S217" s="14">
        <v>0.29386397983811802</v>
      </c>
      <c r="T217" s="14">
        <v>0.36795505117355298</v>
      </c>
      <c r="U217" s="14">
        <v>0.322545693826994</v>
      </c>
      <c r="V217" s="14">
        <v>0.30629122221370703</v>
      </c>
      <c r="W217" s="14">
        <v>0.37133558607745498</v>
      </c>
      <c r="X217" s="14"/>
      <c r="Y217" s="14">
        <v>0.34394341932205003</v>
      </c>
      <c r="Z217" s="14">
        <v>0.30529166590918</v>
      </c>
      <c r="AA217" s="14">
        <v>0.30575250860855702</v>
      </c>
      <c r="AB217" s="14"/>
      <c r="AC217" s="14">
        <v>0.339658947465452</v>
      </c>
      <c r="AD217" s="14">
        <v>0.33852488615255799</v>
      </c>
      <c r="AE217" s="14">
        <v>0.33297437954657699</v>
      </c>
      <c r="AF217" s="14"/>
      <c r="AG217" s="14">
        <v>0.24920261280751299</v>
      </c>
      <c r="AH217" s="14">
        <v>0.350235430061692</v>
      </c>
      <c r="AI217" s="14">
        <v>0.272910132525228</v>
      </c>
      <c r="AJ217" s="14">
        <v>0.36540419763711701</v>
      </c>
      <c r="AK217" s="14">
        <v>0.32522529486145701</v>
      </c>
    </row>
    <row r="218" spans="2:37" x14ac:dyDescent="0.3">
      <c r="B218" t="s">
        <v>116</v>
      </c>
      <c r="C218" s="14">
        <v>9.7885935834829102E-2</v>
      </c>
      <c r="D218" s="14">
        <v>9.3380205370941202E-2</v>
      </c>
      <c r="E218" s="14">
        <v>0.102276813066115</v>
      </c>
      <c r="F218" s="14"/>
      <c r="G218" s="14">
        <v>0.109561405938922</v>
      </c>
      <c r="H218" s="14">
        <v>0.100060746177821</v>
      </c>
      <c r="I218" s="14">
        <v>9.5580061216434503E-2</v>
      </c>
      <c r="J218" s="14">
        <v>8.6482355169252206E-2</v>
      </c>
      <c r="K218" s="14"/>
      <c r="L218" s="14">
        <v>0.102262275157598</v>
      </c>
      <c r="M218" s="14">
        <v>8.4221120773493502E-2</v>
      </c>
      <c r="N218" s="14">
        <v>0.121998818320501</v>
      </c>
      <c r="O218" s="14">
        <v>0.102188054894258</v>
      </c>
      <c r="P218" s="14">
        <v>6.5420581256773302E-2</v>
      </c>
      <c r="Q218" s="14">
        <v>0.120851657365294</v>
      </c>
      <c r="R218" s="14">
        <v>9.1000739608303099E-2</v>
      </c>
      <c r="S218" s="14">
        <v>9.9948280605322404E-2</v>
      </c>
      <c r="T218" s="14">
        <v>8.0109941011495794E-2</v>
      </c>
      <c r="U218" s="14">
        <v>9.6413615294277305E-2</v>
      </c>
      <c r="V218" s="14">
        <v>0.118144175524795</v>
      </c>
      <c r="W218" s="14">
        <v>0.117722772400327</v>
      </c>
      <c r="X218" s="14"/>
      <c r="Y218" s="14">
        <v>8.8069568356898095E-2</v>
      </c>
      <c r="Z218" s="14">
        <v>0.102816424847945</v>
      </c>
      <c r="AA218" s="14">
        <v>0.13868822719194099</v>
      </c>
      <c r="AB218" s="14"/>
      <c r="AC218" s="14">
        <v>8.4748785838300103E-2</v>
      </c>
      <c r="AD218" s="14">
        <v>0.101206555524347</v>
      </c>
      <c r="AE218" s="14">
        <v>0.102658920603331</v>
      </c>
      <c r="AF218" s="14"/>
      <c r="AG218" s="14">
        <v>5.8814935772650997E-2</v>
      </c>
      <c r="AH218" s="14">
        <v>0.113229285818613</v>
      </c>
      <c r="AI218" s="14">
        <v>9.4514301747552903E-2</v>
      </c>
      <c r="AJ218" s="14">
        <v>9.1036606034869294E-2</v>
      </c>
      <c r="AK218" s="14">
        <v>0.12123560562126399</v>
      </c>
    </row>
    <row r="219" spans="2:37" x14ac:dyDescent="0.3">
      <c r="B219" t="s">
        <v>117</v>
      </c>
      <c r="C219" s="14">
        <v>0.21753232475065801</v>
      </c>
      <c r="D219" s="14">
        <v>0.20515303228876899</v>
      </c>
      <c r="E219" s="14">
        <v>0.22838927853659599</v>
      </c>
      <c r="F219" s="14"/>
      <c r="G219" s="14">
        <v>0.22283804298276899</v>
      </c>
      <c r="H219" s="14">
        <v>0.20717569500636199</v>
      </c>
      <c r="I219" s="14">
        <v>0.21603499351994199</v>
      </c>
      <c r="J219" s="14">
        <v>0.22317440025964899</v>
      </c>
      <c r="K219" s="14"/>
      <c r="L219" s="14">
        <v>0.21173380278062501</v>
      </c>
      <c r="M219" s="14">
        <v>0.2398607566665</v>
      </c>
      <c r="N219" s="14">
        <v>0.17618980296876199</v>
      </c>
      <c r="O219" s="14">
        <v>0.281305010375415</v>
      </c>
      <c r="P219" s="14">
        <v>0.23204987885040401</v>
      </c>
      <c r="Q219" s="14">
        <v>0.16767621844226599</v>
      </c>
      <c r="R219" s="14">
        <v>0.212108479342796</v>
      </c>
      <c r="S219" s="14">
        <v>0.21367129716126201</v>
      </c>
      <c r="T219" s="14">
        <v>0.192608853970446</v>
      </c>
      <c r="U219" s="14">
        <v>0.25406281247594498</v>
      </c>
      <c r="V219" s="14">
        <v>0.23009024239931999</v>
      </c>
      <c r="W219" s="14">
        <v>0.16267505738770099</v>
      </c>
      <c r="X219" s="14"/>
      <c r="Y219" s="14">
        <v>0.216586843449143</v>
      </c>
      <c r="Z219" s="14">
        <v>0.22603696658592301</v>
      </c>
      <c r="AA219" s="14">
        <v>0.240772138606896</v>
      </c>
      <c r="AB219" s="14"/>
      <c r="AC219" s="14">
        <v>0.20984343207328901</v>
      </c>
      <c r="AD219" s="14">
        <v>0.22030486772111399</v>
      </c>
      <c r="AE219" s="14">
        <v>0.213111526404827</v>
      </c>
      <c r="AF219" s="14"/>
      <c r="AG219" s="14">
        <v>0.128415951734515</v>
      </c>
      <c r="AH219" s="14">
        <v>0.20294592687944499</v>
      </c>
      <c r="AI219" s="14">
        <v>0.2447124667784</v>
      </c>
      <c r="AJ219" s="14">
        <v>0.22017924344131301</v>
      </c>
      <c r="AK219" s="14">
        <v>0.213447203238295</v>
      </c>
    </row>
    <row r="220" spans="2:37" x14ac:dyDescent="0.3">
      <c r="B220" t="s">
        <v>118</v>
      </c>
      <c r="C220" s="14">
        <v>0.13253328666769201</v>
      </c>
      <c r="D220" s="14">
        <v>0.13626522934094101</v>
      </c>
      <c r="E220" s="14">
        <v>0.129762539231117</v>
      </c>
      <c r="F220" s="14"/>
      <c r="G220" s="14">
        <v>0.126316527898685</v>
      </c>
      <c r="H220" s="14">
        <v>0.13796610093300599</v>
      </c>
      <c r="I220" s="14">
        <v>0.13890670745233</v>
      </c>
      <c r="J220" s="14">
        <v>0.12838168707380099</v>
      </c>
      <c r="K220" s="14"/>
      <c r="L220" s="14">
        <v>0.15125987965357601</v>
      </c>
      <c r="M220" s="14">
        <v>0.13303952014385001</v>
      </c>
      <c r="N220" s="14">
        <v>0.11536612411088699</v>
      </c>
      <c r="O220" s="14">
        <v>0.12556503319062701</v>
      </c>
      <c r="P220" s="14">
        <v>0.12695505434857099</v>
      </c>
      <c r="Q220" s="14">
        <v>0.14801970350979601</v>
      </c>
      <c r="R220" s="14">
        <v>0.132235612619025</v>
      </c>
      <c r="S220" s="14">
        <v>0.124806084137878</v>
      </c>
      <c r="T220" s="14">
        <v>0.143849921681868</v>
      </c>
      <c r="U220" s="14">
        <v>0.13210287444393501</v>
      </c>
      <c r="V220" s="14">
        <v>0.119074313252666</v>
      </c>
      <c r="W220" s="14">
        <v>6.9491066621945194E-2</v>
      </c>
      <c r="X220" s="14"/>
      <c r="Y220" s="14">
        <v>0.143417794657349</v>
      </c>
      <c r="Z220" s="14">
        <v>0.119860601751968</v>
      </c>
      <c r="AA220" s="14">
        <v>0.11254793695607899</v>
      </c>
      <c r="AB220" s="14"/>
      <c r="AC220" s="14">
        <v>0.150641529399203</v>
      </c>
      <c r="AD220" s="14">
        <v>0.12933626346259999</v>
      </c>
      <c r="AE220" s="14">
        <v>0.123467567841496</v>
      </c>
      <c r="AF220" s="14"/>
      <c r="AG220" s="14">
        <v>0.112103526225435</v>
      </c>
      <c r="AH220" s="14">
        <v>0.15570131377295701</v>
      </c>
      <c r="AI220" s="14">
        <v>0.14049349533283001</v>
      </c>
      <c r="AJ220" s="14">
        <v>0.137984181061095</v>
      </c>
      <c r="AK220" s="14">
        <v>0.10740489947288601</v>
      </c>
    </row>
    <row r="221" spans="2:37" x14ac:dyDescent="0.3">
      <c r="B221" t="s">
        <v>119</v>
      </c>
      <c r="C221" s="14">
        <v>9.0561309396232498E-2</v>
      </c>
      <c r="D221" s="14">
        <v>0.10702715092259101</v>
      </c>
      <c r="E221" s="14">
        <v>7.3110209762667799E-2</v>
      </c>
      <c r="F221" s="14"/>
      <c r="G221" s="14">
        <v>8.58360723368565E-2</v>
      </c>
      <c r="H221" s="14">
        <v>6.9813163905080397E-2</v>
      </c>
      <c r="I221" s="14">
        <v>0.117864011686063</v>
      </c>
      <c r="J221" s="14">
        <v>9.4516827059929004E-2</v>
      </c>
      <c r="K221" s="14"/>
      <c r="L221" s="14">
        <v>0.108646394142417</v>
      </c>
      <c r="M221" s="14">
        <v>7.6162794557247407E-2</v>
      </c>
      <c r="N221" s="14">
        <v>8.5365315285260299E-2</v>
      </c>
      <c r="O221" s="14">
        <v>4.3563208789232297E-2</v>
      </c>
      <c r="P221" s="14">
        <v>0.105141495092058</v>
      </c>
      <c r="Q221" s="14">
        <v>0.104680306065767</v>
      </c>
      <c r="R221" s="14">
        <v>0.109561526836973</v>
      </c>
      <c r="S221" s="14">
        <v>0.14474694905737201</v>
      </c>
      <c r="T221" s="14">
        <v>8.8727315613075203E-2</v>
      </c>
      <c r="U221" s="14">
        <v>7.8297938098723999E-2</v>
      </c>
      <c r="V221" s="14">
        <v>0.103451911082564</v>
      </c>
      <c r="W221" s="14">
        <v>4.6161664910038903E-2</v>
      </c>
      <c r="X221" s="14"/>
      <c r="Y221" s="14">
        <v>8.3519109921795204E-2</v>
      </c>
      <c r="Z221" s="14">
        <v>0.103191764623201</v>
      </c>
      <c r="AA221" s="14">
        <v>8.1538999921052999E-2</v>
      </c>
      <c r="AB221" s="14"/>
      <c r="AC221" s="14">
        <v>8.4788144246386102E-2</v>
      </c>
      <c r="AD221" s="14">
        <v>8.9939375908165101E-2</v>
      </c>
      <c r="AE221" s="14">
        <v>8.8750171108131701E-2</v>
      </c>
      <c r="AF221" s="14"/>
      <c r="AG221" s="14">
        <v>0.169829871505805</v>
      </c>
      <c r="AH221" s="14">
        <v>5.87961082585561E-2</v>
      </c>
      <c r="AI221" s="14">
        <v>0.114021665507428</v>
      </c>
      <c r="AJ221" s="14">
        <v>8.2005240796039103E-2</v>
      </c>
      <c r="AK221" s="14">
        <v>8.3196918938116302E-2</v>
      </c>
    </row>
    <row r="222" spans="2:37" x14ac:dyDescent="0.3">
      <c r="B222" t="s">
        <v>120</v>
      </c>
      <c r="C222" s="14">
        <v>7.4029843302484896E-2</v>
      </c>
      <c r="D222" s="14">
        <v>8.7237517961238298E-2</v>
      </c>
      <c r="E222" s="14">
        <v>6.1622378822224801E-2</v>
      </c>
      <c r="F222" s="14"/>
      <c r="G222" s="14">
        <v>6.5946086828443398E-2</v>
      </c>
      <c r="H222" s="14">
        <v>6.1412713137482297E-2</v>
      </c>
      <c r="I222" s="14">
        <v>8.4439479681416907E-2</v>
      </c>
      <c r="J222" s="14">
        <v>8.7790583847475401E-2</v>
      </c>
      <c r="K222" s="14"/>
      <c r="L222" s="14">
        <v>7.1202920834426198E-2</v>
      </c>
      <c r="M222" s="14">
        <v>7.0975591801179197E-2</v>
      </c>
      <c r="N222" s="14">
        <v>6.5681148182771001E-2</v>
      </c>
      <c r="O222" s="14">
        <v>3.6457534515563203E-2</v>
      </c>
      <c r="P222" s="14">
        <v>7.5525360738873198E-2</v>
      </c>
      <c r="Q222" s="14">
        <v>0.112541406127844</v>
      </c>
      <c r="R222" s="14">
        <v>8.2185435831030301E-2</v>
      </c>
      <c r="S222" s="14">
        <v>6.5693208532534603E-2</v>
      </c>
      <c r="T222" s="14">
        <v>7.0258807593459802E-2</v>
      </c>
      <c r="U222" s="14">
        <v>7.1815143104700205E-2</v>
      </c>
      <c r="V222" s="14">
        <v>7.2239772090138293E-2</v>
      </c>
      <c r="W222" s="14">
        <v>0.12935913407421901</v>
      </c>
      <c r="X222" s="14"/>
      <c r="Y222" s="14">
        <v>6.6390222758363704E-2</v>
      </c>
      <c r="Z222" s="14">
        <v>9.2787276963007106E-2</v>
      </c>
      <c r="AA222" s="14">
        <v>4.9576365132658597E-2</v>
      </c>
      <c r="AB222" s="14"/>
      <c r="AC222" s="14">
        <v>7.7726043427595606E-2</v>
      </c>
      <c r="AD222" s="14">
        <v>7.7732478032117996E-2</v>
      </c>
      <c r="AE222" s="14">
        <v>5.8448018349651597E-2</v>
      </c>
      <c r="AF222" s="14"/>
      <c r="AG222" s="14">
        <v>0.178281613419807</v>
      </c>
      <c r="AH222" s="14">
        <v>8.1167988261114696E-2</v>
      </c>
      <c r="AI222" s="14">
        <v>7.1858236000911999E-2</v>
      </c>
      <c r="AJ222" s="14">
        <v>6.5266100901335902E-2</v>
      </c>
      <c r="AK222" s="14">
        <v>7.4992497848754405E-2</v>
      </c>
    </row>
    <row r="223" spans="2:37" x14ac:dyDescent="0.3">
      <c r="B223" t="s">
        <v>121</v>
      </c>
      <c r="C223" s="14">
        <v>3.8340591982576701E-2</v>
      </c>
      <c r="D223" s="14">
        <v>4.55263772741369E-2</v>
      </c>
      <c r="E223" s="14">
        <v>3.1577418597678798E-2</v>
      </c>
      <c r="F223" s="14"/>
      <c r="G223" s="14">
        <v>3.3350056329028099E-2</v>
      </c>
      <c r="H223" s="14">
        <v>3.05292504901181E-2</v>
      </c>
      <c r="I223" s="14">
        <v>4.51001888882323E-2</v>
      </c>
      <c r="J223" s="14">
        <v>4.51256658963149E-2</v>
      </c>
      <c r="K223" s="14"/>
      <c r="L223" s="14">
        <v>7.1343453494029596E-2</v>
      </c>
      <c r="M223" s="14">
        <v>2.6115099693937101E-2</v>
      </c>
      <c r="N223" s="14">
        <v>2.0922913190234101E-2</v>
      </c>
      <c r="O223" s="14">
        <v>2.5834040661101201E-2</v>
      </c>
      <c r="P223" s="14">
        <v>4.25097721445361E-2</v>
      </c>
      <c r="Q223" s="14">
        <v>2.37525263978292E-2</v>
      </c>
      <c r="R223" s="14">
        <v>3.6555290833144599E-2</v>
      </c>
      <c r="S223" s="14">
        <v>2.4234611518413399E-2</v>
      </c>
      <c r="T223" s="14">
        <v>4.46789537113099E-2</v>
      </c>
      <c r="U223" s="14">
        <v>3.01972874548352E-2</v>
      </c>
      <c r="V223" s="14">
        <v>3.8219534209036503E-2</v>
      </c>
      <c r="W223" s="14">
        <v>8.0528568911704901E-2</v>
      </c>
      <c r="X223" s="14"/>
      <c r="Y223" s="14">
        <v>4.5525048607248098E-2</v>
      </c>
      <c r="Z223" s="14">
        <v>3.8117864423600697E-2</v>
      </c>
      <c r="AA223" s="14">
        <v>4.9354753037567103E-2</v>
      </c>
      <c r="AB223" s="14"/>
      <c r="AC223" s="14">
        <v>4.1548280227873699E-2</v>
      </c>
      <c r="AD223" s="14">
        <v>3.1315732235968403E-2</v>
      </c>
      <c r="AE223" s="14">
        <v>5.0451669305182301E-2</v>
      </c>
      <c r="AF223" s="14"/>
      <c r="AG223" s="14">
        <v>8.3143142841062001E-2</v>
      </c>
      <c r="AH223" s="14">
        <v>3.7923946947621898E-2</v>
      </c>
      <c r="AI223" s="14">
        <v>4.9800083985039399E-2</v>
      </c>
      <c r="AJ223" s="14">
        <v>2.38742328412287E-2</v>
      </c>
      <c r="AK223" s="14">
        <v>5.5791055773468899E-2</v>
      </c>
    </row>
    <row r="224" spans="2:37" x14ac:dyDescent="0.3">
      <c r="B224" t="s">
        <v>122</v>
      </c>
      <c r="C224" s="14">
        <v>1.5829388141742399E-2</v>
      </c>
      <c r="D224" s="14">
        <v>9.9624814447476506E-3</v>
      </c>
      <c r="E224" s="14">
        <v>2.1661662125824901E-2</v>
      </c>
      <c r="F224" s="14"/>
      <c r="G224" s="14">
        <v>8.4585789416980299E-3</v>
      </c>
      <c r="H224" s="14">
        <v>1.2732999020979701E-2</v>
      </c>
      <c r="I224" s="14">
        <v>1.20464856706989E-2</v>
      </c>
      <c r="J224" s="14">
        <v>2.9235958423420302E-2</v>
      </c>
      <c r="K224" s="14"/>
      <c r="L224" s="14">
        <v>2.15910230024773E-2</v>
      </c>
      <c r="M224" s="14">
        <v>9.8915139056267292E-3</v>
      </c>
      <c r="N224" s="14">
        <v>2.05400589028959E-2</v>
      </c>
      <c r="O224" s="14">
        <v>1.5101438803536E-2</v>
      </c>
      <c r="P224" s="14">
        <v>9.0172671201579693E-3</v>
      </c>
      <c r="Q224" s="14">
        <v>2.2091114409656099E-2</v>
      </c>
      <c r="R224" s="14">
        <v>8.3199763750392494E-3</v>
      </c>
      <c r="S224" s="14">
        <v>3.3035589149099799E-2</v>
      </c>
      <c r="T224" s="14">
        <v>1.1811155244791901E-2</v>
      </c>
      <c r="U224" s="14">
        <v>1.4564635300589801E-2</v>
      </c>
      <c r="V224" s="14">
        <v>1.24888292277732E-2</v>
      </c>
      <c r="W224" s="14">
        <v>2.2726149616608501E-2</v>
      </c>
      <c r="X224" s="14"/>
      <c r="Y224" s="14">
        <v>1.25479929271528E-2</v>
      </c>
      <c r="Z224" s="14">
        <v>1.18974348951753E-2</v>
      </c>
      <c r="AA224" s="14">
        <v>2.1769070545248601E-2</v>
      </c>
      <c r="AB224" s="14"/>
      <c r="AC224" s="14">
        <v>1.1044837321900701E-2</v>
      </c>
      <c r="AD224" s="14">
        <v>1.16398409631289E-2</v>
      </c>
      <c r="AE224" s="14">
        <v>3.0137746840803802E-2</v>
      </c>
      <c r="AF224" s="14"/>
      <c r="AG224" s="14">
        <v>2.0208345693212001E-2</v>
      </c>
      <c r="AH224" s="14">
        <v>0</v>
      </c>
      <c r="AI224" s="14">
        <v>1.16896181226104E-2</v>
      </c>
      <c r="AJ224" s="14">
        <v>1.4250197287001099E-2</v>
      </c>
      <c r="AK224" s="14">
        <v>1.87065242457576E-2</v>
      </c>
    </row>
    <row r="225" spans="2:37" x14ac:dyDescent="0.3">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row>
    <row r="226" spans="2:37" x14ac:dyDescent="0.3">
      <c r="B226" s="6" t="s">
        <v>129</v>
      </c>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row>
    <row r="227" spans="2:37" x14ac:dyDescent="0.3">
      <c r="B227" s="26" t="s">
        <v>74</v>
      </c>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row>
    <row r="228" spans="2:37" x14ac:dyDescent="0.3">
      <c r="B228" t="s">
        <v>115</v>
      </c>
      <c r="C228" s="14">
        <v>0.26033599865152701</v>
      </c>
      <c r="D228" s="14">
        <v>0.25153675936905401</v>
      </c>
      <c r="E228" s="14">
        <v>0.27064148676772098</v>
      </c>
      <c r="F228" s="14"/>
      <c r="G228" s="14">
        <v>0.25623506363477899</v>
      </c>
      <c r="H228" s="14">
        <v>0.29958633775187499</v>
      </c>
      <c r="I228" s="14">
        <v>0.231195302301376</v>
      </c>
      <c r="J228" s="14">
        <v>0.248205948801138</v>
      </c>
      <c r="K228" s="14"/>
      <c r="L228" s="14">
        <v>0.22248039984935</v>
      </c>
      <c r="M228" s="14">
        <v>0.256769550343248</v>
      </c>
      <c r="N228" s="14">
        <v>0.31503756440092201</v>
      </c>
      <c r="O228" s="14">
        <v>0.31408818146495399</v>
      </c>
      <c r="P228" s="14">
        <v>0.25116375210603098</v>
      </c>
      <c r="Q228" s="14">
        <v>0.23715581908511499</v>
      </c>
      <c r="R228" s="14">
        <v>0.25325017882393802</v>
      </c>
      <c r="S228" s="14">
        <v>0.26389093695174898</v>
      </c>
      <c r="T228" s="14">
        <v>0.27709432480155499</v>
      </c>
      <c r="U228" s="14">
        <v>0.251439888041944</v>
      </c>
      <c r="V228" s="14">
        <v>0.24868856448667401</v>
      </c>
      <c r="W228" s="14">
        <v>0.234814084593541</v>
      </c>
      <c r="X228" s="14"/>
      <c r="Y228" s="14">
        <v>0.253599588742074</v>
      </c>
      <c r="Z228" s="14">
        <v>0.23090220942317699</v>
      </c>
      <c r="AA228" s="14">
        <v>0.25327158170616199</v>
      </c>
      <c r="AB228" s="14"/>
      <c r="AC228" s="14">
        <v>0.27055773920835102</v>
      </c>
      <c r="AD228" s="14">
        <v>0.26467424522148197</v>
      </c>
      <c r="AE228" s="14">
        <v>0.28243108951507401</v>
      </c>
      <c r="AF228" s="14"/>
      <c r="AG228" s="14">
        <v>0.12357603754466299</v>
      </c>
      <c r="AH228" s="14">
        <v>0.256108737412236</v>
      </c>
      <c r="AI228" s="14">
        <v>0.20846690308438701</v>
      </c>
      <c r="AJ228" s="14">
        <v>0.290537213140377</v>
      </c>
      <c r="AK228" s="14">
        <v>0.25928239871426001</v>
      </c>
    </row>
    <row r="229" spans="2:37" x14ac:dyDescent="0.3">
      <c r="B229" t="s">
        <v>116</v>
      </c>
      <c r="C229" s="14">
        <v>0.147291779706166</v>
      </c>
      <c r="D229" s="14">
        <v>0.13121512862152501</v>
      </c>
      <c r="E229" s="14">
        <v>0.16265445077128601</v>
      </c>
      <c r="F229" s="14"/>
      <c r="G229" s="14">
        <v>0.16060043156168899</v>
      </c>
      <c r="H229" s="14">
        <v>0.16058057062233999</v>
      </c>
      <c r="I229" s="14">
        <v>0.13433174190727101</v>
      </c>
      <c r="J229" s="14">
        <v>0.12998927871468999</v>
      </c>
      <c r="K229" s="14"/>
      <c r="L229" s="14">
        <v>0.100268255525397</v>
      </c>
      <c r="M229" s="14">
        <v>0.183938026234654</v>
      </c>
      <c r="N229" s="14">
        <v>0.15161871876418501</v>
      </c>
      <c r="O229" s="14">
        <v>0.118822007351778</v>
      </c>
      <c r="P229" s="14">
        <v>0.13869247687698899</v>
      </c>
      <c r="Q229" s="14">
        <v>0.13454161845415599</v>
      </c>
      <c r="R229" s="14">
        <v>0.15756897223946401</v>
      </c>
      <c r="S229" s="14">
        <v>0.133270780813146</v>
      </c>
      <c r="T229" s="14">
        <v>0.18431360879818801</v>
      </c>
      <c r="U229" s="14">
        <v>0.12658864692123001</v>
      </c>
      <c r="V229" s="14">
        <v>0.170034765757586</v>
      </c>
      <c r="W229" s="14">
        <v>0.21995508790882301</v>
      </c>
      <c r="X229" s="14"/>
      <c r="Y229" s="14">
        <v>0.13223121236929999</v>
      </c>
      <c r="Z229" s="14">
        <v>0.14760272966070001</v>
      </c>
      <c r="AA229" s="14">
        <v>0.11981343011637199</v>
      </c>
      <c r="AB229" s="14"/>
      <c r="AC229" s="14">
        <v>0.1481905917603</v>
      </c>
      <c r="AD229" s="14">
        <v>0.14803241573176901</v>
      </c>
      <c r="AE229" s="14">
        <v>0.14795184304581799</v>
      </c>
      <c r="AF229" s="14"/>
      <c r="AG229" s="14">
        <v>0.121149936921227</v>
      </c>
      <c r="AH229" s="14">
        <v>0.19076751630187</v>
      </c>
      <c r="AI229" s="14">
        <v>0.14718658019384001</v>
      </c>
      <c r="AJ229" s="14">
        <v>0.14635875354574601</v>
      </c>
      <c r="AK229" s="14">
        <v>0.14467609118920099</v>
      </c>
    </row>
    <row r="230" spans="2:37" x14ac:dyDescent="0.3">
      <c r="B230" t="s">
        <v>117</v>
      </c>
      <c r="C230" s="14">
        <v>0.26087098579597201</v>
      </c>
      <c r="D230" s="14">
        <v>0.25250679229927298</v>
      </c>
      <c r="E230" s="14">
        <v>0.267441508341342</v>
      </c>
      <c r="F230" s="14"/>
      <c r="G230" s="14">
        <v>0.26434094872110298</v>
      </c>
      <c r="H230" s="14">
        <v>0.25043444311470098</v>
      </c>
      <c r="I230" s="14">
        <v>0.26525610452791298</v>
      </c>
      <c r="J230" s="14">
        <v>0.26378779687437198</v>
      </c>
      <c r="K230" s="14"/>
      <c r="L230" s="14">
        <v>0.26030561376342798</v>
      </c>
      <c r="M230" s="14">
        <v>0.26289394511495701</v>
      </c>
      <c r="N230" s="14">
        <v>0.245305555049144</v>
      </c>
      <c r="O230" s="14">
        <v>0.31619484061173198</v>
      </c>
      <c r="P230" s="14">
        <v>0.30718444827073399</v>
      </c>
      <c r="Q230" s="14">
        <v>0.233076130415101</v>
      </c>
      <c r="R230" s="14">
        <v>0.25182951460305503</v>
      </c>
      <c r="S230" s="14">
        <v>0.27392641147563102</v>
      </c>
      <c r="T230" s="14">
        <v>0.202164535853077</v>
      </c>
      <c r="U230" s="14">
        <v>0.28939777936156802</v>
      </c>
      <c r="V230" s="14">
        <v>0.26056290539223897</v>
      </c>
      <c r="W230" s="14">
        <v>0.24225311299956301</v>
      </c>
      <c r="X230" s="14"/>
      <c r="Y230" s="14">
        <v>0.26255899283705603</v>
      </c>
      <c r="Z230" s="14">
        <v>0.26772602563129</v>
      </c>
      <c r="AA230" s="14">
        <v>0.29459903631413198</v>
      </c>
      <c r="AB230" s="14"/>
      <c r="AC230" s="14">
        <v>0.24893559175029101</v>
      </c>
      <c r="AD230" s="14">
        <v>0.26736872145473101</v>
      </c>
      <c r="AE230" s="14">
        <v>0.23850746947798501</v>
      </c>
      <c r="AF230" s="14"/>
      <c r="AG230" s="14">
        <v>0.23282931885348601</v>
      </c>
      <c r="AH230" s="14">
        <v>0.246716635409442</v>
      </c>
      <c r="AI230" s="14">
        <v>0.27741682505016702</v>
      </c>
      <c r="AJ230" s="14">
        <v>0.25991701531448402</v>
      </c>
      <c r="AK230" s="14">
        <v>0.27401973881550601</v>
      </c>
    </row>
    <row r="231" spans="2:37" x14ac:dyDescent="0.3">
      <c r="B231" t="s">
        <v>118</v>
      </c>
      <c r="C231" s="14">
        <v>0.14840667311924299</v>
      </c>
      <c r="D231" s="14">
        <v>0.16182632861514101</v>
      </c>
      <c r="E231" s="14">
        <v>0.13562225171711001</v>
      </c>
      <c r="F231" s="14"/>
      <c r="G231" s="14">
        <v>0.134544229820172</v>
      </c>
      <c r="H231" s="14">
        <v>0.133725745343902</v>
      </c>
      <c r="I231" s="14">
        <v>0.174750124956944</v>
      </c>
      <c r="J231" s="14">
        <v>0.157621095786798</v>
      </c>
      <c r="K231" s="14"/>
      <c r="L231" s="14">
        <v>0.14781570431445801</v>
      </c>
      <c r="M231" s="14">
        <v>0.13583035506024499</v>
      </c>
      <c r="N231" s="14">
        <v>0.111515082749076</v>
      </c>
      <c r="O231" s="14">
        <v>0.12813764484246801</v>
      </c>
      <c r="P231" s="14">
        <v>0.12676122795154501</v>
      </c>
      <c r="Q231" s="14">
        <v>0.15482412613848401</v>
      </c>
      <c r="R231" s="14">
        <v>0.14375733498677301</v>
      </c>
      <c r="S231" s="14">
        <v>0.16262113181395599</v>
      </c>
      <c r="T231" s="14">
        <v>0.177835915988107</v>
      </c>
      <c r="U231" s="14">
        <v>0.20159235113541699</v>
      </c>
      <c r="V231" s="14">
        <v>0.123097503359588</v>
      </c>
      <c r="W231" s="14">
        <v>0.16462055712461501</v>
      </c>
      <c r="X231" s="14"/>
      <c r="Y231" s="14">
        <v>0.168131802082395</v>
      </c>
      <c r="Z231" s="14">
        <v>0.14254350474660099</v>
      </c>
      <c r="AA231" s="14">
        <v>0.14560900144432601</v>
      </c>
      <c r="AB231" s="14"/>
      <c r="AC231" s="14">
        <v>0.16123289517863301</v>
      </c>
      <c r="AD231" s="14">
        <v>0.14222333267925899</v>
      </c>
      <c r="AE231" s="14">
        <v>0.14352403111850501</v>
      </c>
      <c r="AF231" s="14"/>
      <c r="AG231" s="14">
        <v>0.140073904856613</v>
      </c>
      <c r="AH231" s="14">
        <v>0.16258834357016899</v>
      </c>
      <c r="AI231" s="14">
        <v>0.153050964948788</v>
      </c>
      <c r="AJ231" s="14">
        <v>0.15039877957477699</v>
      </c>
      <c r="AK231" s="14">
        <v>0.13168912122182899</v>
      </c>
    </row>
    <row r="232" spans="2:37" x14ac:dyDescent="0.3">
      <c r="B232" t="s">
        <v>119</v>
      </c>
      <c r="C232" s="14">
        <v>7.9260254636983205E-2</v>
      </c>
      <c r="D232" s="14">
        <v>8.5341538995438601E-2</v>
      </c>
      <c r="E232" s="14">
        <v>7.3188916923439096E-2</v>
      </c>
      <c r="F232" s="14"/>
      <c r="G232" s="14">
        <v>7.8881672665515296E-2</v>
      </c>
      <c r="H232" s="14">
        <v>6.9656931483217499E-2</v>
      </c>
      <c r="I232" s="14">
        <v>9.1490553876516403E-2</v>
      </c>
      <c r="J232" s="14">
        <v>7.8795748588369199E-2</v>
      </c>
      <c r="K232" s="14"/>
      <c r="L232" s="14">
        <v>0.105329785400596</v>
      </c>
      <c r="M232" s="14">
        <v>7.0828518363002704E-2</v>
      </c>
      <c r="N232" s="14">
        <v>8.0689325412863597E-2</v>
      </c>
      <c r="O232" s="14">
        <v>3.2430533659786001E-2</v>
      </c>
      <c r="P232" s="14">
        <v>6.2048868207683697E-2</v>
      </c>
      <c r="Q232" s="14">
        <v>8.5802431072927704E-2</v>
      </c>
      <c r="R232" s="14">
        <v>0.102480075647604</v>
      </c>
      <c r="S232" s="14">
        <v>0.100894206631009</v>
      </c>
      <c r="T232" s="14">
        <v>8.13481988657936E-2</v>
      </c>
      <c r="U232" s="14">
        <v>6.3457683584227903E-2</v>
      </c>
      <c r="V232" s="14">
        <v>0.11826025221698799</v>
      </c>
      <c r="W232" s="14">
        <v>3.52261629129264E-2</v>
      </c>
      <c r="X232" s="14"/>
      <c r="Y232" s="14">
        <v>8.8572939267102302E-2</v>
      </c>
      <c r="Z232" s="14">
        <v>8.5560716264979297E-2</v>
      </c>
      <c r="AA232" s="14">
        <v>9.3775720069698199E-2</v>
      </c>
      <c r="AB232" s="14"/>
      <c r="AC232" s="14">
        <v>8.1392873569090904E-2</v>
      </c>
      <c r="AD232" s="14">
        <v>6.9703546853138704E-2</v>
      </c>
      <c r="AE232" s="14">
        <v>9.1204248981562999E-2</v>
      </c>
      <c r="AF232" s="14"/>
      <c r="AG232" s="14">
        <v>0.174762442094614</v>
      </c>
      <c r="AH232" s="14">
        <v>3.8518860580228097E-2</v>
      </c>
      <c r="AI232" s="14">
        <v>8.1476912510160995E-2</v>
      </c>
      <c r="AJ232" s="14">
        <v>7.8527083827748395E-2</v>
      </c>
      <c r="AK232" s="14">
        <v>7.5387553351821998E-2</v>
      </c>
    </row>
    <row r="233" spans="2:37" x14ac:dyDescent="0.3">
      <c r="B233" t="s">
        <v>120</v>
      </c>
      <c r="C233" s="14">
        <v>5.09700387303295E-2</v>
      </c>
      <c r="D233" s="14">
        <v>6.1302143475242002E-2</v>
      </c>
      <c r="E233" s="14">
        <v>4.12182030066695E-2</v>
      </c>
      <c r="F233" s="14"/>
      <c r="G233" s="14">
        <v>4.1535859305388098E-2</v>
      </c>
      <c r="H233" s="14">
        <v>4.7438789811674799E-2</v>
      </c>
      <c r="I233" s="14">
        <v>6.4659105366745698E-2</v>
      </c>
      <c r="J233" s="14">
        <v>5.35279249807743E-2</v>
      </c>
      <c r="K233" s="14"/>
      <c r="L233" s="14">
        <v>7.7675181073863994E-2</v>
      </c>
      <c r="M233" s="14">
        <v>4.3100256938690601E-2</v>
      </c>
      <c r="N233" s="14">
        <v>4.5360137121936199E-2</v>
      </c>
      <c r="O233" s="14">
        <v>3.1839393885571401E-2</v>
      </c>
      <c r="P233" s="14">
        <v>5.2782208904941598E-2</v>
      </c>
      <c r="Q233" s="14">
        <v>8.5109186824999503E-2</v>
      </c>
      <c r="R233" s="14">
        <v>5.0005501720420301E-2</v>
      </c>
      <c r="S233" s="14">
        <v>2.4717863036828502E-2</v>
      </c>
      <c r="T233" s="14">
        <v>4.4368952210568399E-2</v>
      </c>
      <c r="U233" s="14">
        <v>3.3773476107134902E-2</v>
      </c>
      <c r="V233" s="14">
        <v>5.3562486740834601E-2</v>
      </c>
      <c r="W233" s="14">
        <v>3.5114258308890402E-2</v>
      </c>
      <c r="X233" s="14"/>
      <c r="Y233" s="14">
        <v>5.48509125384362E-2</v>
      </c>
      <c r="Z233" s="14">
        <v>6.5151045800894106E-2</v>
      </c>
      <c r="AA233" s="14">
        <v>3.7069539410531503E-2</v>
      </c>
      <c r="AB233" s="14"/>
      <c r="AC233" s="14">
        <v>5.2297081578505503E-2</v>
      </c>
      <c r="AD233" s="14">
        <v>5.3259704615940498E-2</v>
      </c>
      <c r="AE233" s="14">
        <v>2.6418366861099E-2</v>
      </c>
      <c r="AF233" s="14"/>
      <c r="AG233" s="14">
        <v>0.115019307820986</v>
      </c>
      <c r="AH233" s="14">
        <v>5.5420398097180502E-2</v>
      </c>
      <c r="AI233" s="14">
        <v>6.6328525086123302E-2</v>
      </c>
      <c r="AJ233" s="14">
        <v>3.6140469079649802E-2</v>
      </c>
      <c r="AK233" s="14">
        <v>6.1107142806368302E-2</v>
      </c>
    </row>
    <row r="234" spans="2:37" x14ac:dyDescent="0.3">
      <c r="B234" t="s">
        <v>121</v>
      </c>
      <c r="C234" s="14">
        <v>3.6610286307696499E-2</v>
      </c>
      <c r="D234" s="14">
        <v>4.7444984286612903E-2</v>
      </c>
      <c r="E234" s="14">
        <v>2.5620323761070402E-2</v>
      </c>
      <c r="F234" s="14"/>
      <c r="G234" s="14">
        <v>5.63584085897905E-2</v>
      </c>
      <c r="H234" s="14">
        <v>2.5915182429808999E-2</v>
      </c>
      <c r="I234" s="14">
        <v>2.6231250566647501E-2</v>
      </c>
      <c r="J234" s="14">
        <v>3.6061464455503602E-2</v>
      </c>
      <c r="K234" s="14"/>
      <c r="L234" s="14">
        <v>6.9258521237692605E-2</v>
      </c>
      <c r="M234" s="14">
        <v>2.92070019951228E-2</v>
      </c>
      <c r="N234" s="14">
        <v>2.59551895925921E-2</v>
      </c>
      <c r="O234" s="14">
        <v>3.61834569694367E-2</v>
      </c>
      <c r="P234" s="14">
        <v>4.6756572059266699E-2</v>
      </c>
      <c r="Q234" s="14">
        <v>4.3617854962949502E-2</v>
      </c>
      <c r="R234" s="14">
        <v>3.2706043483698703E-2</v>
      </c>
      <c r="S234" s="14">
        <v>2.4311301771666499E-2</v>
      </c>
      <c r="T234" s="14">
        <v>2.3970537923826099E-2</v>
      </c>
      <c r="U234" s="14">
        <v>2.2753624830396901E-2</v>
      </c>
      <c r="V234" s="14">
        <v>1.91805948377121E-2</v>
      </c>
      <c r="W234" s="14">
        <v>4.5290586535033102E-2</v>
      </c>
      <c r="X234" s="14"/>
      <c r="Y234" s="14">
        <v>2.58892868079297E-2</v>
      </c>
      <c r="Z234" s="14">
        <v>4.9329971817628701E-2</v>
      </c>
      <c r="AA234" s="14">
        <v>5.5861690938778401E-2</v>
      </c>
      <c r="AB234" s="14"/>
      <c r="AC234" s="14">
        <v>2.8971562846988499E-2</v>
      </c>
      <c r="AD234" s="14">
        <v>4.1609823927783098E-2</v>
      </c>
      <c r="AE234" s="14">
        <v>4.5841386587938099E-2</v>
      </c>
      <c r="AF234" s="14"/>
      <c r="AG234" s="14">
        <v>8.1493702276175903E-2</v>
      </c>
      <c r="AH234" s="14">
        <v>4.1762170404224301E-2</v>
      </c>
      <c r="AI234" s="14">
        <v>5.4505056142424797E-2</v>
      </c>
      <c r="AJ234" s="14">
        <v>2.3766027069100502E-2</v>
      </c>
      <c r="AK234" s="14">
        <v>3.7965492984419501E-2</v>
      </c>
    </row>
    <row r="235" spans="2:37" x14ac:dyDescent="0.3">
      <c r="B235" t="s">
        <v>122</v>
      </c>
      <c r="C235" s="14">
        <v>1.6253983052083101E-2</v>
      </c>
      <c r="D235" s="14">
        <v>8.8263243377122297E-3</v>
      </c>
      <c r="E235" s="14">
        <v>2.36128587113619E-2</v>
      </c>
      <c r="F235" s="14"/>
      <c r="G235" s="14">
        <v>7.5033857015628204E-3</v>
      </c>
      <c r="H235" s="14">
        <v>1.2661999442479799E-2</v>
      </c>
      <c r="I235" s="14">
        <v>1.2085816496585701E-2</v>
      </c>
      <c r="J235" s="14">
        <v>3.20107417983551E-2</v>
      </c>
      <c r="K235" s="14"/>
      <c r="L235" s="14">
        <v>1.6866538835213801E-2</v>
      </c>
      <c r="M235" s="14">
        <v>1.7432345950080599E-2</v>
      </c>
      <c r="N235" s="14">
        <v>2.45184269092809E-2</v>
      </c>
      <c r="O235" s="14">
        <v>2.2303941214274099E-2</v>
      </c>
      <c r="P235" s="14">
        <v>1.46104456228084E-2</v>
      </c>
      <c r="Q235" s="14">
        <v>2.5872833046267401E-2</v>
      </c>
      <c r="R235" s="14">
        <v>8.40237849504742E-3</v>
      </c>
      <c r="S235" s="14">
        <v>1.63673675060136E-2</v>
      </c>
      <c r="T235" s="14">
        <v>8.9039255588848499E-3</v>
      </c>
      <c r="U235" s="14">
        <v>1.09965500180809E-2</v>
      </c>
      <c r="V235" s="14">
        <v>6.6129272083770502E-3</v>
      </c>
      <c r="W235" s="14">
        <v>2.2726149616608501E-2</v>
      </c>
      <c r="X235" s="14"/>
      <c r="Y235" s="14">
        <v>1.41652653557072E-2</v>
      </c>
      <c r="Z235" s="14">
        <v>1.11837966547282E-2</v>
      </c>
      <c r="AA235" s="14">
        <v>0</v>
      </c>
      <c r="AB235" s="14"/>
      <c r="AC235" s="14">
        <v>8.4216641078410197E-3</v>
      </c>
      <c r="AD235" s="14">
        <v>1.31282095158972E-2</v>
      </c>
      <c r="AE235" s="14">
        <v>2.4121564412018098E-2</v>
      </c>
      <c r="AF235" s="14"/>
      <c r="AG235" s="14">
        <v>1.1095349632236301E-2</v>
      </c>
      <c r="AH235" s="14">
        <v>8.1173382246503192E-3</v>
      </c>
      <c r="AI235" s="14">
        <v>1.1568232984107399E-2</v>
      </c>
      <c r="AJ235" s="14">
        <v>1.43546584481163E-2</v>
      </c>
      <c r="AK235" s="14">
        <v>1.58724609165952E-2</v>
      </c>
    </row>
    <row r="236" spans="2:37" x14ac:dyDescent="0.3">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row>
    <row r="237" spans="2:37" x14ac:dyDescent="0.3">
      <c r="B237" s="6" t="s">
        <v>140</v>
      </c>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row>
    <row r="238" spans="2:37" x14ac:dyDescent="0.3">
      <c r="B238" s="26" t="s">
        <v>74</v>
      </c>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row>
    <row r="239" spans="2:37" x14ac:dyDescent="0.3">
      <c r="B239" t="s">
        <v>66</v>
      </c>
      <c r="C239" s="14">
        <v>1.4687543793232999E-2</v>
      </c>
      <c r="D239" s="14">
        <v>1.4470977720976099E-2</v>
      </c>
      <c r="E239" s="14">
        <v>1.4995713971781101E-2</v>
      </c>
      <c r="F239" s="14"/>
      <c r="G239" s="14">
        <v>1.1106064106712501E-2</v>
      </c>
      <c r="H239" s="14">
        <v>1.13246123535668E-2</v>
      </c>
      <c r="I239" s="14">
        <v>2.0156163788924101E-2</v>
      </c>
      <c r="J239" s="14">
        <v>1.7451538356100901E-2</v>
      </c>
      <c r="K239" s="14"/>
      <c r="L239" s="14">
        <v>1.7378558797029198E-2</v>
      </c>
      <c r="M239" s="14">
        <v>1.7891649857533699E-2</v>
      </c>
      <c r="N239" s="14">
        <v>2.51850689195923E-2</v>
      </c>
      <c r="O239" s="14">
        <v>3.4701620508133901E-3</v>
      </c>
      <c r="P239" s="14">
        <v>1.40157277601812E-2</v>
      </c>
      <c r="Q239" s="14">
        <v>1.1633208120781899E-2</v>
      </c>
      <c r="R239" s="14">
        <v>2.0531349630535101E-2</v>
      </c>
      <c r="S239" s="14">
        <v>8.36989043902211E-3</v>
      </c>
      <c r="T239" s="14">
        <v>1.1731106795568999E-2</v>
      </c>
      <c r="U239" s="14">
        <v>2.2029554778137998E-2</v>
      </c>
      <c r="V239" s="14">
        <v>6.4416267465151299E-3</v>
      </c>
      <c r="W239" s="14">
        <v>0</v>
      </c>
      <c r="X239" s="14"/>
      <c r="Y239" s="14">
        <v>1.2996026363253799E-2</v>
      </c>
      <c r="Z239" s="14">
        <v>1.01503316514381E-2</v>
      </c>
      <c r="AA239" s="14">
        <v>2.26244718250352E-2</v>
      </c>
      <c r="AB239" s="14"/>
      <c r="AC239" s="14">
        <v>1.0326785910891799E-2</v>
      </c>
      <c r="AD239" s="14">
        <v>1.09502492226396E-2</v>
      </c>
      <c r="AE239" s="14">
        <v>2.6558427226360599E-2</v>
      </c>
      <c r="AF239" s="14"/>
      <c r="AG239" s="14">
        <v>2.9027549777969199E-2</v>
      </c>
      <c r="AH239" s="14">
        <v>8.2897293090439406E-3</v>
      </c>
      <c r="AI239" s="14">
        <v>1.00562185452745E-2</v>
      </c>
      <c r="AJ239" s="14">
        <v>1.2514139777156401E-2</v>
      </c>
      <c r="AK239" s="14">
        <v>1.8832986056234E-2</v>
      </c>
    </row>
    <row r="240" spans="2:37" x14ac:dyDescent="0.3">
      <c r="B240" t="s">
        <v>67</v>
      </c>
      <c r="C240" s="14">
        <v>2.2708060366176501E-2</v>
      </c>
      <c r="D240" s="14">
        <v>3.2690543453431802E-2</v>
      </c>
      <c r="E240" s="14">
        <v>1.24643081640017E-2</v>
      </c>
      <c r="F240" s="14"/>
      <c r="G240" s="14">
        <v>1.9726825088658799E-2</v>
      </c>
      <c r="H240" s="14">
        <v>1.6602840740523001E-2</v>
      </c>
      <c r="I240" s="14">
        <v>2.6305483128070701E-2</v>
      </c>
      <c r="J240" s="14">
        <v>2.9436402105311298E-2</v>
      </c>
      <c r="K240" s="14"/>
      <c r="L240" s="14">
        <v>2.8347803189522802E-2</v>
      </c>
      <c r="M240" s="14">
        <v>1.4980548116218E-2</v>
      </c>
      <c r="N240" s="14">
        <v>1.7087684978137101E-2</v>
      </c>
      <c r="O240" s="14">
        <v>3.9983151672640903E-2</v>
      </c>
      <c r="P240" s="14">
        <v>1.3682625318744999E-2</v>
      </c>
      <c r="Q240" s="14">
        <v>2.1969121465666899E-2</v>
      </c>
      <c r="R240" s="14">
        <v>1.7179823341911E-2</v>
      </c>
      <c r="S240" s="14">
        <v>2.6641932530017998E-2</v>
      </c>
      <c r="T240" s="14">
        <v>2.41282882834278E-2</v>
      </c>
      <c r="U240" s="14">
        <v>1.63444230813517E-2</v>
      </c>
      <c r="V240" s="14">
        <v>1.89245001217586E-2</v>
      </c>
      <c r="W240" s="14">
        <v>4.6157005167308598E-2</v>
      </c>
      <c r="X240" s="14"/>
      <c r="Y240" s="14">
        <v>1.3973566725148399E-2</v>
      </c>
      <c r="Z240" s="14">
        <v>1.97657546580839E-2</v>
      </c>
      <c r="AA240" s="14">
        <v>2.1012192152847099E-2</v>
      </c>
      <c r="AB240" s="14"/>
      <c r="AC240" s="14">
        <v>1.8815560315561398E-2</v>
      </c>
      <c r="AD240" s="14">
        <v>2.4473453130957799E-2</v>
      </c>
      <c r="AE240" s="14">
        <v>3.0302390641851099E-2</v>
      </c>
      <c r="AF240" s="14"/>
      <c r="AG240" s="14">
        <v>5.7208929403381403E-2</v>
      </c>
      <c r="AH240" s="14">
        <v>3.00052701305231E-2</v>
      </c>
      <c r="AI240" s="14">
        <v>2.41517836649447E-2</v>
      </c>
      <c r="AJ240" s="14">
        <v>1.63574143115057E-2</v>
      </c>
      <c r="AK240" s="14">
        <v>2.99910198262602E-2</v>
      </c>
    </row>
    <row r="241" spans="2:37" x14ac:dyDescent="0.3">
      <c r="B241" t="s">
        <v>68</v>
      </c>
      <c r="C241" s="14">
        <v>7.1993405139123598E-2</v>
      </c>
      <c r="D241" s="14">
        <v>7.5422455602521005E-2</v>
      </c>
      <c r="E241" s="14">
        <v>6.9119669962014102E-2</v>
      </c>
      <c r="F241" s="14"/>
      <c r="G241" s="14">
        <v>3.9832572149642503E-2</v>
      </c>
      <c r="H241" s="14">
        <v>7.0243852722031097E-2</v>
      </c>
      <c r="I241" s="14">
        <v>7.0942677867671097E-2</v>
      </c>
      <c r="J241" s="14">
        <v>0.10919371146416899</v>
      </c>
      <c r="K241" s="14"/>
      <c r="L241" s="14">
        <v>8.2397040676649699E-2</v>
      </c>
      <c r="M241" s="14">
        <v>5.0329304418333401E-2</v>
      </c>
      <c r="N241" s="14">
        <v>8.3225754954932701E-2</v>
      </c>
      <c r="O241" s="14">
        <v>8.0732087758124293E-2</v>
      </c>
      <c r="P241" s="14">
        <v>4.2164330757692298E-2</v>
      </c>
      <c r="Q241" s="14">
        <v>4.4214347945001502E-2</v>
      </c>
      <c r="R241" s="14">
        <v>6.1530944670774301E-2</v>
      </c>
      <c r="S241" s="14">
        <v>8.5069991337986803E-2</v>
      </c>
      <c r="T241" s="14">
        <v>0.105781241638558</v>
      </c>
      <c r="U241" s="14">
        <v>5.9968930022722598E-2</v>
      </c>
      <c r="V241" s="14">
        <v>0.106024099787596</v>
      </c>
      <c r="W241" s="14">
        <v>8.0059817264377497E-2</v>
      </c>
      <c r="X241" s="14"/>
      <c r="Y241" s="14">
        <v>4.7285316004847297E-2</v>
      </c>
      <c r="Z241" s="14">
        <v>6.0600920972164102E-2</v>
      </c>
      <c r="AA241" s="14">
        <v>7.7279601026583405E-2</v>
      </c>
      <c r="AB241" s="14"/>
      <c r="AC241" s="14">
        <v>6.7120396174203303E-2</v>
      </c>
      <c r="AD241" s="14">
        <v>5.7014356216179798E-2</v>
      </c>
      <c r="AE241" s="14">
        <v>9.97690620920689E-2</v>
      </c>
      <c r="AF241" s="14"/>
      <c r="AG241" s="14">
        <v>0.105792528511434</v>
      </c>
      <c r="AH241" s="14">
        <v>7.9968820296552307E-2</v>
      </c>
      <c r="AI241" s="14">
        <v>6.7422597354199906E-2</v>
      </c>
      <c r="AJ241" s="14">
        <v>6.22049443538416E-2</v>
      </c>
      <c r="AK241" s="14">
        <v>7.2731534293711597E-2</v>
      </c>
    </row>
    <row r="242" spans="2:37" x14ac:dyDescent="0.3">
      <c r="B242" t="s">
        <v>69</v>
      </c>
      <c r="C242" s="14">
        <v>0.37127688494870698</v>
      </c>
      <c r="D242" s="14">
        <v>0.36748054534654601</v>
      </c>
      <c r="E242" s="14">
        <v>0.374800999553489</v>
      </c>
      <c r="F242" s="14"/>
      <c r="G242" s="14">
        <v>0.393164745023939</v>
      </c>
      <c r="H242" s="14">
        <v>0.37770178621559097</v>
      </c>
      <c r="I242" s="14">
        <v>0.35276098754976798</v>
      </c>
      <c r="J242" s="14">
        <v>0.35747857641789699</v>
      </c>
      <c r="K242" s="14"/>
      <c r="L242" s="14">
        <v>0.34672741783218602</v>
      </c>
      <c r="M242" s="14">
        <v>0.39129434471657198</v>
      </c>
      <c r="N242" s="14">
        <v>0.42809412392934798</v>
      </c>
      <c r="O242" s="14">
        <v>0.36312220767631898</v>
      </c>
      <c r="P242" s="14">
        <v>0.41136613806060601</v>
      </c>
      <c r="Q242" s="14">
        <v>0.33436862198002298</v>
      </c>
      <c r="R242" s="14">
        <v>0.37587351637259903</v>
      </c>
      <c r="S242" s="14">
        <v>0.36732593203110803</v>
      </c>
      <c r="T242" s="14">
        <v>0.34827423968230298</v>
      </c>
      <c r="U242" s="14">
        <v>0.39938168245259698</v>
      </c>
      <c r="V242" s="14">
        <v>0.31872765397736003</v>
      </c>
      <c r="W242" s="14">
        <v>0.36983014021754601</v>
      </c>
      <c r="X242" s="14"/>
      <c r="Y242" s="14">
        <v>0.33335794738749602</v>
      </c>
      <c r="Z242" s="14">
        <v>0.384615090068406</v>
      </c>
      <c r="AA242" s="14">
        <v>0.44320752544536002</v>
      </c>
      <c r="AB242" s="14"/>
      <c r="AC242" s="14">
        <v>0.34914335453407302</v>
      </c>
      <c r="AD242" s="14">
        <v>0.39553284698090002</v>
      </c>
      <c r="AE242" s="14">
        <v>0.34243119292455099</v>
      </c>
      <c r="AF242" s="14"/>
      <c r="AG242" s="14">
        <v>0.34686154299064098</v>
      </c>
      <c r="AH242" s="14">
        <v>0.41004990355082299</v>
      </c>
      <c r="AI242" s="14">
        <v>0.33972068994265098</v>
      </c>
      <c r="AJ242" s="14">
        <v>0.36730639106651602</v>
      </c>
      <c r="AK242" s="14">
        <v>0.40168499842316702</v>
      </c>
    </row>
    <row r="243" spans="2:37" x14ac:dyDescent="0.3">
      <c r="B243" t="s">
        <v>70</v>
      </c>
      <c r="C243" s="14">
        <v>0.51933410575275996</v>
      </c>
      <c r="D243" s="14">
        <v>0.50993547787652505</v>
      </c>
      <c r="E243" s="14">
        <v>0.52861930834871496</v>
      </c>
      <c r="F243" s="14"/>
      <c r="G243" s="14">
        <v>0.536169793631047</v>
      </c>
      <c r="H243" s="14">
        <v>0.52412690796828798</v>
      </c>
      <c r="I243" s="14">
        <v>0.52983468766556696</v>
      </c>
      <c r="J243" s="14">
        <v>0.48643977165652202</v>
      </c>
      <c r="K243" s="14"/>
      <c r="L243" s="14">
        <v>0.52514917950461204</v>
      </c>
      <c r="M243" s="14">
        <v>0.525504152891343</v>
      </c>
      <c r="N243" s="14">
        <v>0.44640736721799001</v>
      </c>
      <c r="O243" s="14">
        <v>0.51269239084210205</v>
      </c>
      <c r="P243" s="14">
        <v>0.51877117810277595</v>
      </c>
      <c r="Q243" s="14">
        <v>0.58781470048852702</v>
      </c>
      <c r="R243" s="14">
        <v>0.52488436598417998</v>
      </c>
      <c r="S243" s="14">
        <v>0.512592253661865</v>
      </c>
      <c r="T243" s="14">
        <v>0.51008512360014202</v>
      </c>
      <c r="U243" s="14">
        <v>0.50227540966519102</v>
      </c>
      <c r="V243" s="14">
        <v>0.54988211936676901</v>
      </c>
      <c r="W243" s="14">
        <v>0.50395303735076802</v>
      </c>
      <c r="X243" s="14"/>
      <c r="Y243" s="14">
        <v>0.59238714351925403</v>
      </c>
      <c r="Z243" s="14">
        <v>0.52486790264990801</v>
      </c>
      <c r="AA243" s="14">
        <v>0.43587620955017398</v>
      </c>
      <c r="AB243" s="14"/>
      <c r="AC243" s="14">
        <v>0.55459390306527101</v>
      </c>
      <c r="AD243" s="14">
        <v>0.51202909444932299</v>
      </c>
      <c r="AE243" s="14">
        <v>0.50093892711516896</v>
      </c>
      <c r="AF243" s="14"/>
      <c r="AG243" s="14">
        <v>0.46110944931657399</v>
      </c>
      <c r="AH243" s="14">
        <v>0.47168627671305802</v>
      </c>
      <c r="AI243" s="14">
        <v>0.55864871049292997</v>
      </c>
      <c r="AJ243" s="14">
        <v>0.54161711049098005</v>
      </c>
      <c r="AK243" s="14">
        <v>0.47675946140062803</v>
      </c>
    </row>
    <row r="244" spans="2:37" x14ac:dyDescent="0.3">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row>
    <row r="245" spans="2:37" x14ac:dyDescent="0.3">
      <c r="B245" s="6" t="s">
        <v>141</v>
      </c>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row>
    <row r="246" spans="2:37" x14ac:dyDescent="0.3">
      <c r="B246" s="26" t="s">
        <v>74</v>
      </c>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row>
    <row r="247" spans="2:37" x14ac:dyDescent="0.3">
      <c r="B247" t="s">
        <v>66</v>
      </c>
      <c r="C247" s="14">
        <v>1.66545172947902E-2</v>
      </c>
      <c r="D247" s="14">
        <v>1.56945680825516E-2</v>
      </c>
      <c r="E247" s="14">
        <v>1.77014272766601E-2</v>
      </c>
      <c r="F247" s="14"/>
      <c r="G247" s="14">
        <v>9.5968476873736098E-3</v>
      </c>
      <c r="H247" s="14">
        <v>1.51807074139063E-2</v>
      </c>
      <c r="I247" s="14">
        <v>2.3145859729619099E-2</v>
      </c>
      <c r="J247" s="14">
        <v>2.03394825780858E-2</v>
      </c>
      <c r="K247" s="14"/>
      <c r="L247" s="14">
        <v>2.4435233827968202E-2</v>
      </c>
      <c r="M247" s="14">
        <v>2.3027281830070401E-2</v>
      </c>
      <c r="N247" s="14">
        <v>2.5438604489122801E-2</v>
      </c>
      <c r="O247" s="14">
        <v>6.96277229346004E-3</v>
      </c>
      <c r="P247" s="14">
        <v>1.3902037426423999E-2</v>
      </c>
      <c r="Q247" s="14">
        <v>3.54284881943596E-3</v>
      </c>
      <c r="R247" s="14">
        <v>2.0562902442667501E-2</v>
      </c>
      <c r="S247" s="14">
        <v>8.36989043902211E-3</v>
      </c>
      <c r="T247" s="14">
        <v>1.18677450608346E-2</v>
      </c>
      <c r="U247" s="14">
        <v>2.5636109627171201E-2</v>
      </c>
      <c r="V247" s="14">
        <v>0</v>
      </c>
      <c r="W247" s="14">
        <v>2.32609156899952E-2</v>
      </c>
      <c r="X247" s="14"/>
      <c r="Y247" s="14">
        <v>1.4514456364451599E-2</v>
      </c>
      <c r="Z247" s="14">
        <v>1.3653166405566099E-2</v>
      </c>
      <c r="AA247" s="14">
        <v>2.7894268900016901E-2</v>
      </c>
      <c r="AB247" s="14"/>
      <c r="AC247" s="14">
        <v>1.1956291592620599E-2</v>
      </c>
      <c r="AD247" s="14">
        <v>1.7549071427127302E-2</v>
      </c>
      <c r="AE247" s="14">
        <v>2.2506434027014799E-2</v>
      </c>
      <c r="AF247" s="14"/>
      <c r="AG247" s="14">
        <v>5.66268646723571E-2</v>
      </c>
      <c r="AH247" s="14">
        <v>1.2390186167837099E-2</v>
      </c>
      <c r="AI247" s="14">
        <v>9.6023360475960794E-3</v>
      </c>
      <c r="AJ247" s="14">
        <v>1.4569590267654101E-2</v>
      </c>
      <c r="AK247" s="14">
        <v>2.2032900472566098E-2</v>
      </c>
    </row>
    <row r="248" spans="2:37" x14ac:dyDescent="0.3">
      <c r="B248" t="s">
        <v>67</v>
      </c>
      <c r="C248" s="14">
        <v>1.7778088531621002E-2</v>
      </c>
      <c r="D248" s="14">
        <v>2.4650389829011101E-2</v>
      </c>
      <c r="E248" s="14">
        <v>1.05384244621053E-2</v>
      </c>
      <c r="F248" s="14"/>
      <c r="G248" s="14">
        <v>1.8702041691802101E-2</v>
      </c>
      <c r="H248" s="14">
        <v>1.24355469955375E-2</v>
      </c>
      <c r="I248" s="14">
        <v>1.8446500574075202E-2</v>
      </c>
      <c r="J248" s="14">
        <v>2.2001881628541501E-2</v>
      </c>
      <c r="K248" s="14"/>
      <c r="L248" s="14">
        <v>1.4693035590224701E-2</v>
      </c>
      <c r="M248" s="14">
        <v>9.9748383578918392E-3</v>
      </c>
      <c r="N248" s="14">
        <v>2.47711499226053E-2</v>
      </c>
      <c r="O248" s="14">
        <v>1.43713640172583E-2</v>
      </c>
      <c r="P248" s="14">
        <v>9.3203089492507208E-3</v>
      </c>
      <c r="Q248" s="14">
        <v>1.8224664999871E-2</v>
      </c>
      <c r="R248" s="14">
        <v>2.5419159110754899E-2</v>
      </c>
      <c r="S248" s="14">
        <v>2.8542596554888101E-2</v>
      </c>
      <c r="T248" s="14">
        <v>2.65470965293878E-2</v>
      </c>
      <c r="U248" s="14">
        <v>1.5626997427953E-2</v>
      </c>
      <c r="V248" s="14">
        <v>6.2112994905048303E-3</v>
      </c>
      <c r="W248" s="14">
        <v>3.4945942718395802E-2</v>
      </c>
      <c r="X248" s="14"/>
      <c r="Y248" s="14">
        <v>1.5910462308569701E-2</v>
      </c>
      <c r="Z248" s="14">
        <v>1.5073900904895E-2</v>
      </c>
      <c r="AA248" s="14">
        <v>1.6152222040742601E-2</v>
      </c>
      <c r="AB248" s="14"/>
      <c r="AC248" s="14">
        <v>1.6901076515514701E-2</v>
      </c>
      <c r="AD248" s="14">
        <v>1.7869593052412699E-2</v>
      </c>
      <c r="AE248" s="14">
        <v>1.9835497254698499E-2</v>
      </c>
      <c r="AF248" s="14"/>
      <c r="AG248" s="14">
        <v>3.8758793679894203E-2</v>
      </c>
      <c r="AH248" s="14">
        <v>3.86229934813846E-2</v>
      </c>
      <c r="AI248" s="14">
        <v>1.2236733539252399E-2</v>
      </c>
      <c r="AJ248" s="14">
        <v>1.3665172778667E-2</v>
      </c>
      <c r="AK248" s="14">
        <v>2.2121743721486901E-2</v>
      </c>
    </row>
    <row r="249" spans="2:37" x14ac:dyDescent="0.3">
      <c r="B249" t="s">
        <v>68</v>
      </c>
      <c r="C249" s="14">
        <v>6.9615470590062498E-2</v>
      </c>
      <c r="D249" s="14">
        <v>7.3321023028484603E-2</v>
      </c>
      <c r="E249" s="14">
        <v>6.5788037021069695E-2</v>
      </c>
      <c r="F249" s="14"/>
      <c r="G249" s="14">
        <v>4.4480042910562699E-2</v>
      </c>
      <c r="H249" s="14">
        <v>5.6067967166813101E-2</v>
      </c>
      <c r="I249" s="14">
        <v>7.8818719452887306E-2</v>
      </c>
      <c r="J249" s="14">
        <v>0.10242410225383999</v>
      </c>
      <c r="K249" s="14"/>
      <c r="L249" s="14">
        <v>7.4828709873493798E-2</v>
      </c>
      <c r="M249" s="14">
        <v>6.1167171340709703E-2</v>
      </c>
      <c r="N249" s="14">
        <v>7.3663127304880699E-2</v>
      </c>
      <c r="O249" s="14">
        <v>8.1679916955622697E-2</v>
      </c>
      <c r="P249" s="14">
        <v>7.0049487621607995E-2</v>
      </c>
      <c r="Q249" s="14">
        <v>5.5391964404235203E-2</v>
      </c>
      <c r="R249" s="14">
        <v>6.5066649268672005E-2</v>
      </c>
      <c r="S249" s="14">
        <v>8.9689960672739502E-2</v>
      </c>
      <c r="T249" s="14">
        <v>6.8505244020057601E-2</v>
      </c>
      <c r="U249" s="14">
        <v>6.6382209181382504E-2</v>
      </c>
      <c r="V249" s="14">
        <v>7.4011996820540493E-2</v>
      </c>
      <c r="W249" s="14">
        <v>6.8431998897772697E-2</v>
      </c>
      <c r="X249" s="14"/>
      <c r="Y249" s="14">
        <v>4.8148668078020498E-2</v>
      </c>
      <c r="Z249" s="14">
        <v>5.8308891027657801E-2</v>
      </c>
      <c r="AA249" s="14">
        <v>7.8499709827646605E-2</v>
      </c>
      <c r="AB249" s="14"/>
      <c r="AC249" s="14">
        <v>6.0059195743370902E-2</v>
      </c>
      <c r="AD249" s="14">
        <v>4.9779110446253397E-2</v>
      </c>
      <c r="AE249" s="14">
        <v>0.113002858694577</v>
      </c>
      <c r="AF249" s="14"/>
      <c r="AG249" s="14">
        <v>8.5990409705605106E-2</v>
      </c>
      <c r="AH249" s="14">
        <v>7.1232985149575698E-2</v>
      </c>
      <c r="AI249" s="14">
        <v>8.0274683942205993E-2</v>
      </c>
      <c r="AJ249" s="14">
        <v>5.59620876883365E-2</v>
      </c>
      <c r="AK249" s="14">
        <v>7.7819899741378401E-2</v>
      </c>
    </row>
    <row r="250" spans="2:37" x14ac:dyDescent="0.3">
      <c r="B250" t="s">
        <v>69</v>
      </c>
      <c r="C250" s="14">
        <v>0.33494314314026202</v>
      </c>
      <c r="D250" s="14">
        <v>0.34011260989936898</v>
      </c>
      <c r="E250" s="14">
        <v>0.32945511942016997</v>
      </c>
      <c r="F250" s="14"/>
      <c r="G250" s="14">
        <v>0.34227018019644001</v>
      </c>
      <c r="H250" s="14">
        <v>0.34876032555674202</v>
      </c>
      <c r="I250" s="14">
        <v>0.30882819246238302</v>
      </c>
      <c r="J250" s="14">
        <v>0.33533106067088497</v>
      </c>
      <c r="K250" s="14"/>
      <c r="L250" s="14">
        <v>0.34838491497008101</v>
      </c>
      <c r="M250" s="14">
        <v>0.32614339646988899</v>
      </c>
      <c r="N250" s="14">
        <v>0.36825074653262801</v>
      </c>
      <c r="O250" s="14">
        <v>0.28710927256324498</v>
      </c>
      <c r="P250" s="14">
        <v>0.32073007491418398</v>
      </c>
      <c r="Q250" s="14">
        <v>0.34104186318428897</v>
      </c>
      <c r="R250" s="14">
        <v>0.310992430442941</v>
      </c>
      <c r="S250" s="14">
        <v>0.36832633571200002</v>
      </c>
      <c r="T250" s="14">
        <v>0.340268073258578</v>
      </c>
      <c r="U250" s="14">
        <v>0.345098997044336</v>
      </c>
      <c r="V250" s="14">
        <v>0.34304316431975002</v>
      </c>
      <c r="W250" s="14">
        <v>0.335978830899412</v>
      </c>
      <c r="X250" s="14"/>
      <c r="Y250" s="14">
        <v>0.30104457996841399</v>
      </c>
      <c r="Z250" s="14">
        <v>0.34931644803788398</v>
      </c>
      <c r="AA250" s="14">
        <v>0.34627068388947901</v>
      </c>
      <c r="AB250" s="14"/>
      <c r="AC250" s="14">
        <v>0.31248985701249399</v>
      </c>
      <c r="AD250" s="14">
        <v>0.34497832492737501</v>
      </c>
      <c r="AE250" s="14">
        <v>0.35945100000728403</v>
      </c>
      <c r="AF250" s="14"/>
      <c r="AG250" s="14">
        <v>0.33111370864880901</v>
      </c>
      <c r="AH250" s="14">
        <v>0.32633349365925302</v>
      </c>
      <c r="AI250" s="14">
        <v>0.30071218703162</v>
      </c>
      <c r="AJ250" s="14">
        <v>0.34220371726084298</v>
      </c>
      <c r="AK250" s="14">
        <v>0.35017213434677802</v>
      </c>
    </row>
    <row r="251" spans="2:37" x14ac:dyDescent="0.3">
      <c r="B251" t="s">
        <v>70</v>
      </c>
      <c r="C251" s="14">
        <v>0.56100878044326496</v>
      </c>
      <c r="D251" s="14">
        <v>0.54622140916058404</v>
      </c>
      <c r="E251" s="14">
        <v>0.57651699181999505</v>
      </c>
      <c r="F251" s="14"/>
      <c r="G251" s="14">
        <v>0.58495088751382196</v>
      </c>
      <c r="H251" s="14">
        <v>0.56755545286700104</v>
      </c>
      <c r="I251" s="14">
        <v>0.57076072778103504</v>
      </c>
      <c r="J251" s="14">
        <v>0.51990347286864802</v>
      </c>
      <c r="K251" s="14"/>
      <c r="L251" s="14">
        <v>0.53765810573823203</v>
      </c>
      <c r="M251" s="14">
        <v>0.57968731200143897</v>
      </c>
      <c r="N251" s="14">
        <v>0.50787637175076406</v>
      </c>
      <c r="O251" s="14">
        <v>0.60987667417041402</v>
      </c>
      <c r="P251" s="14">
        <v>0.58599809108853396</v>
      </c>
      <c r="Q251" s="14">
        <v>0.58179865859216895</v>
      </c>
      <c r="R251" s="14">
        <v>0.577958858734965</v>
      </c>
      <c r="S251" s="14">
        <v>0.50507121662135102</v>
      </c>
      <c r="T251" s="14">
        <v>0.55281184113114201</v>
      </c>
      <c r="U251" s="14">
        <v>0.54725568671915703</v>
      </c>
      <c r="V251" s="14">
        <v>0.57673353936920502</v>
      </c>
      <c r="W251" s="14">
        <v>0.53738231179442397</v>
      </c>
      <c r="X251" s="14"/>
      <c r="Y251" s="14">
        <v>0.62038183328054397</v>
      </c>
      <c r="Z251" s="14">
        <v>0.56364759362399697</v>
      </c>
      <c r="AA251" s="14">
        <v>0.53118311534211504</v>
      </c>
      <c r="AB251" s="14"/>
      <c r="AC251" s="14">
        <v>0.59859357913599998</v>
      </c>
      <c r="AD251" s="14">
        <v>0.56982390014683104</v>
      </c>
      <c r="AE251" s="14">
        <v>0.485204210016426</v>
      </c>
      <c r="AF251" s="14"/>
      <c r="AG251" s="14">
        <v>0.48751022329333399</v>
      </c>
      <c r="AH251" s="14">
        <v>0.55142034154194997</v>
      </c>
      <c r="AI251" s="14">
        <v>0.597174059439326</v>
      </c>
      <c r="AJ251" s="14">
        <v>0.57359943200450003</v>
      </c>
      <c r="AK251" s="14">
        <v>0.52785332171779098</v>
      </c>
    </row>
    <row r="252" spans="2:37" x14ac:dyDescent="0.3">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row>
    <row r="253" spans="2:37" x14ac:dyDescent="0.3">
      <c r="B253" s="6" t="s">
        <v>142</v>
      </c>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row>
    <row r="254" spans="2:37" x14ac:dyDescent="0.3">
      <c r="B254" s="26" t="s">
        <v>74</v>
      </c>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row>
    <row r="255" spans="2:37" x14ac:dyDescent="0.3">
      <c r="B255" t="s">
        <v>66</v>
      </c>
      <c r="C255" s="14">
        <v>1.5723052907822499E-2</v>
      </c>
      <c r="D255" s="14">
        <v>1.8500963623489401E-2</v>
      </c>
      <c r="E255" s="14">
        <v>1.31144523921915E-2</v>
      </c>
      <c r="F255" s="14"/>
      <c r="G255" s="14">
        <v>9.6315574556906092E-3</v>
      </c>
      <c r="H255" s="14">
        <v>1.6708022416266798E-2</v>
      </c>
      <c r="I255" s="14">
        <v>1.9925230474758599E-2</v>
      </c>
      <c r="J255" s="14">
        <v>1.78115015170986E-2</v>
      </c>
      <c r="K255" s="14"/>
      <c r="L255" s="14">
        <v>9.6005635135063792E-3</v>
      </c>
      <c r="M255" s="14">
        <v>2.04843266873053E-2</v>
      </c>
      <c r="N255" s="14">
        <v>3.3493677170439197E-2</v>
      </c>
      <c r="O255" s="14">
        <v>7.02122669670752E-3</v>
      </c>
      <c r="P255" s="14">
        <v>1.92082941801308E-2</v>
      </c>
      <c r="Q255" s="14">
        <v>8.1976117374070994E-3</v>
      </c>
      <c r="R255" s="14">
        <v>1.6365200517843001E-2</v>
      </c>
      <c r="S255" s="14">
        <v>2.65809276873928E-2</v>
      </c>
      <c r="T255" s="14">
        <v>1.47499247747877E-2</v>
      </c>
      <c r="U255" s="14">
        <v>1.8217942813695698E-2</v>
      </c>
      <c r="V255" s="14">
        <v>0</v>
      </c>
      <c r="W255" s="14">
        <v>2.3041375331345201E-2</v>
      </c>
      <c r="X255" s="14"/>
      <c r="Y255" s="14">
        <v>1.09636442010416E-2</v>
      </c>
      <c r="Z255" s="14">
        <v>1.39239557448783E-2</v>
      </c>
      <c r="AA255" s="14">
        <v>1.70363237967379E-2</v>
      </c>
      <c r="AB255" s="14"/>
      <c r="AC255" s="14">
        <v>1.49436234583616E-2</v>
      </c>
      <c r="AD255" s="14">
        <v>1.43968809528753E-2</v>
      </c>
      <c r="AE255" s="14">
        <v>1.9981079902440298E-2</v>
      </c>
      <c r="AF255" s="14"/>
      <c r="AG255" s="14">
        <v>3.1489901182117697E-2</v>
      </c>
      <c r="AH255" s="14">
        <v>8.2897293090439406E-3</v>
      </c>
      <c r="AI255" s="14">
        <v>1.41116402676078E-2</v>
      </c>
      <c r="AJ255" s="14">
        <v>1.3551817611577199E-2</v>
      </c>
      <c r="AK255" s="14">
        <v>2.0640777233256601E-2</v>
      </c>
    </row>
    <row r="256" spans="2:37" x14ac:dyDescent="0.3">
      <c r="B256" t="s">
        <v>67</v>
      </c>
      <c r="C256" s="14">
        <v>3.7804644797966497E-2</v>
      </c>
      <c r="D256" s="14">
        <v>5.3518632908013099E-2</v>
      </c>
      <c r="E256" s="14">
        <v>2.2711621582360599E-2</v>
      </c>
      <c r="F256" s="14"/>
      <c r="G256" s="14">
        <v>3.8805733377913397E-2</v>
      </c>
      <c r="H256" s="14">
        <v>4.4614262067503803E-2</v>
      </c>
      <c r="I256" s="14">
        <v>3.7546713171301198E-2</v>
      </c>
      <c r="J256" s="14">
        <v>2.8873967388011301E-2</v>
      </c>
      <c r="K256" s="14"/>
      <c r="L256" s="14">
        <v>2.7045386158023699E-2</v>
      </c>
      <c r="M256" s="14">
        <v>3.4673863025967797E-2</v>
      </c>
      <c r="N256" s="14">
        <v>2.9723195399668001E-2</v>
      </c>
      <c r="O256" s="14">
        <v>5.64430827829321E-2</v>
      </c>
      <c r="P256" s="14">
        <v>3.88372223159879E-2</v>
      </c>
      <c r="Q256" s="14">
        <v>3.2608563724423202E-2</v>
      </c>
      <c r="R256" s="14">
        <v>3.6961313183722498E-2</v>
      </c>
      <c r="S256" s="14">
        <v>5.2650015678306898E-2</v>
      </c>
      <c r="T256" s="14">
        <v>3.8598918522808397E-2</v>
      </c>
      <c r="U256" s="14">
        <v>4.9224997116593699E-2</v>
      </c>
      <c r="V256" s="14">
        <v>3.9586279705482501E-2</v>
      </c>
      <c r="W256" s="14">
        <v>2.26357323921332E-2</v>
      </c>
      <c r="X256" s="14"/>
      <c r="Y256" s="14">
        <v>3.5198728850824E-2</v>
      </c>
      <c r="Z256" s="14">
        <v>3.5566328995502001E-2</v>
      </c>
      <c r="AA256" s="14">
        <v>4.5316497127478601E-2</v>
      </c>
      <c r="AB256" s="14"/>
      <c r="AC256" s="14">
        <v>3.29158881755428E-2</v>
      </c>
      <c r="AD256" s="14">
        <v>4.4682499630409198E-2</v>
      </c>
      <c r="AE256" s="14">
        <v>2.4528485471907498E-2</v>
      </c>
      <c r="AF256" s="14"/>
      <c r="AG256" s="14">
        <v>7.7040641290028702E-2</v>
      </c>
      <c r="AH256" s="14">
        <v>4.0674829774019698E-2</v>
      </c>
      <c r="AI256" s="14">
        <v>4.6493342348950799E-2</v>
      </c>
      <c r="AJ256" s="14">
        <v>3.4034968124584203E-2</v>
      </c>
      <c r="AK256" s="14">
        <v>3.5626847455797403E-2</v>
      </c>
    </row>
    <row r="257" spans="2:37" x14ac:dyDescent="0.3">
      <c r="B257" t="s">
        <v>68</v>
      </c>
      <c r="C257" s="14">
        <v>0.13710129666764401</v>
      </c>
      <c r="D257" s="14">
        <v>0.145914649307056</v>
      </c>
      <c r="E257" s="14">
        <v>0.12675798413405301</v>
      </c>
      <c r="F257" s="14"/>
      <c r="G257" s="14">
        <v>0.13126987282179001</v>
      </c>
      <c r="H257" s="14">
        <v>0.127150409648945</v>
      </c>
      <c r="I257" s="14">
        <v>0.14908458158275001</v>
      </c>
      <c r="J257" s="14">
        <v>0.14256767948600299</v>
      </c>
      <c r="K257" s="14"/>
      <c r="L257" s="14">
        <v>0.14979431936483201</v>
      </c>
      <c r="M257" s="14">
        <v>0.120231549493273</v>
      </c>
      <c r="N257" s="14">
        <v>0.123093898876749</v>
      </c>
      <c r="O257" s="14">
        <v>0.13404114500088399</v>
      </c>
      <c r="P257" s="14">
        <v>0.131716364429389</v>
      </c>
      <c r="Q257" s="14">
        <v>0.12432316204342</v>
      </c>
      <c r="R257" s="14">
        <v>0.138979783320589</v>
      </c>
      <c r="S257" s="14">
        <v>0.14668276136132499</v>
      </c>
      <c r="T257" s="14">
        <v>0.15789637922633301</v>
      </c>
      <c r="U257" s="14">
        <v>0.136881849920371</v>
      </c>
      <c r="V257" s="14">
        <v>0.18211975427726099</v>
      </c>
      <c r="W257" s="14">
        <v>7.9672159954154095E-2</v>
      </c>
      <c r="X257" s="14"/>
      <c r="Y257" s="14">
        <v>0.129269692252654</v>
      </c>
      <c r="Z257" s="14">
        <v>0.107879442055342</v>
      </c>
      <c r="AA257" s="14">
        <v>0.18242330180226601</v>
      </c>
      <c r="AB257" s="14"/>
      <c r="AC257" s="14">
        <v>0.13756947258584601</v>
      </c>
      <c r="AD257" s="14">
        <v>0.12968040483141699</v>
      </c>
      <c r="AE257" s="14">
        <v>0.13236258356877401</v>
      </c>
      <c r="AF257" s="14"/>
      <c r="AG257" s="14">
        <v>0.10872910546840001</v>
      </c>
      <c r="AH257" s="14">
        <v>0.175764485333084</v>
      </c>
      <c r="AI257" s="14">
        <v>0.11030155378892401</v>
      </c>
      <c r="AJ257" s="14">
        <v>0.13035292446980501</v>
      </c>
      <c r="AK257" s="14">
        <v>0.14705140356776</v>
      </c>
    </row>
    <row r="258" spans="2:37" x14ac:dyDescent="0.3">
      <c r="B258" t="s">
        <v>69</v>
      </c>
      <c r="C258" s="14">
        <v>0.40791876577070202</v>
      </c>
      <c r="D258" s="14">
        <v>0.40824405060259999</v>
      </c>
      <c r="E258" s="14">
        <v>0.40898423744947598</v>
      </c>
      <c r="F258" s="14"/>
      <c r="G258" s="14">
        <v>0.41578524342943202</v>
      </c>
      <c r="H258" s="14">
        <v>0.42553544238990898</v>
      </c>
      <c r="I258" s="14">
        <v>0.37346770517843603</v>
      </c>
      <c r="J258" s="14">
        <v>0.41219938411261597</v>
      </c>
      <c r="K258" s="14"/>
      <c r="L258" s="14">
        <v>0.38823970016418002</v>
      </c>
      <c r="M258" s="14">
        <v>0.46050547486551102</v>
      </c>
      <c r="N258" s="14">
        <v>0.48837300365289898</v>
      </c>
      <c r="O258" s="14">
        <v>0.396532931690326</v>
      </c>
      <c r="P258" s="14">
        <v>0.41403584865534798</v>
      </c>
      <c r="Q258" s="14">
        <v>0.38198490695741599</v>
      </c>
      <c r="R258" s="14">
        <v>0.42658073393495499</v>
      </c>
      <c r="S258" s="14">
        <v>0.38485089072106299</v>
      </c>
      <c r="T258" s="14">
        <v>0.38357394608699702</v>
      </c>
      <c r="U258" s="14">
        <v>0.40153072606818402</v>
      </c>
      <c r="V258" s="14">
        <v>0.34588037625934498</v>
      </c>
      <c r="W258" s="14">
        <v>0.34779579682057399</v>
      </c>
      <c r="X258" s="14"/>
      <c r="Y258" s="14">
        <v>0.40378609446997099</v>
      </c>
      <c r="Z258" s="14">
        <v>0.43311446892066502</v>
      </c>
      <c r="AA258" s="14">
        <v>0.39939832446798601</v>
      </c>
      <c r="AB258" s="14"/>
      <c r="AC258" s="14">
        <v>0.399993584077314</v>
      </c>
      <c r="AD258" s="14">
        <v>0.408713847210113</v>
      </c>
      <c r="AE258" s="14">
        <v>0.40171429602729603</v>
      </c>
      <c r="AF258" s="14"/>
      <c r="AG258" s="14">
        <v>0.34712363522636602</v>
      </c>
      <c r="AH258" s="14">
        <v>0.40075074984682901</v>
      </c>
      <c r="AI258" s="14">
        <v>0.45754979312576499</v>
      </c>
      <c r="AJ258" s="14">
        <v>0.39612413907982402</v>
      </c>
      <c r="AK258" s="14">
        <v>0.41997006762695799</v>
      </c>
    </row>
    <row r="259" spans="2:37" x14ac:dyDescent="0.3">
      <c r="B259" t="s">
        <v>70</v>
      </c>
      <c r="C259" s="14">
        <v>0.40145223985586598</v>
      </c>
      <c r="D259" s="14">
        <v>0.37382170355884198</v>
      </c>
      <c r="E259" s="14">
        <v>0.42843170444191903</v>
      </c>
      <c r="F259" s="14"/>
      <c r="G259" s="14">
        <v>0.40450759291517402</v>
      </c>
      <c r="H259" s="14">
        <v>0.38599186347737602</v>
      </c>
      <c r="I259" s="14">
        <v>0.41997576959275501</v>
      </c>
      <c r="J259" s="14">
        <v>0.39854746749627101</v>
      </c>
      <c r="K259" s="14"/>
      <c r="L259" s="14">
        <v>0.42532003079945802</v>
      </c>
      <c r="M259" s="14">
        <v>0.36410478592794299</v>
      </c>
      <c r="N259" s="14">
        <v>0.32531622490024398</v>
      </c>
      <c r="O259" s="14">
        <v>0.40596161382915102</v>
      </c>
      <c r="P259" s="14">
        <v>0.39620227041914502</v>
      </c>
      <c r="Q259" s="14">
        <v>0.45288575553733401</v>
      </c>
      <c r="R259" s="14">
        <v>0.38111296904289099</v>
      </c>
      <c r="S259" s="14">
        <v>0.38923540455191202</v>
      </c>
      <c r="T259" s="14">
        <v>0.40518083138907401</v>
      </c>
      <c r="U259" s="14">
        <v>0.39414448408115599</v>
      </c>
      <c r="V259" s="14">
        <v>0.432413589757911</v>
      </c>
      <c r="W259" s="14">
        <v>0.52685493550179296</v>
      </c>
      <c r="X259" s="14"/>
      <c r="Y259" s="14">
        <v>0.42078184022550902</v>
      </c>
      <c r="Z259" s="14">
        <v>0.40951580428361301</v>
      </c>
      <c r="AA259" s="14">
        <v>0.35582555280553202</v>
      </c>
      <c r="AB259" s="14"/>
      <c r="AC259" s="14">
        <v>0.41457743170293598</v>
      </c>
      <c r="AD259" s="14">
        <v>0.40252636737518499</v>
      </c>
      <c r="AE259" s="14">
        <v>0.421413555029582</v>
      </c>
      <c r="AF259" s="14"/>
      <c r="AG259" s="14">
        <v>0.435616716833088</v>
      </c>
      <c r="AH259" s="14">
        <v>0.37452020573702299</v>
      </c>
      <c r="AI259" s="14">
        <v>0.37154367046875197</v>
      </c>
      <c r="AJ259" s="14">
        <v>0.42593615071420898</v>
      </c>
      <c r="AK259" s="14">
        <v>0.37671090411622699</v>
      </c>
    </row>
    <row r="260" spans="2:37" x14ac:dyDescent="0.3">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row>
    <row r="261" spans="2:37" x14ac:dyDescent="0.3">
      <c r="B261" s="6" t="s">
        <v>143</v>
      </c>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row>
    <row r="262" spans="2:37" x14ac:dyDescent="0.3">
      <c r="B262" s="26" t="s">
        <v>74</v>
      </c>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row>
    <row r="263" spans="2:37" x14ac:dyDescent="0.3">
      <c r="B263" t="s">
        <v>66</v>
      </c>
      <c r="C263" s="14">
        <v>1.4143250471241001E-2</v>
      </c>
      <c r="D263" s="14">
        <v>1.5955488577089099E-2</v>
      </c>
      <c r="E263" s="14">
        <v>1.24670583908161E-2</v>
      </c>
      <c r="F263" s="14"/>
      <c r="G263" s="14">
        <v>5.9418798657991604E-3</v>
      </c>
      <c r="H263" s="14">
        <v>1.26449205168734E-2</v>
      </c>
      <c r="I263" s="14">
        <v>2.1874348924066402E-2</v>
      </c>
      <c r="J263" s="14">
        <v>1.7961063806146701E-2</v>
      </c>
      <c r="K263" s="14"/>
      <c r="L263" s="14">
        <v>1.9576097151723201E-2</v>
      </c>
      <c r="M263" s="14">
        <v>1.56097033149891E-2</v>
      </c>
      <c r="N263" s="14">
        <v>2.94273143995698E-2</v>
      </c>
      <c r="O263" s="14">
        <v>3.5223003742785E-3</v>
      </c>
      <c r="P263" s="14">
        <v>4.5185210151365797E-3</v>
      </c>
      <c r="Q263" s="14">
        <v>7.3134545973357898E-3</v>
      </c>
      <c r="R263" s="14">
        <v>2.0519880110591499E-2</v>
      </c>
      <c r="S263" s="14">
        <v>1.8461981409371699E-2</v>
      </c>
      <c r="T263" s="14">
        <v>1.48791965286953E-2</v>
      </c>
      <c r="U263" s="14">
        <v>1.46030420160254E-2</v>
      </c>
      <c r="V263" s="14">
        <v>7.9597365218933899E-3</v>
      </c>
      <c r="W263" s="14">
        <v>0</v>
      </c>
      <c r="X263" s="14"/>
      <c r="Y263" s="14">
        <v>1.4526555929684101E-2</v>
      </c>
      <c r="Z263" s="14">
        <v>1.3880438928627999E-2</v>
      </c>
      <c r="AA263" s="14">
        <v>1.70363237967379E-2</v>
      </c>
      <c r="AB263" s="14"/>
      <c r="AC263" s="14">
        <v>1.21464761442566E-2</v>
      </c>
      <c r="AD263" s="14">
        <v>1.4457856165788201E-2</v>
      </c>
      <c r="AE263" s="14">
        <v>2.0054721330954099E-2</v>
      </c>
      <c r="AF263" s="14"/>
      <c r="AG263" s="14">
        <v>4.0406974326554101E-2</v>
      </c>
      <c r="AH263" s="14">
        <v>8.2897293090439406E-3</v>
      </c>
      <c r="AI263" s="14">
        <v>3.88070629804928E-3</v>
      </c>
      <c r="AJ263" s="14">
        <v>1.37863619577323E-2</v>
      </c>
      <c r="AK263" s="14">
        <v>2.07891162425652E-2</v>
      </c>
    </row>
    <row r="264" spans="2:37" x14ac:dyDescent="0.3">
      <c r="B264" t="s">
        <v>67</v>
      </c>
      <c r="C264" s="14">
        <v>2.8717226843101299E-2</v>
      </c>
      <c r="D264" s="14">
        <v>3.6958217293350401E-2</v>
      </c>
      <c r="E264" s="14">
        <v>2.08604489477782E-2</v>
      </c>
      <c r="F264" s="14"/>
      <c r="G264" s="14">
        <v>2.86342753532941E-2</v>
      </c>
      <c r="H264" s="14">
        <v>2.5434661773287001E-2</v>
      </c>
      <c r="I264" s="14">
        <v>2.8962226914285301E-2</v>
      </c>
      <c r="J264" s="14">
        <v>3.2421891302330599E-2</v>
      </c>
      <c r="K264" s="14"/>
      <c r="L264" s="14">
        <v>3.07571036651384E-2</v>
      </c>
      <c r="M264" s="14">
        <v>3.2302848205732301E-2</v>
      </c>
      <c r="N264" s="14">
        <v>2.8816023418580201E-2</v>
      </c>
      <c r="O264" s="14">
        <v>2.6575802038988201E-2</v>
      </c>
      <c r="P264" s="14">
        <v>2.77018599767456E-2</v>
      </c>
      <c r="Q264" s="14">
        <v>1.09469155852626E-2</v>
      </c>
      <c r="R264" s="14">
        <v>5.1115709051224298E-2</v>
      </c>
      <c r="S264" s="14">
        <v>3.4688398140580598E-2</v>
      </c>
      <c r="T264" s="14">
        <v>3.3424448169808101E-2</v>
      </c>
      <c r="U264" s="14">
        <v>2.00599049531025E-2</v>
      </c>
      <c r="V264" s="14">
        <v>1.8606248951373201E-2</v>
      </c>
      <c r="W264" s="14">
        <v>2.34541492559346E-2</v>
      </c>
      <c r="X264" s="14"/>
      <c r="Y264" s="14">
        <v>2.3328910316397899E-2</v>
      </c>
      <c r="Z264" s="14">
        <v>3.09814375773198E-2</v>
      </c>
      <c r="AA264" s="14">
        <v>2.7058852545736801E-2</v>
      </c>
      <c r="AB264" s="14"/>
      <c r="AC264" s="14">
        <v>1.6076824393262801E-2</v>
      </c>
      <c r="AD264" s="14">
        <v>3.04821059116594E-2</v>
      </c>
      <c r="AE264" s="14">
        <v>3.0743261444324901E-2</v>
      </c>
      <c r="AF264" s="14"/>
      <c r="AG264" s="14">
        <v>5.6231846740054499E-2</v>
      </c>
      <c r="AH264" s="14">
        <v>5.9799463791101501E-2</v>
      </c>
      <c r="AI264" s="14">
        <v>2.9240343709303299E-2</v>
      </c>
      <c r="AJ264" s="14">
        <v>1.9908216329287201E-2</v>
      </c>
      <c r="AK264" s="14">
        <v>3.3703401545358502E-2</v>
      </c>
    </row>
    <row r="265" spans="2:37" x14ac:dyDescent="0.3">
      <c r="B265" t="s">
        <v>68</v>
      </c>
      <c r="C265" s="14">
        <v>9.0987711085215695E-2</v>
      </c>
      <c r="D265" s="14">
        <v>9.9026064813540898E-2</v>
      </c>
      <c r="E265" s="14">
        <v>8.2412563964468305E-2</v>
      </c>
      <c r="F265" s="14"/>
      <c r="G265" s="14">
        <v>5.7086481864541502E-2</v>
      </c>
      <c r="H265" s="14">
        <v>8.3641875277531294E-2</v>
      </c>
      <c r="I265" s="14">
        <v>9.7667855058928693E-2</v>
      </c>
      <c r="J265" s="14">
        <v>0.129355734813108</v>
      </c>
      <c r="K265" s="14"/>
      <c r="L265" s="14">
        <v>0.12851657143228301</v>
      </c>
      <c r="M265" s="14">
        <v>6.3336085800121303E-2</v>
      </c>
      <c r="N265" s="14">
        <v>6.8575015723292804E-2</v>
      </c>
      <c r="O265" s="14">
        <v>8.7827767331082898E-2</v>
      </c>
      <c r="P265" s="14">
        <v>4.7164765911053903E-2</v>
      </c>
      <c r="Q265" s="14">
        <v>0.100114431318532</v>
      </c>
      <c r="R265" s="14">
        <v>8.2999732117754896E-2</v>
      </c>
      <c r="S265" s="14">
        <v>0.123019012591363</v>
      </c>
      <c r="T265" s="14">
        <v>0.102783668700293</v>
      </c>
      <c r="U265" s="14">
        <v>0.10205205021906601</v>
      </c>
      <c r="V265" s="14">
        <v>9.2469477934369507E-2</v>
      </c>
      <c r="W265" s="14">
        <v>7.9844374732179493E-2</v>
      </c>
      <c r="X265" s="14"/>
      <c r="Y265" s="14">
        <v>5.6111553336371897E-2</v>
      </c>
      <c r="Z265" s="14">
        <v>8.4410027181523101E-2</v>
      </c>
      <c r="AA265" s="14">
        <v>8.0868304972687405E-2</v>
      </c>
      <c r="AB265" s="14"/>
      <c r="AC265" s="14">
        <v>8.3392151003205295E-2</v>
      </c>
      <c r="AD265" s="14">
        <v>6.2877207052280198E-2</v>
      </c>
      <c r="AE265" s="14">
        <v>0.157722513604621</v>
      </c>
      <c r="AF265" s="14"/>
      <c r="AG265" s="14">
        <v>9.9426004270118495E-2</v>
      </c>
      <c r="AH265" s="14">
        <v>8.4374167284617704E-2</v>
      </c>
      <c r="AI265" s="14">
        <v>8.5100156062889495E-2</v>
      </c>
      <c r="AJ265" s="14">
        <v>8.0666928947743799E-2</v>
      </c>
      <c r="AK265" s="14">
        <v>0.101521095164899</v>
      </c>
    </row>
    <row r="266" spans="2:37" x14ac:dyDescent="0.3">
      <c r="B266" t="s">
        <v>69</v>
      </c>
      <c r="C266" s="14">
        <v>0.38453114681926198</v>
      </c>
      <c r="D266" s="14">
        <v>0.39015618867410801</v>
      </c>
      <c r="E266" s="14">
        <v>0.37829706645428901</v>
      </c>
      <c r="F266" s="14"/>
      <c r="G266" s="14">
        <v>0.41731167931814001</v>
      </c>
      <c r="H266" s="14">
        <v>0.38623811998919499</v>
      </c>
      <c r="I266" s="14">
        <v>0.35618651725943201</v>
      </c>
      <c r="J266" s="14">
        <v>0.37238698748183602</v>
      </c>
      <c r="K266" s="14"/>
      <c r="L266" s="14">
        <v>0.3527497450098</v>
      </c>
      <c r="M266" s="14">
        <v>0.398198635262345</v>
      </c>
      <c r="N266" s="14">
        <v>0.41858830362504801</v>
      </c>
      <c r="O266" s="14">
        <v>0.39698087438575302</v>
      </c>
      <c r="P266" s="14">
        <v>0.41311988873431199</v>
      </c>
      <c r="Q266" s="14">
        <v>0.36104617826820201</v>
      </c>
      <c r="R266" s="14">
        <v>0.36750893712173499</v>
      </c>
      <c r="S266" s="14">
        <v>0.40354621541547198</v>
      </c>
      <c r="T266" s="14">
        <v>0.35999615802164198</v>
      </c>
      <c r="U266" s="14">
        <v>0.41416605825130598</v>
      </c>
      <c r="V266" s="14">
        <v>0.363947507367197</v>
      </c>
      <c r="W266" s="14">
        <v>0.40459818451968599</v>
      </c>
      <c r="X266" s="14"/>
      <c r="Y266" s="14">
        <v>0.38568659751505802</v>
      </c>
      <c r="Z266" s="14">
        <v>0.38522498387013998</v>
      </c>
      <c r="AA266" s="14">
        <v>0.45497206781716598</v>
      </c>
      <c r="AB266" s="14"/>
      <c r="AC266" s="14">
        <v>0.35296558771460501</v>
      </c>
      <c r="AD266" s="14">
        <v>0.41941505288148601</v>
      </c>
      <c r="AE266" s="14">
        <v>0.35296450531425899</v>
      </c>
      <c r="AF266" s="14"/>
      <c r="AG266" s="14">
        <v>0.46103295840935499</v>
      </c>
      <c r="AH266" s="14">
        <v>0.42478261137364898</v>
      </c>
      <c r="AI266" s="14">
        <v>0.38203204410774799</v>
      </c>
      <c r="AJ266" s="14">
        <v>0.38016659737882702</v>
      </c>
      <c r="AK266" s="14">
        <v>0.37715033632525102</v>
      </c>
    </row>
    <row r="267" spans="2:37" x14ac:dyDescent="0.3">
      <c r="B267" t="s">
        <v>70</v>
      </c>
      <c r="C267" s="14">
        <v>0.48162066478117999</v>
      </c>
      <c r="D267" s="14">
        <v>0.45790404064191198</v>
      </c>
      <c r="E267" s="14">
        <v>0.50596286224264897</v>
      </c>
      <c r="F267" s="14"/>
      <c r="G267" s="14">
        <v>0.49102568359822502</v>
      </c>
      <c r="H267" s="14">
        <v>0.49204042244311302</v>
      </c>
      <c r="I267" s="14">
        <v>0.495309051843288</v>
      </c>
      <c r="J267" s="14">
        <v>0.447874322596579</v>
      </c>
      <c r="K267" s="14"/>
      <c r="L267" s="14">
        <v>0.468400482741056</v>
      </c>
      <c r="M267" s="14">
        <v>0.490552727416812</v>
      </c>
      <c r="N267" s="14">
        <v>0.454593342833509</v>
      </c>
      <c r="O267" s="14">
        <v>0.48509325586989699</v>
      </c>
      <c r="P267" s="14">
        <v>0.50749496436275199</v>
      </c>
      <c r="Q267" s="14">
        <v>0.52057902023066704</v>
      </c>
      <c r="R267" s="14">
        <v>0.47785574159869498</v>
      </c>
      <c r="S267" s="14">
        <v>0.42028439244321197</v>
      </c>
      <c r="T267" s="14">
        <v>0.48891652857956203</v>
      </c>
      <c r="U267" s="14">
        <v>0.4491189445605</v>
      </c>
      <c r="V267" s="14">
        <v>0.51701702922516601</v>
      </c>
      <c r="W267" s="14">
        <v>0.4921032914922</v>
      </c>
      <c r="X267" s="14"/>
      <c r="Y267" s="14">
        <v>0.52034638290248902</v>
      </c>
      <c r="Z267" s="14">
        <v>0.48550311244238897</v>
      </c>
      <c r="AA267" s="14">
        <v>0.42006445086767202</v>
      </c>
      <c r="AB267" s="14"/>
      <c r="AC267" s="14">
        <v>0.53541896074466999</v>
      </c>
      <c r="AD267" s="14">
        <v>0.472767777988786</v>
      </c>
      <c r="AE267" s="14">
        <v>0.43851499830584101</v>
      </c>
      <c r="AF267" s="14"/>
      <c r="AG267" s="14">
        <v>0.34290221625391798</v>
      </c>
      <c r="AH267" s="14">
        <v>0.42275402824158798</v>
      </c>
      <c r="AI267" s="14">
        <v>0.49974674982201001</v>
      </c>
      <c r="AJ267" s="14">
        <v>0.50547189538641002</v>
      </c>
      <c r="AK267" s="14">
        <v>0.46683605072192602</v>
      </c>
    </row>
    <row r="268" spans="2:37" x14ac:dyDescent="0.3">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row>
    <row r="269" spans="2:37" x14ac:dyDescent="0.3">
      <c r="B269" s="6" t="s">
        <v>144</v>
      </c>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row>
    <row r="270" spans="2:37" x14ac:dyDescent="0.3">
      <c r="B270" s="26" t="s">
        <v>74</v>
      </c>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row>
    <row r="271" spans="2:37" x14ac:dyDescent="0.3">
      <c r="B271" t="s">
        <v>66</v>
      </c>
      <c r="C271" s="14">
        <v>1.5482056828704301E-2</v>
      </c>
      <c r="D271" s="14">
        <v>1.6049536955264801E-2</v>
      </c>
      <c r="E271" s="14">
        <v>1.50299736176447E-2</v>
      </c>
      <c r="F271" s="14"/>
      <c r="G271" s="14">
        <v>9.9504644106371293E-3</v>
      </c>
      <c r="H271" s="14">
        <v>1.28547065954313E-2</v>
      </c>
      <c r="I271" s="14">
        <v>2.0340508717599799E-2</v>
      </c>
      <c r="J271" s="14">
        <v>1.7277123502930598E-2</v>
      </c>
      <c r="K271" s="14"/>
      <c r="L271" s="14">
        <v>1.6799266003837299E-2</v>
      </c>
      <c r="M271" s="14">
        <v>2.50708976715843E-2</v>
      </c>
      <c r="N271" s="14">
        <v>1.79846555455173E-2</v>
      </c>
      <c r="O271" s="14">
        <v>7.02122669670752E-3</v>
      </c>
      <c r="P271" s="14">
        <v>4.5185210151365797E-3</v>
      </c>
      <c r="Q271" s="14">
        <v>8.0903593013458997E-3</v>
      </c>
      <c r="R271" s="14">
        <v>2.04176009238544E-2</v>
      </c>
      <c r="S271" s="14">
        <v>1.8527357193491401E-2</v>
      </c>
      <c r="T271" s="14">
        <v>1.1934838426035601E-2</v>
      </c>
      <c r="U271" s="14">
        <v>2.62408287919489E-2</v>
      </c>
      <c r="V271" s="14">
        <v>1.4157211252327599E-2</v>
      </c>
      <c r="W271" s="14">
        <v>0</v>
      </c>
      <c r="X271" s="14"/>
      <c r="Y271" s="14">
        <v>7.8373327803212302E-3</v>
      </c>
      <c r="Z271" s="14">
        <v>1.5872787302214902E-2</v>
      </c>
      <c r="AA271" s="14">
        <v>1.0467798016021899E-2</v>
      </c>
      <c r="AB271" s="14"/>
      <c r="AC271" s="14">
        <v>1.6032817963605998E-2</v>
      </c>
      <c r="AD271" s="14">
        <v>1.4518814356992701E-2</v>
      </c>
      <c r="AE271" s="14">
        <v>1.96957750986833E-2</v>
      </c>
      <c r="AF271" s="14"/>
      <c r="AG271" s="14">
        <v>4.9832769548271101E-2</v>
      </c>
      <c r="AH271" s="14">
        <v>1.65227458177531E-2</v>
      </c>
      <c r="AI271" s="14">
        <v>1.0519076206694299E-2</v>
      </c>
      <c r="AJ271" s="14">
        <v>1.2094560322522801E-2</v>
      </c>
      <c r="AK271" s="14">
        <v>2.26811258793547E-2</v>
      </c>
    </row>
    <row r="272" spans="2:37" x14ac:dyDescent="0.3">
      <c r="B272" t="s">
        <v>67</v>
      </c>
      <c r="C272" s="14">
        <v>3.3656925799231401E-2</v>
      </c>
      <c r="D272" s="14">
        <v>4.5389323931184597E-2</v>
      </c>
      <c r="E272" s="14">
        <v>2.24239224576879E-2</v>
      </c>
      <c r="F272" s="14"/>
      <c r="G272" s="14">
        <v>2.4941915860449498E-2</v>
      </c>
      <c r="H272" s="14">
        <v>3.0893051286062699E-2</v>
      </c>
      <c r="I272" s="14">
        <v>3.5593709653551998E-2</v>
      </c>
      <c r="J272" s="14">
        <v>4.4729145980713397E-2</v>
      </c>
      <c r="K272" s="14"/>
      <c r="L272" s="14">
        <v>3.92677987040237E-2</v>
      </c>
      <c r="M272" s="14">
        <v>2.08870905355041E-2</v>
      </c>
      <c r="N272" s="14">
        <v>4.1264272445597203E-2</v>
      </c>
      <c r="O272" s="14">
        <v>2.6592352618135799E-2</v>
      </c>
      <c r="P272" s="14">
        <v>3.2768866971966702E-2</v>
      </c>
      <c r="Q272" s="14">
        <v>2.8834990090428302E-2</v>
      </c>
      <c r="R272" s="14">
        <v>3.87442352656256E-2</v>
      </c>
      <c r="S272" s="14">
        <v>3.4871253732879699E-2</v>
      </c>
      <c r="T272" s="14">
        <v>3.4065906793419497E-2</v>
      </c>
      <c r="U272" s="14">
        <v>3.2196623687839897E-2</v>
      </c>
      <c r="V272" s="14">
        <v>3.9526805121422801E-2</v>
      </c>
      <c r="W272" s="14">
        <v>5.8192623028927998E-2</v>
      </c>
      <c r="X272" s="14"/>
      <c r="Y272" s="14">
        <v>2.8753181145694001E-2</v>
      </c>
      <c r="Z272" s="14">
        <v>2.84291693743874E-2</v>
      </c>
      <c r="AA272" s="14">
        <v>4.4007430395882598E-2</v>
      </c>
      <c r="AB272" s="14"/>
      <c r="AC272" s="14">
        <v>2.6402833872143198E-2</v>
      </c>
      <c r="AD272" s="14">
        <v>3.6154731810128397E-2</v>
      </c>
      <c r="AE272" s="14">
        <v>3.8829097456208703E-2</v>
      </c>
      <c r="AF272" s="14"/>
      <c r="AG272" s="14">
        <v>8.3938816532056607E-2</v>
      </c>
      <c r="AH272" s="14">
        <v>4.7290234728927502E-2</v>
      </c>
      <c r="AI272" s="14">
        <v>4.6978501041812101E-2</v>
      </c>
      <c r="AJ272" s="14">
        <v>2.0735808697565101E-2</v>
      </c>
      <c r="AK272" s="14">
        <v>4.1175417866990201E-2</v>
      </c>
    </row>
    <row r="273" spans="2:37" x14ac:dyDescent="0.3">
      <c r="B273" t="s">
        <v>68</v>
      </c>
      <c r="C273" s="14">
        <v>0.11142823172647</v>
      </c>
      <c r="D273" s="14">
        <v>0.120606220242229</v>
      </c>
      <c r="E273" s="14">
        <v>0.10255423223862201</v>
      </c>
      <c r="F273" s="14"/>
      <c r="G273" s="14">
        <v>0.107742263739336</v>
      </c>
      <c r="H273" s="14">
        <v>0.10328768059480201</v>
      </c>
      <c r="I273" s="14">
        <v>9.5649382731318094E-2</v>
      </c>
      <c r="J273" s="14">
        <v>0.13805292575399</v>
      </c>
      <c r="K273" s="14"/>
      <c r="L273" s="14">
        <v>0.11101677901118499</v>
      </c>
      <c r="M273" s="14">
        <v>0.11126262105521199</v>
      </c>
      <c r="N273" s="14">
        <v>0.131266277980293</v>
      </c>
      <c r="O273" s="14">
        <v>0.123184940253316</v>
      </c>
      <c r="P273" s="14">
        <v>0.110270141021773</v>
      </c>
      <c r="Q273" s="14">
        <v>0.106445325957679</v>
      </c>
      <c r="R273" s="14">
        <v>0.103048367437995</v>
      </c>
      <c r="S273" s="14">
        <v>0.13044860004910999</v>
      </c>
      <c r="T273" s="14">
        <v>0.104513853935521</v>
      </c>
      <c r="U273" s="14">
        <v>0.115901736716239</v>
      </c>
      <c r="V273" s="14">
        <v>0.108575874481819</v>
      </c>
      <c r="W273" s="14">
        <v>5.7095046516338198E-2</v>
      </c>
      <c r="X273" s="14"/>
      <c r="Y273" s="14">
        <v>9.3822499847095495E-2</v>
      </c>
      <c r="Z273" s="14">
        <v>8.32366912853547E-2</v>
      </c>
      <c r="AA273" s="14">
        <v>0.13657072795631101</v>
      </c>
      <c r="AB273" s="14"/>
      <c r="AC273" s="14">
        <v>0.119597671253987</v>
      </c>
      <c r="AD273" s="14">
        <v>0.102235601078008</v>
      </c>
      <c r="AE273" s="14">
        <v>0.11596359885700799</v>
      </c>
      <c r="AF273" s="14"/>
      <c r="AG273" s="14">
        <v>0.122369815458462</v>
      </c>
      <c r="AH273" s="14">
        <v>0.142044294999358</v>
      </c>
      <c r="AI273" s="14">
        <v>8.0479954798077596E-2</v>
      </c>
      <c r="AJ273" s="14">
        <v>0.11378415516746999</v>
      </c>
      <c r="AK273" s="14">
        <v>0.109429662712532</v>
      </c>
    </row>
    <row r="274" spans="2:37" x14ac:dyDescent="0.3">
      <c r="B274" t="s">
        <v>69</v>
      </c>
      <c r="C274" s="14">
        <v>0.391904794463521</v>
      </c>
      <c r="D274" s="14">
        <v>0.38450237327846998</v>
      </c>
      <c r="E274" s="14">
        <v>0.39973798230366198</v>
      </c>
      <c r="F274" s="14"/>
      <c r="G274" s="14">
        <v>0.42272062497641799</v>
      </c>
      <c r="H274" s="14">
        <v>0.404753112595028</v>
      </c>
      <c r="I274" s="14">
        <v>0.38376486181763098</v>
      </c>
      <c r="J274" s="14">
        <v>0.35165097022702102</v>
      </c>
      <c r="K274" s="14"/>
      <c r="L274" s="14">
        <v>0.37919141809988699</v>
      </c>
      <c r="M274" s="14">
        <v>0.41576648285815898</v>
      </c>
      <c r="N274" s="14">
        <v>0.39893013331831401</v>
      </c>
      <c r="O274" s="14">
        <v>0.41802369924466398</v>
      </c>
      <c r="P274" s="14">
        <v>0.39244242730977802</v>
      </c>
      <c r="Q274" s="14">
        <v>0.37085134725677599</v>
      </c>
      <c r="R274" s="14">
        <v>0.40224245601008501</v>
      </c>
      <c r="S274" s="14">
        <v>0.41819694396321</v>
      </c>
      <c r="T274" s="14">
        <v>0.37375450140272398</v>
      </c>
      <c r="U274" s="14">
        <v>0.372139826365607</v>
      </c>
      <c r="V274" s="14">
        <v>0.353815101081634</v>
      </c>
      <c r="W274" s="14">
        <v>0.43983121175207501</v>
      </c>
      <c r="X274" s="14"/>
      <c r="Y274" s="14">
        <v>0.41392023589063698</v>
      </c>
      <c r="Z274" s="14">
        <v>0.41147535432843801</v>
      </c>
      <c r="AA274" s="14">
        <v>0.37860941415038701</v>
      </c>
      <c r="AB274" s="14"/>
      <c r="AC274" s="14">
        <v>0.37825767245346897</v>
      </c>
      <c r="AD274" s="14">
        <v>0.40787944225196998</v>
      </c>
      <c r="AE274" s="14">
        <v>0.37218956640325301</v>
      </c>
      <c r="AF274" s="14"/>
      <c r="AG274" s="14">
        <v>0.38463806084650698</v>
      </c>
      <c r="AH274" s="14">
        <v>0.42135000163791297</v>
      </c>
      <c r="AI274" s="14">
        <v>0.39941657544326797</v>
      </c>
      <c r="AJ274" s="14">
        <v>0.39393517235168601</v>
      </c>
      <c r="AK274" s="14">
        <v>0.37603301252738103</v>
      </c>
    </row>
    <row r="275" spans="2:37" x14ac:dyDescent="0.3">
      <c r="B275" t="s">
        <v>70</v>
      </c>
      <c r="C275" s="14">
        <v>0.44752799118207298</v>
      </c>
      <c r="D275" s="14">
        <v>0.43345254559285201</v>
      </c>
      <c r="E275" s="14">
        <v>0.46025388938238398</v>
      </c>
      <c r="F275" s="14"/>
      <c r="G275" s="14">
        <v>0.43464473101315898</v>
      </c>
      <c r="H275" s="14">
        <v>0.44821144892867598</v>
      </c>
      <c r="I275" s="14">
        <v>0.46465153707989898</v>
      </c>
      <c r="J275" s="14">
        <v>0.44828983453534499</v>
      </c>
      <c r="K275" s="14"/>
      <c r="L275" s="14">
        <v>0.45372473818106701</v>
      </c>
      <c r="M275" s="14">
        <v>0.42701290787953999</v>
      </c>
      <c r="N275" s="14">
        <v>0.41055466071027902</v>
      </c>
      <c r="O275" s="14">
        <v>0.42517778118717697</v>
      </c>
      <c r="P275" s="14">
        <v>0.460000043681346</v>
      </c>
      <c r="Q275" s="14">
        <v>0.48577797739377099</v>
      </c>
      <c r="R275" s="14">
        <v>0.43554734036244003</v>
      </c>
      <c r="S275" s="14">
        <v>0.39795584506130799</v>
      </c>
      <c r="T275" s="14">
        <v>0.47573089944230001</v>
      </c>
      <c r="U275" s="14">
        <v>0.45352098443836503</v>
      </c>
      <c r="V275" s="14">
        <v>0.48392500806279698</v>
      </c>
      <c r="W275" s="14">
        <v>0.44488111870265801</v>
      </c>
      <c r="X275" s="14"/>
      <c r="Y275" s="14">
        <v>0.45566675033625198</v>
      </c>
      <c r="Z275" s="14">
        <v>0.46098599770960502</v>
      </c>
      <c r="AA275" s="14">
        <v>0.43034462948139801</v>
      </c>
      <c r="AB275" s="14"/>
      <c r="AC275" s="14">
        <v>0.45970900445679402</v>
      </c>
      <c r="AD275" s="14">
        <v>0.43921141050290102</v>
      </c>
      <c r="AE275" s="14">
        <v>0.45332196218484699</v>
      </c>
      <c r="AF275" s="14"/>
      <c r="AG275" s="14">
        <v>0.35922053761470302</v>
      </c>
      <c r="AH275" s="14">
        <v>0.37279272281604903</v>
      </c>
      <c r="AI275" s="14">
        <v>0.462605892510148</v>
      </c>
      <c r="AJ275" s="14">
        <v>0.45945030346075599</v>
      </c>
      <c r="AK275" s="14">
        <v>0.45068078101374198</v>
      </c>
    </row>
    <row r="276" spans="2:37" x14ac:dyDescent="0.3">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row>
    <row r="277" spans="2:37" x14ac:dyDescent="0.3">
      <c r="B277" s="6" t="s">
        <v>145</v>
      </c>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row>
    <row r="278" spans="2:37" x14ac:dyDescent="0.3">
      <c r="B278" s="26" t="s">
        <v>74</v>
      </c>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row>
    <row r="279" spans="2:37" x14ac:dyDescent="0.3">
      <c r="B279" t="s">
        <v>66</v>
      </c>
      <c r="C279" s="14">
        <v>1.6776926518092299E-2</v>
      </c>
      <c r="D279" s="14">
        <v>1.8666795161295401E-2</v>
      </c>
      <c r="E279" s="14">
        <v>1.50422867328382E-2</v>
      </c>
      <c r="F279" s="14"/>
      <c r="G279" s="14">
        <v>1.3165103857933E-2</v>
      </c>
      <c r="H279" s="14">
        <v>8.9049457015222405E-3</v>
      </c>
      <c r="I279" s="14">
        <v>2.4599440021003598E-2</v>
      </c>
      <c r="J279" s="14">
        <v>2.2216308772245199E-2</v>
      </c>
      <c r="K279" s="14"/>
      <c r="L279" s="14">
        <v>1.4383706515736699E-2</v>
      </c>
      <c r="M279" s="14">
        <v>1.24725437090276E-2</v>
      </c>
      <c r="N279" s="14">
        <v>8.1762432693110992E-3</v>
      </c>
      <c r="O279" s="14">
        <v>1.8491952614192401E-2</v>
      </c>
      <c r="P279" s="14">
        <v>1.38254575280412E-2</v>
      </c>
      <c r="Q279" s="14">
        <v>2.9146252683221501E-2</v>
      </c>
      <c r="R279" s="14">
        <v>2.04543528284729E-2</v>
      </c>
      <c r="S279" s="14">
        <v>1.6436581317938102E-2</v>
      </c>
      <c r="T279" s="14">
        <v>2.3619695632908801E-2</v>
      </c>
      <c r="U279" s="14">
        <v>1.83293026125965E-2</v>
      </c>
      <c r="V279" s="14">
        <v>0</v>
      </c>
      <c r="W279" s="14">
        <v>2.3123023459409999E-2</v>
      </c>
      <c r="X279" s="14"/>
      <c r="Y279" s="14">
        <v>1.5879714829229501E-2</v>
      </c>
      <c r="Z279" s="14">
        <v>1.35325359762286E-2</v>
      </c>
      <c r="AA279" s="14">
        <v>2.14939389444125E-2</v>
      </c>
      <c r="AB279" s="14"/>
      <c r="AC279" s="14">
        <v>1.6594747721824701E-2</v>
      </c>
      <c r="AD279" s="14">
        <v>1.5848735572089899E-2</v>
      </c>
      <c r="AE279" s="14">
        <v>1.30019817579623E-2</v>
      </c>
      <c r="AF279" s="14"/>
      <c r="AG279" s="14">
        <v>3.7134183951149001E-2</v>
      </c>
      <c r="AH279" s="14">
        <v>2.03885355809095E-2</v>
      </c>
      <c r="AI279" s="14">
        <v>5.70453016004723E-3</v>
      </c>
      <c r="AJ279" s="14">
        <v>1.4963035901292301E-2</v>
      </c>
      <c r="AK279" s="14">
        <v>2.2165309640521599E-2</v>
      </c>
    </row>
    <row r="280" spans="2:37" x14ac:dyDescent="0.3">
      <c r="B280" t="s">
        <v>67</v>
      </c>
      <c r="C280" s="14">
        <v>2.8833476358485099E-2</v>
      </c>
      <c r="D280" s="14">
        <v>3.38449252256601E-2</v>
      </c>
      <c r="E280" s="14">
        <v>2.3462473759385899E-2</v>
      </c>
      <c r="F280" s="14"/>
      <c r="G280" s="14">
        <v>1.7126995413340899E-2</v>
      </c>
      <c r="H280" s="14">
        <v>2.4449419722127899E-2</v>
      </c>
      <c r="I280" s="14">
        <v>3.2954273856344203E-2</v>
      </c>
      <c r="J280" s="14">
        <v>4.2826638460678898E-2</v>
      </c>
      <c r="K280" s="14"/>
      <c r="L280" s="14">
        <v>2.1879674776878001E-2</v>
      </c>
      <c r="M280" s="14">
        <v>2.8155557299830498E-2</v>
      </c>
      <c r="N280" s="14">
        <v>3.3581715131230302E-2</v>
      </c>
      <c r="O280" s="14">
        <v>2.5561769564739101E-2</v>
      </c>
      <c r="P280" s="14">
        <v>3.2031693518890597E-2</v>
      </c>
      <c r="Q280" s="14">
        <v>1.8125776733995399E-2</v>
      </c>
      <c r="R280" s="14">
        <v>1.73097731852172E-2</v>
      </c>
      <c r="S280" s="14">
        <v>5.3255487354616597E-2</v>
      </c>
      <c r="T280" s="14">
        <v>2.7899844487074599E-2</v>
      </c>
      <c r="U280" s="14">
        <v>4.3831018731386798E-2</v>
      </c>
      <c r="V280" s="14">
        <v>2.6884236643651999E-2</v>
      </c>
      <c r="W280" s="14">
        <v>4.6028913788069503E-2</v>
      </c>
      <c r="X280" s="14"/>
      <c r="Y280" s="14">
        <v>1.9272736993416601E-2</v>
      </c>
      <c r="Z280" s="14">
        <v>2.65138120515712E-2</v>
      </c>
      <c r="AA280" s="14">
        <v>3.3139575178181703E-2</v>
      </c>
      <c r="AB280" s="14"/>
      <c r="AC280" s="14">
        <v>2.3685035229113E-2</v>
      </c>
      <c r="AD280" s="14">
        <v>2.60707125407105E-2</v>
      </c>
      <c r="AE280" s="14">
        <v>4.4137864897384901E-2</v>
      </c>
      <c r="AF280" s="14"/>
      <c r="AG280" s="14">
        <v>5.8900002847719402E-2</v>
      </c>
      <c r="AH280" s="14">
        <v>2.98584133195933E-2</v>
      </c>
      <c r="AI280" s="14">
        <v>2.9654080845021202E-2</v>
      </c>
      <c r="AJ280" s="14">
        <v>2.6514418359893498E-2</v>
      </c>
      <c r="AK280" s="14">
        <v>3.0973232192342898E-2</v>
      </c>
    </row>
    <row r="281" spans="2:37" x14ac:dyDescent="0.3">
      <c r="B281" t="s">
        <v>68</v>
      </c>
      <c r="C281" s="14">
        <v>0.123564686714352</v>
      </c>
      <c r="D281" s="14">
        <v>0.12722505873954501</v>
      </c>
      <c r="E281" s="14">
        <v>0.12015761822861901</v>
      </c>
      <c r="F281" s="14"/>
      <c r="G281" s="14">
        <v>9.4381940604762501E-2</v>
      </c>
      <c r="H281" s="14">
        <v>0.103846382201321</v>
      </c>
      <c r="I281" s="14">
        <v>0.13566973117554401</v>
      </c>
      <c r="J281" s="14">
        <v>0.16539150272447201</v>
      </c>
      <c r="K281" s="14"/>
      <c r="L281" s="14">
        <v>0.142889544471207</v>
      </c>
      <c r="M281" s="14">
        <v>0.14244946607417999</v>
      </c>
      <c r="N281" s="14">
        <v>0.135960856980895</v>
      </c>
      <c r="O281" s="14">
        <v>0.10956388976424999</v>
      </c>
      <c r="P281" s="14">
        <v>7.9712892780849198E-2</v>
      </c>
      <c r="Q281" s="14">
        <v>0.10085177259942101</v>
      </c>
      <c r="R281" s="14">
        <v>0.11058117640704899</v>
      </c>
      <c r="S281" s="14">
        <v>0.105455994166773</v>
      </c>
      <c r="T281" s="14">
        <v>0.14230112075287299</v>
      </c>
      <c r="U281" s="14">
        <v>0.111304360781377</v>
      </c>
      <c r="V281" s="14">
        <v>0.15644946890507</v>
      </c>
      <c r="W281" s="14">
        <v>0.10305454184052899</v>
      </c>
      <c r="X281" s="14"/>
      <c r="Y281" s="14">
        <v>8.6991513811421506E-2</v>
      </c>
      <c r="Z281" s="14">
        <v>0.107467951074683</v>
      </c>
      <c r="AA281" s="14">
        <v>0.12083952263768601</v>
      </c>
      <c r="AB281" s="14"/>
      <c r="AC281" s="14">
        <v>0.114328255119614</v>
      </c>
      <c r="AD281" s="14">
        <v>9.4873990309671197E-2</v>
      </c>
      <c r="AE281" s="14">
        <v>0.18601879000882199</v>
      </c>
      <c r="AF281" s="14"/>
      <c r="AG281" s="14">
        <v>0.19909303429528399</v>
      </c>
      <c r="AH281" s="14">
        <v>9.567353611387E-2</v>
      </c>
      <c r="AI281" s="14">
        <v>0.108136133493801</v>
      </c>
      <c r="AJ281" s="14">
        <v>0.109165062493705</v>
      </c>
      <c r="AK281" s="14">
        <v>0.157714747378564</v>
      </c>
    </row>
    <row r="282" spans="2:37" x14ac:dyDescent="0.3">
      <c r="B282" t="s">
        <v>69</v>
      </c>
      <c r="C282" s="14">
        <v>0.39467552470305201</v>
      </c>
      <c r="D282" s="14">
        <v>0.38882307831194801</v>
      </c>
      <c r="E282" s="14">
        <v>0.39971656342251999</v>
      </c>
      <c r="F282" s="14"/>
      <c r="G282" s="14">
        <v>0.39712114313212599</v>
      </c>
      <c r="H282" s="14">
        <v>0.43108353887386203</v>
      </c>
      <c r="I282" s="14">
        <v>0.35165025249375798</v>
      </c>
      <c r="J282" s="14">
        <v>0.39254406691571703</v>
      </c>
      <c r="K282" s="14"/>
      <c r="L282" s="14">
        <v>0.375834165943561</v>
      </c>
      <c r="M282" s="14">
        <v>0.36927704831639402</v>
      </c>
      <c r="N282" s="14">
        <v>0.427189054687453</v>
      </c>
      <c r="O282" s="14">
        <v>0.38190904475422499</v>
      </c>
      <c r="P282" s="14">
        <v>0.45291152725726502</v>
      </c>
      <c r="Q282" s="14">
        <v>0.40240597073051798</v>
      </c>
      <c r="R282" s="14">
        <v>0.38628622412733099</v>
      </c>
      <c r="S282" s="14">
        <v>0.43643696645191898</v>
      </c>
      <c r="T282" s="14">
        <v>0.35441504707757698</v>
      </c>
      <c r="U282" s="14">
        <v>0.43640794544419398</v>
      </c>
      <c r="V282" s="14">
        <v>0.403294980873945</v>
      </c>
      <c r="W282" s="14">
        <v>0.35943550637409299</v>
      </c>
      <c r="X282" s="14"/>
      <c r="Y282" s="14">
        <v>0.38985112768198898</v>
      </c>
      <c r="Z282" s="14">
        <v>0.413675876669586</v>
      </c>
      <c r="AA282" s="14">
        <v>0.463927617086483</v>
      </c>
      <c r="AB282" s="14"/>
      <c r="AC282" s="14">
        <v>0.37810449227147402</v>
      </c>
      <c r="AD282" s="14">
        <v>0.40585193519371299</v>
      </c>
      <c r="AE282" s="14">
        <v>0.40913365284924702</v>
      </c>
      <c r="AF282" s="14"/>
      <c r="AG282" s="14">
        <v>0.29793041147267901</v>
      </c>
      <c r="AH282" s="14">
        <v>0.42536043104497101</v>
      </c>
      <c r="AI282" s="14">
        <v>0.38841852957456102</v>
      </c>
      <c r="AJ282" s="14">
        <v>0.40118360813499099</v>
      </c>
      <c r="AK282" s="14">
        <v>0.39116614182187498</v>
      </c>
    </row>
    <row r="283" spans="2:37" x14ac:dyDescent="0.3">
      <c r="B283" t="s">
        <v>70</v>
      </c>
      <c r="C283" s="14">
        <v>0.43614938570601902</v>
      </c>
      <c r="D283" s="14">
        <v>0.431440142561551</v>
      </c>
      <c r="E283" s="14">
        <v>0.44162105785663702</v>
      </c>
      <c r="F283" s="14"/>
      <c r="G283" s="14">
        <v>0.47820481699183798</v>
      </c>
      <c r="H283" s="14">
        <v>0.431715713501167</v>
      </c>
      <c r="I283" s="14">
        <v>0.45512630245335001</v>
      </c>
      <c r="J283" s="14">
        <v>0.37702148312688699</v>
      </c>
      <c r="K283" s="14"/>
      <c r="L283" s="14">
        <v>0.44501290829261703</v>
      </c>
      <c r="M283" s="14">
        <v>0.44764538460056802</v>
      </c>
      <c r="N283" s="14">
        <v>0.39509212993110998</v>
      </c>
      <c r="O283" s="14">
        <v>0.46447334330259399</v>
      </c>
      <c r="P283" s="14">
        <v>0.421518428914954</v>
      </c>
      <c r="Q283" s="14">
        <v>0.44947022725284402</v>
      </c>
      <c r="R283" s="14">
        <v>0.465368473451931</v>
      </c>
      <c r="S283" s="14">
        <v>0.38841497070875403</v>
      </c>
      <c r="T283" s="14">
        <v>0.45176429204956697</v>
      </c>
      <c r="U283" s="14">
        <v>0.39012737243044499</v>
      </c>
      <c r="V283" s="14">
        <v>0.41337131357733298</v>
      </c>
      <c r="W283" s="14">
        <v>0.46835801453789799</v>
      </c>
      <c r="X283" s="14"/>
      <c r="Y283" s="14">
        <v>0.48800490668394397</v>
      </c>
      <c r="Z283" s="14">
        <v>0.43880982422793102</v>
      </c>
      <c r="AA283" s="14">
        <v>0.36059934615323602</v>
      </c>
      <c r="AB283" s="14"/>
      <c r="AC283" s="14">
        <v>0.46728746965797402</v>
      </c>
      <c r="AD283" s="14">
        <v>0.45735462638381502</v>
      </c>
      <c r="AE283" s="14">
        <v>0.347707710486584</v>
      </c>
      <c r="AF283" s="14"/>
      <c r="AG283" s="14">
        <v>0.40694236743316903</v>
      </c>
      <c r="AH283" s="14">
        <v>0.428719083940657</v>
      </c>
      <c r="AI283" s="14">
        <v>0.46808672592657002</v>
      </c>
      <c r="AJ283" s="14">
        <v>0.44817387511011703</v>
      </c>
      <c r="AK283" s="14">
        <v>0.39798056896669698</v>
      </c>
    </row>
    <row r="284" spans="2:37" x14ac:dyDescent="0.3">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row>
    <row r="285" spans="2:37" x14ac:dyDescent="0.3">
      <c r="B285" s="6" t="s">
        <v>146</v>
      </c>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row>
    <row r="286" spans="2:37" x14ac:dyDescent="0.3">
      <c r="B286" s="26" t="s">
        <v>74</v>
      </c>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row>
    <row r="287" spans="2:37" x14ac:dyDescent="0.3">
      <c r="B287" t="s">
        <v>66</v>
      </c>
      <c r="C287" s="14">
        <v>1.6639840543014501E-2</v>
      </c>
      <c r="D287" s="14">
        <v>1.90465907412301E-2</v>
      </c>
      <c r="E287" s="14">
        <v>1.43996521738773E-2</v>
      </c>
      <c r="F287" s="14"/>
      <c r="G287" s="14">
        <v>1.32562743741585E-2</v>
      </c>
      <c r="H287" s="14">
        <v>2.1611528397578701E-2</v>
      </c>
      <c r="I287" s="14">
        <v>1.21645689495577E-2</v>
      </c>
      <c r="J287" s="14">
        <v>1.9312455550644401E-2</v>
      </c>
      <c r="K287" s="14"/>
      <c r="L287" s="14">
        <v>1.66443300352613E-2</v>
      </c>
      <c r="M287" s="14">
        <v>2.3120117865935E-2</v>
      </c>
      <c r="N287" s="14">
        <v>2.51557255581168E-2</v>
      </c>
      <c r="O287" s="14">
        <v>1.40454682082515E-2</v>
      </c>
      <c r="P287" s="14">
        <v>1.0109944017818199E-2</v>
      </c>
      <c r="Q287" s="14">
        <v>3.6678306332935001E-3</v>
      </c>
      <c r="R287" s="14">
        <v>2.8831265483976298E-2</v>
      </c>
      <c r="S287" s="14">
        <v>1.8461981409371699E-2</v>
      </c>
      <c r="T287" s="14">
        <v>1.1797800493648499E-2</v>
      </c>
      <c r="U287" s="14">
        <v>2.5558138092294201E-2</v>
      </c>
      <c r="V287" s="14">
        <v>0</v>
      </c>
      <c r="W287" s="14">
        <v>1.16467347080467E-2</v>
      </c>
      <c r="X287" s="14"/>
      <c r="Y287" s="14">
        <v>9.3755701561011907E-3</v>
      </c>
      <c r="Z287" s="14">
        <v>1.5709058260892701E-2</v>
      </c>
      <c r="AA287" s="14">
        <v>2.79636179803322E-2</v>
      </c>
      <c r="AB287" s="14"/>
      <c r="AC287" s="14">
        <v>1.37634882452582E-2</v>
      </c>
      <c r="AD287" s="14">
        <v>1.84695746259411E-2</v>
      </c>
      <c r="AE287" s="14">
        <v>2.0095332841217499E-2</v>
      </c>
      <c r="AF287" s="14"/>
      <c r="AG287" s="14">
        <v>4.0718645211726197E-2</v>
      </c>
      <c r="AH287" s="14">
        <v>1.67097816707697E-2</v>
      </c>
      <c r="AI287" s="14">
        <v>1.7784785302611902E-2</v>
      </c>
      <c r="AJ287" s="14">
        <v>1.7637093238808799E-2</v>
      </c>
      <c r="AK287" s="14">
        <v>1.0921275667688701E-2</v>
      </c>
    </row>
    <row r="288" spans="2:37" x14ac:dyDescent="0.3">
      <c r="B288" t="s">
        <v>67</v>
      </c>
      <c r="C288" s="14">
        <v>3.5358633404896103E-2</v>
      </c>
      <c r="D288" s="14">
        <v>4.6411092490944598E-2</v>
      </c>
      <c r="E288" s="14">
        <v>2.4153549505308899E-2</v>
      </c>
      <c r="F288" s="14"/>
      <c r="G288" s="14">
        <v>3.0897994739494301E-2</v>
      </c>
      <c r="H288" s="14">
        <v>3.0856732516337498E-2</v>
      </c>
      <c r="I288" s="14">
        <v>4.0657491331206497E-2</v>
      </c>
      <c r="J288" s="14">
        <v>4.0707695867898103E-2</v>
      </c>
      <c r="K288" s="14"/>
      <c r="L288" s="14">
        <v>3.4864582442073702E-2</v>
      </c>
      <c r="M288" s="14">
        <v>2.22383064532845E-2</v>
      </c>
      <c r="N288" s="14">
        <v>2.5249075456448701E-2</v>
      </c>
      <c r="O288" s="14">
        <v>3.7334735723480797E-2</v>
      </c>
      <c r="P288" s="14">
        <v>4.1430041798553599E-2</v>
      </c>
      <c r="Q288" s="14">
        <v>1.8054609717465801E-2</v>
      </c>
      <c r="R288" s="14">
        <v>2.1242517668333301E-2</v>
      </c>
      <c r="S288" s="14">
        <v>3.4567598443133202E-2</v>
      </c>
      <c r="T288" s="14">
        <v>4.16958213260267E-2</v>
      </c>
      <c r="U288" s="14">
        <v>6.3593013576582105E-2</v>
      </c>
      <c r="V288" s="14">
        <v>4.4262540019582401E-2</v>
      </c>
      <c r="W288" s="14">
        <v>6.9247169225730598E-2</v>
      </c>
      <c r="X288" s="14"/>
      <c r="Y288" s="14">
        <v>3.6624480347210601E-2</v>
      </c>
      <c r="Z288" s="14">
        <v>2.9037695911882801E-2</v>
      </c>
      <c r="AA288" s="14">
        <v>1.6147322961257701E-2</v>
      </c>
      <c r="AB288" s="14"/>
      <c r="AC288" s="14">
        <v>2.8044784643224501E-2</v>
      </c>
      <c r="AD288" s="14">
        <v>3.9304467845971601E-2</v>
      </c>
      <c r="AE288" s="14">
        <v>2.9286895903567398E-2</v>
      </c>
      <c r="AF288" s="14"/>
      <c r="AG288" s="14">
        <v>7.3816696850812796E-2</v>
      </c>
      <c r="AH288" s="14">
        <v>4.5737981894078697E-2</v>
      </c>
      <c r="AI288" s="14">
        <v>4.2626544449410303E-2</v>
      </c>
      <c r="AJ288" s="14">
        <v>2.7719757307927001E-2</v>
      </c>
      <c r="AK288" s="14">
        <v>4.0389801908696399E-2</v>
      </c>
    </row>
    <row r="289" spans="2:37" x14ac:dyDescent="0.3">
      <c r="B289" t="s">
        <v>68</v>
      </c>
      <c r="C289" s="14">
        <v>0.11003672385884899</v>
      </c>
      <c r="D289" s="14">
        <v>0.124602681957769</v>
      </c>
      <c r="E289" s="14">
        <v>9.5226724036792401E-2</v>
      </c>
      <c r="F289" s="14"/>
      <c r="G289" s="14">
        <v>9.8401265086471901E-2</v>
      </c>
      <c r="H289" s="14">
        <v>0.105220795624781</v>
      </c>
      <c r="I289" s="14">
        <v>0.10800251853013999</v>
      </c>
      <c r="J289" s="14">
        <v>0.12548640296439501</v>
      </c>
      <c r="K289" s="14"/>
      <c r="L289" s="14">
        <v>0.11308741576435501</v>
      </c>
      <c r="M289" s="14">
        <v>0.118520310833498</v>
      </c>
      <c r="N289" s="14">
        <v>0.13573784398661301</v>
      </c>
      <c r="O289" s="14">
        <v>0.10432055045223</v>
      </c>
      <c r="P289" s="14">
        <v>9.7641754022613297E-2</v>
      </c>
      <c r="Q289" s="14">
        <v>0.10968948498239101</v>
      </c>
      <c r="R289" s="14">
        <v>0.109828015136167</v>
      </c>
      <c r="S289" s="14">
        <v>8.1128377163297904E-2</v>
      </c>
      <c r="T289" s="14">
        <v>0.10738226321991901</v>
      </c>
      <c r="U289" s="14">
        <v>9.8650877174664697E-2</v>
      </c>
      <c r="V289" s="14">
        <v>0.12044220662958</v>
      </c>
      <c r="W289" s="14">
        <v>0.10310892503793501</v>
      </c>
      <c r="X289" s="14"/>
      <c r="Y289" s="14">
        <v>9.4590774359147201E-2</v>
      </c>
      <c r="Z289" s="14">
        <v>9.9124951521958105E-2</v>
      </c>
      <c r="AA289" s="14">
        <v>0.103133230963862</v>
      </c>
      <c r="AB289" s="14"/>
      <c r="AC289" s="14">
        <v>0.100621601906108</v>
      </c>
      <c r="AD289" s="14">
        <v>0.103474556744827</v>
      </c>
      <c r="AE289" s="14">
        <v>0.14713512005642199</v>
      </c>
      <c r="AF289" s="14"/>
      <c r="AG289" s="14">
        <v>0.13954996521030999</v>
      </c>
      <c r="AH289" s="14">
        <v>0.134750166219197</v>
      </c>
      <c r="AI289" s="14">
        <v>0.103449840010772</v>
      </c>
      <c r="AJ289" s="14">
        <v>0.10163388858047601</v>
      </c>
      <c r="AK289" s="14">
        <v>0.101105097979359</v>
      </c>
    </row>
    <row r="290" spans="2:37" x14ac:dyDescent="0.3">
      <c r="B290" t="s">
        <v>69</v>
      </c>
      <c r="C290" s="14">
        <v>0.38721362060549103</v>
      </c>
      <c r="D290" s="14">
        <v>0.39294767710685502</v>
      </c>
      <c r="E290" s="14">
        <v>0.383514499633416</v>
      </c>
      <c r="F290" s="14"/>
      <c r="G290" s="14">
        <v>0.41028577289557999</v>
      </c>
      <c r="H290" s="14">
        <v>0.377236587481737</v>
      </c>
      <c r="I290" s="14">
        <v>0.384560848436452</v>
      </c>
      <c r="J290" s="14">
        <v>0.37536088761884601</v>
      </c>
      <c r="K290" s="14"/>
      <c r="L290" s="14">
        <v>0.377006848156407</v>
      </c>
      <c r="M290" s="14">
        <v>0.41313800095909498</v>
      </c>
      <c r="N290" s="14">
        <v>0.41004639214501798</v>
      </c>
      <c r="O290" s="14">
        <v>0.383708494877472</v>
      </c>
      <c r="P290" s="14">
        <v>0.39287543956561299</v>
      </c>
      <c r="Q290" s="14">
        <v>0.38535983786441802</v>
      </c>
      <c r="R290" s="14">
        <v>0.39669547758663998</v>
      </c>
      <c r="S290" s="14">
        <v>0.461788055223046</v>
      </c>
      <c r="T290" s="14">
        <v>0.34970965374448099</v>
      </c>
      <c r="U290" s="14">
        <v>0.35616542673093898</v>
      </c>
      <c r="V290" s="14">
        <v>0.38715803215293898</v>
      </c>
      <c r="W290" s="14">
        <v>0.37075310149561802</v>
      </c>
      <c r="X290" s="14"/>
      <c r="Y290" s="14">
        <v>0.39211607288576</v>
      </c>
      <c r="Z290" s="14">
        <v>0.39933785372279601</v>
      </c>
      <c r="AA290" s="14">
        <v>0.44460255243906999</v>
      </c>
      <c r="AB290" s="14"/>
      <c r="AC290" s="14">
        <v>0.377177179407577</v>
      </c>
      <c r="AD290" s="14">
        <v>0.40419933860736201</v>
      </c>
      <c r="AE290" s="14">
        <v>0.35638612571870698</v>
      </c>
      <c r="AF290" s="14"/>
      <c r="AG290" s="14">
        <v>0.35964933640560398</v>
      </c>
      <c r="AH290" s="14">
        <v>0.40581484299392501</v>
      </c>
      <c r="AI290" s="14">
        <v>0.35783896776301299</v>
      </c>
      <c r="AJ290" s="14">
        <v>0.40640611435058699</v>
      </c>
      <c r="AK290" s="14">
        <v>0.38081913012818602</v>
      </c>
    </row>
    <row r="291" spans="2:37" x14ac:dyDescent="0.3">
      <c r="B291" t="s">
        <v>70</v>
      </c>
      <c r="C291" s="14">
        <v>0.45075118158775002</v>
      </c>
      <c r="D291" s="14">
        <v>0.41699195770320102</v>
      </c>
      <c r="E291" s="14">
        <v>0.48270557465060598</v>
      </c>
      <c r="F291" s="14"/>
      <c r="G291" s="14">
        <v>0.447158692904295</v>
      </c>
      <c r="H291" s="14">
        <v>0.46507435597956498</v>
      </c>
      <c r="I291" s="14">
        <v>0.454614572752644</v>
      </c>
      <c r="J291" s="14">
        <v>0.43913255799821599</v>
      </c>
      <c r="K291" s="14"/>
      <c r="L291" s="14">
        <v>0.45839682360190298</v>
      </c>
      <c r="M291" s="14">
        <v>0.42298326388818702</v>
      </c>
      <c r="N291" s="14">
        <v>0.40381096285380302</v>
      </c>
      <c r="O291" s="14">
        <v>0.46059075073856498</v>
      </c>
      <c r="P291" s="14">
        <v>0.45794282059540198</v>
      </c>
      <c r="Q291" s="14">
        <v>0.48322823680243099</v>
      </c>
      <c r="R291" s="14">
        <v>0.44340272412488302</v>
      </c>
      <c r="S291" s="14">
        <v>0.40405398776115098</v>
      </c>
      <c r="T291" s="14">
        <v>0.48941446121592402</v>
      </c>
      <c r="U291" s="14">
        <v>0.45603254442551999</v>
      </c>
      <c r="V291" s="14">
        <v>0.44813722119789801</v>
      </c>
      <c r="W291" s="14">
        <v>0.44524406953267098</v>
      </c>
      <c r="X291" s="14"/>
      <c r="Y291" s="14">
        <v>0.467293102251782</v>
      </c>
      <c r="Z291" s="14">
        <v>0.45679044058247098</v>
      </c>
      <c r="AA291" s="14">
        <v>0.40815327565547699</v>
      </c>
      <c r="AB291" s="14"/>
      <c r="AC291" s="14">
        <v>0.48039294579783198</v>
      </c>
      <c r="AD291" s="14">
        <v>0.43455206217589798</v>
      </c>
      <c r="AE291" s="14">
        <v>0.44709652548008599</v>
      </c>
      <c r="AF291" s="14"/>
      <c r="AG291" s="14">
        <v>0.38626535632154702</v>
      </c>
      <c r="AH291" s="14">
        <v>0.39698722722203</v>
      </c>
      <c r="AI291" s="14">
        <v>0.47829986247419298</v>
      </c>
      <c r="AJ291" s="14">
        <v>0.44660314652220201</v>
      </c>
      <c r="AK291" s="14">
        <v>0.46676469431607098</v>
      </c>
    </row>
    <row r="292" spans="2:37" x14ac:dyDescent="0.3">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row>
    <row r="293" spans="2:37" x14ac:dyDescent="0.3">
      <c r="B293" s="6" t="s">
        <v>147</v>
      </c>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row>
    <row r="294" spans="2:37" x14ac:dyDescent="0.3">
      <c r="B294" s="26" t="s">
        <v>74</v>
      </c>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row>
    <row r="295" spans="2:37" x14ac:dyDescent="0.3">
      <c r="B295" t="s">
        <v>66</v>
      </c>
      <c r="C295" s="14">
        <v>1.6206784722405401E-2</v>
      </c>
      <c r="D295" s="14">
        <v>1.6822870460259601E-2</v>
      </c>
      <c r="E295" s="14">
        <v>1.57120194970473E-2</v>
      </c>
      <c r="F295" s="14"/>
      <c r="G295" s="14">
        <v>9.5536840488432608E-3</v>
      </c>
      <c r="H295" s="14">
        <v>1.1713418683844099E-2</v>
      </c>
      <c r="I295" s="14">
        <v>1.7128939248455301E-2</v>
      </c>
      <c r="J295" s="14">
        <v>2.5927419273421001E-2</v>
      </c>
      <c r="K295" s="14"/>
      <c r="L295" s="14">
        <v>1.50187499032745E-2</v>
      </c>
      <c r="M295" s="14">
        <v>1.54130732480443E-2</v>
      </c>
      <c r="N295" s="14">
        <v>2.2178090566015801E-2</v>
      </c>
      <c r="O295" s="14">
        <v>2.3629882006713201E-2</v>
      </c>
      <c r="P295" s="14">
        <v>1.3994876135936699E-2</v>
      </c>
      <c r="Q295" s="14">
        <v>7.21067945272946E-3</v>
      </c>
      <c r="R295" s="14">
        <v>2.0531349630535101E-2</v>
      </c>
      <c r="S295" s="14">
        <v>1.6436581317938102E-2</v>
      </c>
      <c r="T295" s="14">
        <v>2.3677546998082E-2</v>
      </c>
      <c r="U295" s="14">
        <v>1.4668474539243E-2</v>
      </c>
      <c r="V295" s="14">
        <v>0</v>
      </c>
      <c r="W295" s="14">
        <v>1.1609148639893299E-2</v>
      </c>
      <c r="X295" s="14"/>
      <c r="Y295" s="14">
        <v>1.9449720122382001E-2</v>
      </c>
      <c r="Z295" s="14">
        <v>1.18938649943466E-2</v>
      </c>
      <c r="AA295" s="14">
        <v>2.2774969164757401E-2</v>
      </c>
      <c r="AB295" s="14"/>
      <c r="AC295" s="14">
        <v>1.4966672852864101E-2</v>
      </c>
      <c r="AD295" s="14">
        <v>1.61669910662669E-2</v>
      </c>
      <c r="AE295" s="14">
        <v>1.8530698841692599E-2</v>
      </c>
      <c r="AF295" s="14"/>
      <c r="AG295" s="14">
        <v>3.8388101465205597E-2</v>
      </c>
      <c r="AH295" s="14">
        <v>1.2472135221588E-2</v>
      </c>
      <c r="AI295" s="14">
        <v>8.1877681064124099E-3</v>
      </c>
      <c r="AJ295" s="14">
        <v>1.6887361880902601E-2</v>
      </c>
      <c r="AK295" s="14">
        <v>1.88513748186598E-2</v>
      </c>
    </row>
    <row r="296" spans="2:37" x14ac:dyDescent="0.3">
      <c r="B296" t="s">
        <v>67</v>
      </c>
      <c r="C296" s="14">
        <v>3.3963626276225102E-2</v>
      </c>
      <c r="D296" s="14">
        <v>3.83005939338441E-2</v>
      </c>
      <c r="E296" s="14">
        <v>2.86533721908892E-2</v>
      </c>
      <c r="F296" s="14"/>
      <c r="G296" s="14">
        <v>3.1903980873430902E-2</v>
      </c>
      <c r="H296" s="14">
        <v>3.0193321232370299E-2</v>
      </c>
      <c r="I296" s="14">
        <v>4.0090843546106099E-2</v>
      </c>
      <c r="J296" s="14">
        <v>3.5210315471349202E-2</v>
      </c>
      <c r="K296" s="14"/>
      <c r="L296" s="14">
        <v>4.8269409168397302E-2</v>
      </c>
      <c r="M296" s="14">
        <v>2.5299040235863698E-2</v>
      </c>
      <c r="N296" s="14">
        <v>4.8230265243613499E-2</v>
      </c>
      <c r="O296" s="14">
        <v>3.5349980990509303E-2</v>
      </c>
      <c r="P296" s="14">
        <v>2.78812570429403E-2</v>
      </c>
      <c r="Q296" s="14">
        <v>2.5520074646749699E-2</v>
      </c>
      <c r="R296" s="14">
        <v>2.9359288686237599E-2</v>
      </c>
      <c r="S296" s="14">
        <v>4.4937256691815301E-2</v>
      </c>
      <c r="T296" s="14">
        <v>2.74889350957939E-2</v>
      </c>
      <c r="U296" s="14">
        <v>2.6547196380833499E-2</v>
      </c>
      <c r="V296" s="14">
        <v>2.6760443800129399E-2</v>
      </c>
      <c r="W296" s="14">
        <v>5.7926785915088597E-2</v>
      </c>
      <c r="X296" s="14"/>
      <c r="Y296" s="14">
        <v>2.0539344448937999E-2</v>
      </c>
      <c r="Z296" s="14">
        <v>2.8111487696220901E-2</v>
      </c>
      <c r="AA296" s="14">
        <v>5.3325959270360102E-2</v>
      </c>
      <c r="AB296" s="14"/>
      <c r="AC296" s="14">
        <v>2.5364352356728601E-2</v>
      </c>
      <c r="AD296" s="14">
        <v>3.0604555752910701E-2</v>
      </c>
      <c r="AE296" s="14">
        <v>4.52860694535085E-2</v>
      </c>
      <c r="AF296" s="14"/>
      <c r="AG296" s="14">
        <v>6.5645072121105097E-2</v>
      </c>
      <c r="AH296" s="14">
        <v>6.0686363557388101E-2</v>
      </c>
      <c r="AI296" s="14">
        <v>3.2723823808248002E-2</v>
      </c>
      <c r="AJ296" s="14">
        <v>2.5096860968823399E-2</v>
      </c>
      <c r="AK296" s="14">
        <v>4.1932934370391702E-2</v>
      </c>
    </row>
    <row r="297" spans="2:37" x14ac:dyDescent="0.3">
      <c r="B297" t="s">
        <v>68</v>
      </c>
      <c r="C297" s="14">
        <v>0.109806701069183</v>
      </c>
      <c r="D297" s="14">
        <v>9.9239507422226994E-2</v>
      </c>
      <c r="E297" s="14">
        <v>0.118871873107891</v>
      </c>
      <c r="F297" s="14"/>
      <c r="G297" s="14">
        <v>6.5239523583910206E-2</v>
      </c>
      <c r="H297" s="14">
        <v>8.6410890475797406E-2</v>
      </c>
      <c r="I297" s="14">
        <v>0.12148459428028301</v>
      </c>
      <c r="J297" s="14">
        <v>0.172242515257786</v>
      </c>
      <c r="K297" s="14"/>
      <c r="L297" s="14">
        <v>0.11811293239450101</v>
      </c>
      <c r="M297" s="14">
        <v>0.115980475161009</v>
      </c>
      <c r="N297" s="14">
        <v>8.8793827123532301E-2</v>
      </c>
      <c r="O297" s="14">
        <v>0.10031096442875601</v>
      </c>
      <c r="P297" s="14">
        <v>8.3982062325040699E-2</v>
      </c>
      <c r="Q297" s="14">
        <v>0.11228009395038099</v>
      </c>
      <c r="R297" s="14">
        <v>8.1852491485732107E-2</v>
      </c>
      <c r="S297" s="14">
        <v>0.13281001848186899</v>
      </c>
      <c r="T297" s="14">
        <v>0.12214941388266599</v>
      </c>
      <c r="U297" s="14">
        <v>0.132487303957255</v>
      </c>
      <c r="V297" s="14">
        <v>0.12910941351938601</v>
      </c>
      <c r="W297" s="14">
        <v>8.0197842506469399E-2</v>
      </c>
      <c r="X297" s="14"/>
      <c r="Y297" s="14">
        <v>7.9528926384077603E-2</v>
      </c>
      <c r="Z297" s="14">
        <v>9.2731603401376803E-2</v>
      </c>
      <c r="AA297" s="14">
        <v>0.108398336341746</v>
      </c>
      <c r="AB297" s="14"/>
      <c r="AC297" s="14">
        <v>0.105229323416591</v>
      </c>
      <c r="AD297" s="14">
        <v>7.4700171756508602E-2</v>
      </c>
      <c r="AE297" s="14">
        <v>0.182535121277042</v>
      </c>
      <c r="AF297" s="14"/>
      <c r="AG297" s="14">
        <v>0.121290143513952</v>
      </c>
      <c r="AH297" s="14">
        <v>8.6111344735509104E-2</v>
      </c>
      <c r="AI297" s="14">
        <v>9.0539392291086707E-2</v>
      </c>
      <c r="AJ297" s="14">
        <v>0.101247240324237</v>
      </c>
      <c r="AK297" s="14">
        <v>0.13819348567468701</v>
      </c>
    </row>
    <row r="298" spans="2:37" x14ac:dyDescent="0.3">
      <c r="B298" t="s">
        <v>69</v>
      </c>
      <c r="C298" s="14">
        <v>0.38129494478142201</v>
      </c>
      <c r="D298" s="14">
        <v>0.383820022518368</v>
      </c>
      <c r="E298" s="14">
        <v>0.37934313500258099</v>
      </c>
      <c r="F298" s="14"/>
      <c r="G298" s="14">
        <v>0.40525891418070298</v>
      </c>
      <c r="H298" s="14">
        <v>0.40100585977853798</v>
      </c>
      <c r="I298" s="14">
        <v>0.37373665170560699</v>
      </c>
      <c r="J298" s="14">
        <v>0.34455298549864399</v>
      </c>
      <c r="K298" s="14"/>
      <c r="L298" s="14">
        <v>0.39502054611979698</v>
      </c>
      <c r="M298" s="14">
        <v>0.36859739913603501</v>
      </c>
      <c r="N298" s="14">
        <v>0.449065327772871</v>
      </c>
      <c r="O298" s="14">
        <v>0.34903685232944098</v>
      </c>
      <c r="P298" s="14">
        <v>0.39719320922777601</v>
      </c>
      <c r="Q298" s="14">
        <v>0.419770895819706</v>
      </c>
      <c r="R298" s="14">
        <v>0.36568885548190999</v>
      </c>
      <c r="S298" s="14">
        <v>0.391596671943303</v>
      </c>
      <c r="T298" s="14">
        <v>0.35381320325864202</v>
      </c>
      <c r="U298" s="14">
        <v>0.37187396059344802</v>
      </c>
      <c r="V298" s="14">
        <v>0.361893028152873</v>
      </c>
      <c r="W298" s="14">
        <v>0.32484355066257498</v>
      </c>
      <c r="X298" s="14"/>
      <c r="Y298" s="14">
        <v>0.36078624471793003</v>
      </c>
      <c r="Z298" s="14">
        <v>0.42681296996953</v>
      </c>
      <c r="AA298" s="14">
        <v>0.43462738985834698</v>
      </c>
      <c r="AB298" s="14"/>
      <c r="AC298" s="14">
        <v>0.34795847374831201</v>
      </c>
      <c r="AD298" s="14">
        <v>0.40619137411415301</v>
      </c>
      <c r="AE298" s="14">
        <v>0.36736750852251399</v>
      </c>
      <c r="AF298" s="14"/>
      <c r="AG298" s="14">
        <v>0.36547136058932</v>
      </c>
      <c r="AH298" s="14">
        <v>0.36513340052801602</v>
      </c>
      <c r="AI298" s="14">
        <v>0.39225604438271799</v>
      </c>
      <c r="AJ298" s="14">
        <v>0.38082694511370402</v>
      </c>
      <c r="AK298" s="14">
        <v>0.38101907926259698</v>
      </c>
    </row>
    <row r="299" spans="2:37" x14ac:dyDescent="0.3">
      <c r="B299" t="s">
        <v>70</v>
      </c>
      <c r="C299" s="14">
        <v>0.45872794315076398</v>
      </c>
      <c r="D299" s="14">
        <v>0.46181700566530098</v>
      </c>
      <c r="E299" s="14">
        <v>0.457419600201592</v>
      </c>
      <c r="F299" s="14"/>
      <c r="G299" s="14">
        <v>0.48804389731311298</v>
      </c>
      <c r="H299" s="14">
        <v>0.47067650982944997</v>
      </c>
      <c r="I299" s="14">
        <v>0.44755897121954802</v>
      </c>
      <c r="J299" s="14">
        <v>0.42206676449879998</v>
      </c>
      <c r="K299" s="14"/>
      <c r="L299" s="14">
        <v>0.42357836241403002</v>
      </c>
      <c r="M299" s="14">
        <v>0.47471001221904802</v>
      </c>
      <c r="N299" s="14">
        <v>0.39173248929396698</v>
      </c>
      <c r="O299" s="14">
        <v>0.49167232024458002</v>
      </c>
      <c r="P299" s="14">
        <v>0.47694859526830702</v>
      </c>
      <c r="Q299" s="14">
        <v>0.43521825613043402</v>
      </c>
      <c r="R299" s="14">
        <v>0.50256801471558599</v>
      </c>
      <c r="S299" s="14">
        <v>0.41421947156507399</v>
      </c>
      <c r="T299" s="14">
        <v>0.47287090076481703</v>
      </c>
      <c r="U299" s="14">
        <v>0.45442306452922099</v>
      </c>
      <c r="V299" s="14">
        <v>0.48223711452761098</v>
      </c>
      <c r="W299" s="14">
        <v>0.52542267227597395</v>
      </c>
      <c r="X299" s="14"/>
      <c r="Y299" s="14">
        <v>0.51969576432667297</v>
      </c>
      <c r="Z299" s="14">
        <v>0.44045007393852598</v>
      </c>
      <c r="AA299" s="14">
        <v>0.38087334536478901</v>
      </c>
      <c r="AB299" s="14"/>
      <c r="AC299" s="14">
        <v>0.50648117762550504</v>
      </c>
      <c r="AD299" s="14">
        <v>0.47233690731015998</v>
      </c>
      <c r="AE299" s="14">
        <v>0.38628060190524299</v>
      </c>
      <c r="AF299" s="14"/>
      <c r="AG299" s="14">
        <v>0.40920532231041701</v>
      </c>
      <c r="AH299" s="14">
        <v>0.47559675595749901</v>
      </c>
      <c r="AI299" s="14">
        <v>0.47629297141153498</v>
      </c>
      <c r="AJ299" s="14">
        <v>0.47594159171233302</v>
      </c>
      <c r="AK299" s="14">
        <v>0.42000312587366501</v>
      </c>
    </row>
    <row r="300" spans="2:37" x14ac:dyDescent="0.3">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row>
    <row r="301" spans="2:37" x14ac:dyDescent="0.3">
      <c r="B301" s="6" t="s">
        <v>148</v>
      </c>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row>
    <row r="302" spans="2:37" x14ac:dyDescent="0.3">
      <c r="B302" s="26" t="s">
        <v>74</v>
      </c>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row>
    <row r="303" spans="2:37" x14ac:dyDescent="0.3">
      <c r="B303" t="s">
        <v>66</v>
      </c>
      <c r="C303" s="14">
        <v>1.7639441564087199E-2</v>
      </c>
      <c r="D303" s="14">
        <v>1.9073676505433599E-2</v>
      </c>
      <c r="E303" s="14">
        <v>1.6355329996135801E-2</v>
      </c>
      <c r="F303" s="14"/>
      <c r="G303" s="14">
        <v>1.38671027897725E-2</v>
      </c>
      <c r="H303" s="14">
        <v>1.4137045519458999E-2</v>
      </c>
      <c r="I303" s="14">
        <v>2.2811850972151701E-2</v>
      </c>
      <c r="J303" s="14">
        <v>2.1058380995877399E-2</v>
      </c>
      <c r="K303" s="14"/>
      <c r="L303" s="14">
        <v>2.2360368397481199E-2</v>
      </c>
      <c r="M303" s="14">
        <v>1.78941853784205E-2</v>
      </c>
      <c r="N303" s="14">
        <v>2.06884019656693E-2</v>
      </c>
      <c r="O303" s="14">
        <v>6.96277229346004E-3</v>
      </c>
      <c r="P303" s="14">
        <v>9.2566985755366295E-3</v>
      </c>
      <c r="Q303" s="14">
        <v>3.6678306332935001E-3</v>
      </c>
      <c r="R303" s="14">
        <v>2.5417208427199699E-2</v>
      </c>
      <c r="S303" s="14">
        <v>1.6436581317938102E-2</v>
      </c>
      <c r="T303" s="14">
        <v>1.7760410443499099E-2</v>
      </c>
      <c r="U303" s="14">
        <v>3.3106035781113499E-2</v>
      </c>
      <c r="V303" s="14">
        <v>1.9016867641197002E-2</v>
      </c>
      <c r="W303" s="14">
        <v>1.1609148639893299E-2</v>
      </c>
      <c r="X303" s="14"/>
      <c r="Y303" s="14">
        <v>1.7542477598819901E-2</v>
      </c>
      <c r="Z303" s="14">
        <v>1.7332047630839301E-2</v>
      </c>
      <c r="AA303" s="14">
        <v>3.4384284584455797E-2</v>
      </c>
      <c r="AB303" s="14"/>
      <c r="AC303" s="14">
        <v>1.4979429840449801E-2</v>
      </c>
      <c r="AD303" s="14">
        <v>1.5823399585523399E-2</v>
      </c>
      <c r="AE303" s="14">
        <v>2.44230314738141E-2</v>
      </c>
      <c r="AF303" s="14"/>
      <c r="AG303" s="14">
        <v>9.0450192848407097E-3</v>
      </c>
      <c r="AH303" s="14">
        <v>2.0623320104032901E-2</v>
      </c>
      <c r="AI303" s="14">
        <v>1.4063313175918E-2</v>
      </c>
      <c r="AJ303" s="14">
        <v>1.7296635610394701E-2</v>
      </c>
      <c r="AK303" s="14">
        <v>2.0420286811310199E-2</v>
      </c>
    </row>
    <row r="304" spans="2:37" x14ac:dyDescent="0.3">
      <c r="B304" t="s">
        <v>67</v>
      </c>
      <c r="C304" s="14">
        <v>2.8523473705144999E-2</v>
      </c>
      <c r="D304" s="14">
        <v>3.3225580519393901E-2</v>
      </c>
      <c r="E304" s="14">
        <v>2.2820895852386398E-2</v>
      </c>
      <c r="F304" s="14"/>
      <c r="G304" s="14">
        <v>2.7572435676785599E-2</v>
      </c>
      <c r="H304" s="14">
        <v>2.6533558034848699E-2</v>
      </c>
      <c r="I304" s="14">
        <v>3.07505523640603E-2</v>
      </c>
      <c r="J304" s="14">
        <v>3.00759689131508E-2</v>
      </c>
      <c r="K304" s="14"/>
      <c r="L304" s="14">
        <v>2.7111238337528602E-2</v>
      </c>
      <c r="M304" s="14">
        <v>3.0312175151804201E-2</v>
      </c>
      <c r="N304" s="14">
        <v>3.29839650923162E-2</v>
      </c>
      <c r="O304" s="14">
        <v>3.9682859181474898E-2</v>
      </c>
      <c r="P304" s="14">
        <v>2.7464143855361701E-2</v>
      </c>
      <c r="Q304" s="14">
        <v>2.5314788867391701E-2</v>
      </c>
      <c r="R304" s="14">
        <v>2.55682872730458E-2</v>
      </c>
      <c r="S304" s="14">
        <v>3.6825700694716301E-2</v>
      </c>
      <c r="T304" s="14">
        <v>2.3355915207692701E-2</v>
      </c>
      <c r="U304" s="14">
        <v>3.2125126881648002E-2</v>
      </c>
      <c r="V304" s="14">
        <v>1.4119805323774401E-2</v>
      </c>
      <c r="W304" s="14">
        <v>2.31293251331001E-2</v>
      </c>
      <c r="X304" s="14"/>
      <c r="Y304" s="14">
        <v>1.9446000626678301E-2</v>
      </c>
      <c r="Z304" s="14">
        <v>1.81077093663277E-2</v>
      </c>
      <c r="AA304" s="14">
        <v>3.2406057253381103E-2</v>
      </c>
      <c r="AB304" s="14"/>
      <c r="AC304" s="14">
        <v>2.3194252678853E-2</v>
      </c>
      <c r="AD304" s="14">
        <v>3.0958102122750401E-2</v>
      </c>
      <c r="AE304" s="14">
        <v>3.0763976911293098E-2</v>
      </c>
      <c r="AF304" s="14"/>
      <c r="AG304" s="14">
        <v>8.4758140563799905E-2</v>
      </c>
      <c r="AH304" s="14">
        <v>3.4813912998736901E-2</v>
      </c>
      <c r="AI304" s="14">
        <v>2.39365064686991E-2</v>
      </c>
      <c r="AJ304" s="14">
        <v>2.2081171543906201E-2</v>
      </c>
      <c r="AK304" s="14">
        <v>3.8127903969522099E-2</v>
      </c>
    </row>
    <row r="305" spans="2:37" x14ac:dyDescent="0.3">
      <c r="B305" t="s">
        <v>68</v>
      </c>
      <c r="C305" s="14">
        <v>0.13362610331980601</v>
      </c>
      <c r="D305" s="14">
        <v>0.123931434118269</v>
      </c>
      <c r="E305" s="14">
        <v>0.14331149261249901</v>
      </c>
      <c r="F305" s="14"/>
      <c r="G305" s="14">
        <v>0.101491952830388</v>
      </c>
      <c r="H305" s="14">
        <v>0.10775546920698199</v>
      </c>
      <c r="I305" s="14">
        <v>0.13893434508750099</v>
      </c>
      <c r="J305" s="14">
        <v>0.189827441523922</v>
      </c>
      <c r="K305" s="14"/>
      <c r="L305" s="14">
        <v>0.13354824740222099</v>
      </c>
      <c r="M305" s="14">
        <v>0.134811832749308</v>
      </c>
      <c r="N305" s="14">
        <v>0.132114158411932</v>
      </c>
      <c r="O305" s="14">
        <v>0.16318016239077199</v>
      </c>
      <c r="P305" s="14">
        <v>0.10196798741778899</v>
      </c>
      <c r="Q305" s="14">
        <v>0.13407631393324199</v>
      </c>
      <c r="R305" s="14">
        <v>0.119715623387169</v>
      </c>
      <c r="S305" s="14">
        <v>0.12236772443477401</v>
      </c>
      <c r="T305" s="14">
        <v>0.141001599854786</v>
      </c>
      <c r="U305" s="14">
        <v>0.129713315718195</v>
      </c>
      <c r="V305" s="14">
        <v>0.16371391307076999</v>
      </c>
      <c r="W305" s="14">
        <v>0.10319380933191501</v>
      </c>
      <c r="X305" s="14"/>
      <c r="Y305" s="14">
        <v>9.0290616994747094E-2</v>
      </c>
      <c r="Z305" s="14">
        <v>0.13454494626706701</v>
      </c>
      <c r="AA305" s="14">
        <v>0.12444140216303901</v>
      </c>
      <c r="AB305" s="14"/>
      <c r="AC305" s="14">
        <v>0.11652846525119</v>
      </c>
      <c r="AD305" s="14">
        <v>0.10604481386058</v>
      </c>
      <c r="AE305" s="14">
        <v>0.19865114555632499</v>
      </c>
      <c r="AF305" s="14"/>
      <c r="AG305" s="14">
        <v>0.118295581250842</v>
      </c>
      <c r="AH305" s="14">
        <v>0.121971864696108</v>
      </c>
      <c r="AI305" s="14">
        <v>0.142891189819772</v>
      </c>
      <c r="AJ305" s="14">
        <v>0.1187218984914</v>
      </c>
      <c r="AK305" s="14">
        <v>0.15626469010522001</v>
      </c>
    </row>
    <row r="306" spans="2:37" x14ac:dyDescent="0.3">
      <c r="B306" t="s">
        <v>69</v>
      </c>
      <c r="C306" s="14">
        <v>0.38709331757452597</v>
      </c>
      <c r="D306" s="14">
        <v>0.383956212296998</v>
      </c>
      <c r="E306" s="14">
        <v>0.38939262637922101</v>
      </c>
      <c r="F306" s="14"/>
      <c r="G306" s="14">
        <v>0.40142020126931199</v>
      </c>
      <c r="H306" s="14">
        <v>0.398305046220716</v>
      </c>
      <c r="I306" s="14">
        <v>0.38060908020690998</v>
      </c>
      <c r="J306" s="14">
        <v>0.36480422789037598</v>
      </c>
      <c r="K306" s="14"/>
      <c r="L306" s="14">
        <v>0.37115107524758001</v>
      </c>
      <c r="M306" s="14">
        <v>0.37777441933990902</v>
      </c>
      <c r="N306" s="14">
        <v>0.42937840846495101</v>
      </c>
      <c r="O306" s="14">
        <v>0.33338444617436602</v>
      </c>
      <c r="P306" s="14">
        <v>0.38378067807835398</v>
      </c>
      <c r="Q306" s="14">
        <v>0.40494036977769399</v>
      </c>
      <c r="R306" s="14">
        <v>0.38450204614730199</v>
      </c>
      <c r="S306" s="14">
        <v>0.42133891882555202</v>
      </c>
      <c r="T306" s="14">
        <v>0.360352628659734</v>
      </c>
      <c r="U306" s="14">
        <v>0.43530151259347799</v>
      </c>
      <c r="V306" s="14">
        <v>0.39546478102195298</v>
      </c>
      <c r="W306" s="14">
        <v>0.40509443462281503</v>
      </c>
      <c r="X306" s="14"/>
      <c r="Y306" s="14">
        <v>0.384695663276583</v>
      </c>
      <c r="Z306" s="14">
        <v>0.385558315458505</v>
      </c>
      <c r="AA306" s="14">
        <v>0.46520098625463102</v>
      </c>
      <c r="AB306" s="14"/>
      <c r="AC306" s="14">
        <v>0.37810083364441999</v>
      </c>
      <c r="AD306" s="14">
        <v>0.40713095264913801</v>
      </c>
      <c r="AE306" s="14">
        <v>0.37281454641713202</v>
      </c>
      <c r="AF306" s="14"/>
      <c r="AG306" s="14">
        <v>0.34884828152227898</v>
      </c>
      <c r="AH306" s="14">
        <v>0.39426612886835699</v>
      </c>
      <c r="AI306" s="14">
        <v>0.34438060926404301</v>
      </c>
      <c r="AJ306" s="14">
        <v>0.40555507734028501</v>
      </c>
      <c r="AK306" s="14">
        <v>0.38776211057347898</v>
      </c>
    </row>
    <row r="307" spans="2:37" x14ac:dyDescent="0.3">
      <c r="B307" t="s">
        <v>70</v>
      </c>
      <c r="C307" s="14">
        <v>0.43311766383643602</v>
      </c>
      <c r="D307" s="14">
        <v>0.43981309655990503</v>
      </c>
      <c r="E307" s="14">
        <v>0.42811965515975697</v>
      </c>
      <c r="F307" s="14"/>
      <c r="G307" s="14">
        <v>0.45564830743374202</v>
      </c>
      <c r="H307" s="14">
        <v>0.45326888101799401</v>
      </c>
      <c r="I307" s="14">
        <v>0.42689417136937802</v>
      </c>
      <c r="J307" s="14">
        <v>0.39423398067667298</v>
      </c>
      <c r="K307" s="14"/>
      <c r="L307" s="14">
        <v>0.445829070615189</v>
      </c>
      <c r="M307" s="14">
        <v>0.43920738738055898</v>
      </c>
      <c r="N307" s="14">
        <v>0.38483506606513201</v>
      </c>
      <c r="O307" s="14">
        <v>0.45678975995992599</v>
      </c>
      <c r="P307" s="14">
        <v>0.477530492072959</v>
      </c>
      <c r="Q307" s="14">
        <v>0.43200069678837899</v>
      </c>
      <c r="R307" s="14">
        <v>0.44479683476528398</v>
      </c>
      <c r="S307" s="14">
        <v>0.40303107472701999</v>
      </c>
      <c r="T307" s="14">
        <v>0.45752944583428901</v>
      </c>
      <c r="U307" s="14">
        <v>0.36975400902556499</v>
      </c>
      <c r="V307" s="14">
        <v>0.407684632942306</v>
      </c>
      <c r="W307" s="14">
        <v>0.45697328227227701</v>
      </c>
      <c r="X307" s="14"/>
      <c r="Y307" s="14">
        <v>0.488025241503171</v>
      </c>
      <c r="Z307" s="14">
        <v>0.44445698127726102</v>
      </c>
      <c r="AA307" s="14">
        <v>0.34356726974449298</v>
      </c>
      <c r="AB307" s="14"/>
      <c r="AC307" s="14">
        <v>0.467197018585087</v>
      </c>
      <c r="AD307" s="14">
        <v>0.44004273178200898</v>
      </c>
      <c r="AE307" s="14">
        <v>0.37334729964143498</v>
      </c>
      <c r="AF307" s="14"/>
      <c r="AG307" s="14">
        <v>0.43905297737823801</v>
      </c>
      <c r="AH307" s="14">
        <v>0.42832477333276597</v>
      </c>
      <c r="AI307" s="14">
        <v>0.47472838127156802</v>
      </c>
      <c r="AJ307" s="14">
        <v>0.43634521701401402</v>
      </c>
      <c r="AK307" s="14">
        <v>0.39742500854046903</v>
      </c>
    </row>
    <row r="308" spans="2:37" x14ac:dyDescent="0.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row>
    <row r="309" spans="2:37" x14ac:dyDescent="0.3">
      <c r="B309" s="6" t="s">
        <v>154</v>
      </c>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row>
    <row r="310" spans="2:37" x14ac:dyDescent="0.3">
      <c r="B310" s="26" t="s">
        <v>74</v>
      </c>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row>
    <row r="311" spans="2:37" x14ac:dyDescent="0.3">
      <c r="B311" t="s">
        <v>149</v>
      </c>
      <c r="C311" s="14">
        <v>4.93280791317912E-2</v>
      </c>
      <c r="D311" s="14">
        <v>6.4570011641277694E-2</v>
      </c>
      <c r="E311" s="14">
        <v>3.4771829065606101E-2</v>
      </c>
      <c r="F311" s="14"/>
      <c r="G311" s="14">
        <v>4.0141304178288102E-2</v>
      </c>
      <c r="H311" s="14">
        <v>5.8182104738184699E-2</v>
      </c>
      <c r="I311" s="14">
        <v>5.4422116761132303E-2</v>
      </c>
      <c r="J311" s="14">
        <v>4.6294140198513398E-2</v>
      </c>
      <c r="K311" s="14"/>
      <c r="L311" s="14">
        <v>5.8476030065290903E-2</v>
      </c>
      <c r="M311" s="14">
        <v>4.5234779477696899E-2</v>
      </c>
      <c r="N311" s="14">
        <v>3.3259472793184003E-2</v>
      </c>
      <c r="O311" s="14">
        <v>5.0916520431161398E-2</v>
      </c>
      <c r="P311" s="14">
        <v>2.2645377155068699E-2</v>
      </c>
      <c r="Q311" s="14">
        <v>3.6008248418398697E-2</v>
      </c>
      <c r="R311" s="14">
        <v>5.9064090458029399E-2</v>
      </c>
      <c r="S311" s="14">
        <v>2.6578685883048399E-2</v>
      </c>
      <c r="T311" s="14">
        <v>5.0678223501919299E-2</v>
      </c>
      <c r="U311" s="14">
        <v>8.3416803563671593E-2</v>
      </c>
      <c r="V311" s="14">
        <v>6.55136463086817E-2</v>
      </c>
      <c r="W311" s="14">
        <v>3.4718152167044602E-2</v>
      </c>
      <c r="X311" s="14"/>
      <c r="Y311" s="14">
        <v>2.52718311527752E-2</v>
      </c>
      <c r="Z311" s="14">
        <v>4.7190688793803497E-2</v>
      </c>
      <c r="AA311" s="14">
        <v>3.1809696591672397E-2</v>
      </c>
      <c r="AB311" s="14"/>
      <c r="AC311" s="14">
        <v>5.7626870426660697E-2</v>
      </c>
      <c r="AD311" s="14">
        <v>5.0075734579196902E-2</v>
      </c>
      <c r="AE311" s="14">
        <v>3.4930493426628899E-2</v>
      </c>
      <c r="AF311" s="14"/>
      <c r="AG311" s="14">
        <v>3.8687690625328598E-2</v>
      </c>
      <c r="AH311" s="14">
        <v>3.2945189757235697E-2</v>
      </c>
      <c r="AI311" s="14">
        <v>3.5070190555164103E-2</v>
      </c>
      <c r="AJ311" s="14">
        <v>5.7024894984354903E-2</v>
      </c>
      <c r="AK311" s="14">
        <v>4.8165449511491799E-2</v>
      </c>
    </row>
    <row r="312" spans="2:37" x14ac:dyDescent="0.3">
      <c r="B312" t="s">
        <v>150</v>
      </c>
      <c r="C312" s="14">
        <v>0.167451146938289</v>
      </c>
      <c r="D312" s="14">
        <v>0.16852883019592299</v>
      </c>
      <c r="E312" s="14">
        <v>0.16422507806588299</v>
      </c>
      <c r="F312" s="14"/>
      <c r="G312" s="14">
        <v>0.178194696245628</v>
      </c>
      <c r="H312" s="14">
        <v>0.18948032862807301</v>
      </c>
      <c r="I312" s="14">
        <v>0.15141196994724199</v>
      </c>
      <c r="J312" s="14">
        <v>0.14697650390790601</v>
      </c>
      <c r="K312" s="14"/>
      <c r="L312" s="14">
        <v>0.13213780692239099</v>
      </c>
      <c r="M312" s="14">
        <v>0.163241974789506</v>
      </c>
      <c r="N312" s="14">
        <v>0.176621717756686</v>
      </c>
      <c r="O312" s="14">
        <v>0.192237627958289</v>
      </c>
      <c r="P312" s="14">
        <v>0.15507295428555701</v>
      </c>
      <c r="Q312" s="14">
        <v>0.13729248785158599</v>
      </c>
      <c r="R312" s="14">
        <v>0.152140365499358</v>
      </c>
      <c r="S312" s="14">
        <v>0.18102314406400499</v>
      </c>
      <c r="T312" s="14">
        <v>0.18402006534687099</v>
      </c>
      <c r="U312" s="14">
        <v>0.19860339959363399</v>
      </c>
      <c r="V312" s="14">
        <v>0.19316557918732299</v>
      </c>
      <c r="W312" s="14">
        <v>0.196577885542494</v>
      </c>
      <c r="X312" s="14"/>
      <c r="Y312" s="14">
        <v>9.9125375123166201E-2</v>
      </c>
      <c r="Z312" s="14">
        <v>0.16888117800189001</v>
      </c>
      <c r="AA312" s="14">
        <v>0.209738318815963</v>
      </c>
      <c r="AB312" s="14"/>
      <c r="AC312" s="14">
        <v>0.15025144262312501</v>
      </c>
      <c r="AD312" s="14">
        <v>0.18794488097481701</v>
      </c>
      <c r="AE312" s="14">
        <v>0.14552079980882501</v>
      </c>
      <c r="AF312" s="14"/>
      <c r="AG312" s="14">
        <v>7.1127604099913103E-2</v>
      </c>
      <c r="AH312" s="14">
        <v>0.20360404473857099</v>
      </c>
      <c r="AI312" s="14">
        <v>0.15134261974145599</v>
      </c>
      <c r="AJ312" s="14">
        <v>0.17103700738205499</v>
      </c>
      <c r="AK312" s="14">
        <v>0.176147580158689</v>
      </c>
    </row>
    <row r="313" spans="2:37" x14ac:dyDescent="0.3">
      <c r="B313" t="s">
        <v>151</v>
      </c>
      <c r="C313" s="14">
        <v>0.25173214603870703</v>
      </c>
      <c r="D313" s="14">
        <v>0.23269341677480701</v>
      </c>
      <c r="E313" s="14">
        <v>0.27000301964651902</v>
      </c>
      <c r="F313" s="14"/>
      <c r="G313" s="14">
        <v>0.22507871697590601</v>
      </c>
      <c r="H313" s="14">
        <v>0.22165718013853999</v>
      </c>
      <c r="I313" s="14">
        <v>0.24011987504850399</v>
      </c>
      <c r="J313" s="14">
        <v>0.32171749683337902</v>
      </c>
      <c r="K313" s="14"/>
      <c r="L313" s="14">
        <v>0.25732877803856802</v>
      </c>
      <c r="M313" s="14">
        <v>0.27424971677902898</v>
      </c>
      <c r="N313" s="14">
        <v>0.30592177862292902</v>
      </c>
      <c r="O313" s="14">
        <v>0.233560470298143</v>
      </c>
      <c r="P313" s="14">
        <v>0.241093182131354</v>
      </c>
      <c r="Q313" s="14">
        <v>0.23342585723564499</v>
      </c>
      <c r="R313" s="14">
        <v>0.22026636101167099</v>
      </c>
      <c r="S313" s="14">
        <v>0.22992857951649401</v>
      </c>
      <c r="T313" s="14">
        <v>0.26226120662174002</v>
      </c>
      <c r="U313" s="14">
        <v>0.234040618137969</v>
      </c>
      <c r="V313" s="14">
        <v>0.29487088458558702</v>
      </c>
      <c r="W313" s="14">
        <v>0.17292756723729599</v>
      </c>
      <c r="X313" s="14"/>
      <c r="Y313" s="14">
        <v>0.21376534060197</v>
      </c>
      <c r="Z313" s="14">
        <v>0.237675017250917</v>
      </c>
      <c r="AA313" s="14">
        <v>0.22494349722617701</v>
      </c>
      <c r="AB313" s="14"/>
      <c r="AC313" s="14">
        <v>0.25654735959467001</v>
      </c>
      <c r="AD313" s="14">
        <v>0.236553271824895</v>
      </c>
      <c r="AE313" s="14">
        <v>0.269006569152626</v>
      </c>
      <c r="AF313" s="14"/>
      <c r="AG313" s="14">
        <v>0.187229937482987</v>
      </c>
      <c r="AH313" s="14">
        <v>0.20713285854514399</v>
      </c>
      <c r="AI313" s="14">
        <v>0.213712039451977</v>
      </c>
      <c r="AJ313" s="14">
        <v>0.280074609559056</v>
      </c>
      <c r="AK313" s="14">
        <v>0.23966158501395601</v>
      </c>
    </row>
    <row r="314" spans="2:37" x14ac:dyDescent="0.3">
      <c r="B314" t="s">
        <v>152</v>
      </c>
      <c r="C314" s="14">
        <v>0.3300483438008</v>
      </c>
      <c r="D314" s="14">
        <v>0.33447738332649601</v>
      </c>
      <c r="E314" s="14">
        <v>0.32656367494948102</v>
      </c>
      <c r="F314" s="14"/>
      <c r="G314" s="14">
        <v>0.36867845027664398</v>
      </c>
      <c r="H314" s="14">
        <v>0.35857142073450399</v>
      </c>
      <c r="I314" s="14">
        <v>0.31710257583372098</v>
      </c>
      <c r="J314" s="14">
        <v>0.26946350245383099</v>
      </c>
      <c r="K314" s="14"/>
      <c r="L314" s="14">
        <v>0.302566957645166</v>
      </c>
      <c r="M314" s="14">
        <v>0.35468587823956399</v>
      </c>
      <c r="N314" s="14">
        <v>0.346725341899144</v>
      </c>
      <c r="O314" s="14">
        <v>0.32206957032379402</v>
      </c>
      <c r="P314" s="14">
        <v>0.39037297541313498</v>
      </c>
      <c r="Q314" s="14">
        <v>0.33446490766498399</v>
      </c>
      <c r="R314" s="14">
        <v>0.34076318317114201</v>
      </c>
      <c r="S314" s="14">
        <v>0.33092462070693901</v>
      </c>
      <c r="T314" s="14">
        <v>0.31165721097131599</v>
      </c>
      <c r="U314" s="14">
        <v>0.29319604221157802</v>
      </c>
      <c r="V314" s="14">
        <v>0.280813456268454</v>
      </c>
      <c r="W314" s="14">
        <v>0.40756917955173999</v>
      </c>
      <c r="X314" s="14"/>
      <c r="Y314" s="14">
        <v>0.41538457881271801</v>
      </c>
      <c r="Z314" s="14">
        <v>0.31614708615910603</v>
      </c>
      <c r="AA314" s="14">
        <v>0.36564186554824002</v>
      </c>
      <c r="AB314" s="14"/>
      <c r="AC314" s="14">
        <v>0.34486618298619198</v>
      </c>
      <c r="AD314" s="14">
        <v>0.32636066081019699</v>
      </c>
      <c r="AE314" s="14">
        <v>0.33189450593967501</v>
      </c>
      <c r="AF314" s="14"/>
      <c r="AG314" s="14">
        <v>0.305203679722582</v>
      </c>
      <c r="AH314" s="14">
        <v>0.30797813640606703</v>
      </c>
      <c r="AI314" s="14">
        <v>0.37169940599433698</v>
      </c>
      <c r="AJ314" s="14">
        <v>0.327225885080971</v>
      </c>
      <c r="AK314" s="14">
        <v>0.32866578720247402</v>
      </c>
    </row>
    <row r="315" spans="2:37" x14ac:dyDescent="0.3">
      <c r="B315" t="s">
        <v>153</v>
      </c>
      <c r="C315" s="14">
        <v>0.170862490503322</v>
      </c>
      <c r="D315" s="14">
        <v>0.17857264784560301</v>
      </c>
      <c r="E315" s="14">
        <v>0.16446013453793101</v>
      </c>
      <c r="F315" s="14"/>
      <c r="G315" s="14">
        <v>0.16593264357127099</v>
      </c>
      <c r="H315" s="14">
        <v>0.151660647358481</v>
      </c>
      <c r="I315" s="14">
        <v>0.20452829514173501</v>
      </c>
      <c r="J315" s="14">
        <v>0.16901111471529001</v>
      </c>
      <c r="K315" s="14"/>
      <c r="L315" s="14">
        <v>0.202846986051893</v>
      </c>
      <c r="M315" s="14">
        <v>0.142596944145612</v>
      </c>
      <c r="N315" s="14">
        <v>0.10230508565341</v>
      </c>
      <c r="O315" s="14">
        <v>0.167974504559537</v>
      </c>
      <c r="P315" s="14">
        <v>0.16769535648759401</v>
      </c>
      <c r="Q315" s="14">
        <v>0.21946712522248599</v>
      </c>
      <c r="R315" s="14">
        <v>0.18949039633461601</v>
      </c>
      <c r="S315" s="14">
        <v>0.20694110213731901</v>
      </c>
      <c r="T315" s="14">
        <v>0.17367014643960799</v>
      </c>
      <c r="U315" s="14">
        <v>0.167785072786936</v>
      </c>
      <c r="V315" s="14">
        <v>0.138110061342921</v>
      </c>
      <c r="W315" s="14">
        <v>0.15327074217429301</v>
      </c>
      <c r="X315" s="14"/>
      <c r="Y315" s="14">
        <v>0.22553933670435</v>
      </c>
      <c r="Z315" s="14">
        <v>0.19938734050975099</v>
      </c>
      <c r="AA315" s="14">
        <v>0.140768595057576</v>
      </c>
      <c r="AB315" s="14"/>
      <c r="AC315" s="14">
        <v>0.17050974108907199</v>
      </c>
      <c r="AD315" s="14">
        <v>0.16654235675103801</v>
      </c>
      <c r="AE315" s="14">
        <v>0.18312253079868901</v>
      </c>
      <c r="AF315" s="14"/>
      <c r="AG315" s="14">
        <v>0.368580146264464</v>
      </c>
      <c r="AH315" s="14">
        <v>0.21426199566784501</v>
      </c>
      <c r="AI315" s="14">
        <v>0.20283317682322</v>
      </c>
      <c r="AJ315" s="14">
        <v>0.13675015670027499</v>
      </c>
      <c r="AK315" s="14">
        <v>0.17051958897651701</v>
      </c>
    </row>
    <row r="316" spans="2:37" x14ac:dyDescent="0.3">
      <c r="B316" t="s">
        <v>122</v>
      </c>
      <c r="C316" s="14">
        <v>3.0577793587091E-2</v>
      </c>
      <c r="D316" s="14">
        <v>2.11577102158939E-2</v>
      </c>
      <c r="E316" s="14">
        <v>3.9976263734580603E-2</v>
      </c>
      <c r="F316" s="14"/>
      <c r="G316" s="14">
        <v>2.1974188752264201E-2</v>
      </c>
      <c r="H316" s="14">
        <v>2.04483184022176E-2</v>
      </c>
      <c r="I316" s="14">
        <v>3.2415167267664899E-2</v>
      </c>
      <c r="J316" s="14">
        <v>4.6537241891081403E-2</v>
      </c>
      <c r="K316" s="14"/>
      <c r="L316" s="14">
        <v>4.6643441276691101E-2</v>
      </c>
      <c r="M316" s="14">
        <v>1.9990706568591102E-2</v>
      </c>
      <c r="N316" s="14">
        <v>3.5166603274647101E-2</v>
      </c>
      <c r="O316" s="14">
        <v>3.3241306429076502E-2</v>
      </c>
      <c r="P316" s="14">
        <v>2.3120154527290802E-2</v>
      </c>
      <c r="Q316" s="14">
        <v>3.9341373606900001E-2</v>
      </c>
      <c r="R316" s="14">
        <v>3.8275603525183298E-2</v>
      </c>
      <c r="S316" s="14">
        <v>2.4603867692195001E-2</v>
      </c>
      <c r="T316" s="14">
        <v>1.7713147118544999E-2</v>
      </c>
      <c r="U316" s="14">
        <v>2.2958063706210001E-2</v>
      </c>
      <c r="V316" s="14">
        <v>2.7526372307033802E-2</v>
      </c>
      <c r="W316" s="14">
        <v>3.4936473327132497E-2</v>
      </c>
      <c r="X316" s="14"/>
      <c r="Y316" s="14">
        <v>2.0913537605020099E-2</v>
      </c>
      <c r="Z316" s="14">
        <v>3.0718689284532901E-2</v>
      </c>
      <c r="AA316" s="14">
        <v>2.7098026760371301E-2</v>
      </c>
      <c r="AB316" s="14"/>
      <c r="AC316" s="14">
        <v>2.0198403280280702E-2</v>
      </c>
      <c r="AD316" s="14">
        <v>3.2523095059856302E-2</v>
      </c>
      <c r="AE316" s="14">
        <v>3.5525100873556703E-2</v>
      </c>
      <c r="AF316" s="14"/>
      <c r="AG316" s="14">
        <v>2.91709418047249E-2</v>
      </c>
      <c r="AH316" s="14">
        <v>3.4077774885137198E-2</v>
      </c>
      <c r="AI316" s="14">
        <v>2.5342567433845602E-2</v>
      </c>
      <c r="AJ316" s="14">
        <v>2.7887446293289202E-2</v>
      </c>
      <c r="AK316" s="14">
        <v>3.6840009136872701E-2</v>
      </c>
    </row>
    <row r="317" spans="2:37" x14ac:dyDescent="0.3">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row>
    <row r="318" spans="2:37" x14ac:dyDescent="0.3">
      <c r="B318" s="6" t="s">
        <v>160</v>
      </c>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row>
    <row r="319" spans="2:37" x14ac:dyDescent="0.3">
      <c r="B319" s="26" t="s">
        <v>161</v>
      </c>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row>
    <row r="320" spans="2:37" x14ac:dyDescent="0.3">
      <c r="B320" t="s">
        <v>155</v>
      </c>
      <c r="C320" s="14">
        <v>8.6668410043531999E-2</v>
      </c>
      <c r="D320" s="14">
        <v>9.5705630824547305E-2</v>
      </c>
      <c r="E320" s="14">
        <v>7.7493927240334701E-2</v>
      </c>
      <c r="F320" s="14"/>
      <c r="G320" s="14">
        <v>9.9444147889148293E-2</v>
      </c>
      <c r="H320" s="14">
        <v>9.43453337259859E-2</v>
      </c>
      <c r="I320" s="14">
        <v>8.1342473763066706E-2</v>
      </c>
      <c r="J320" s="14">
        <v>7.1798526115292305E-2</v>
      </c>
      <c r="K320" s="14"/>
      <c r="L320" s="14">
        <v>6.4833402620776998E-2</v>
      </c>
      <c r="M320" s="14">
        <v>8.6345600818201695E-2</v>
      </c>
      <c r="N320" s="14">
        <v>7.6923279685210302E-2</v>
      </c>
      <c r="O320" s="14">
        <v>6.8260324978745596E-2</v>
      </c>
      <c r="P320" s="14">
        <v>6.3603486535029397E-2</v>
      </c>
      <c r="Q320" s="14">
        <v>5.7251397462939203E-2</v>
      </c>
      <c r="R320" s="14">
        <v>0.133005506784133</v>
      </c>
      <c r="S320" s="14">
        <v>7.70308198803695E-2</v>
      </c>
      <c r="T320" s="14">
        <v>0.11293566786260401</v>
      </c>
      <c r="U320" s="14">
        <v>0.116818721542974</v>
      </c>
      <c r="V320" s="14">
        <v>0.102145994893393</v>
      </c>
      <c r="W320" s="14">
        <v>9.9371117638537301E-2</v>
      </c>
      <c r="X320" s="14"/>
      <c r="Y320" s="14">
        <v>3.7291585920695203E-2</v>
      </c>
      <c r="Z320" s="14">
        <v>8.7670729592850896E-2</v>
      </c>
      <c r="AA320" s="14">
        <v>0.103169079305449</v>
      </c>
      <c r="AB320" s="14"/>
      <c r="AC320" s="14">
        <v>0.100003532515026</v>
      </c>
      <c r="AD320" s="14">
        <v>9.1310616686093998E-2</v>
      </c>
      <c r="AE320" s="14">
        <v>5.0956818771622503E-2</v>
      </c>
      <c r="AF320" s="14"/>
      <c r="AG320" s="14">
        <v>1.8670702277164299E-2</v>
      </c>
      <c r="AH320" s="14">
        <v>8.1064216913126999E-2</v>
      </c>
      <c r="AI320" s="14">
        <v>5.3855934555521102E-2</v>
      </c>
      <c r="AJ320" s="14">
        <v>0.109096898981041</v>
      </c>
      <c r="AK320" s="14">
        <v>7.7356227672980796E-2</v>
      </c>
    </row>
    <row r="321" spans="2:37" x14ac:dyDescent="0.3">
      <c r="B321" t="s">
        <v>156</v>
      </c>
      <c r="C321" s="14">
        <v>0.20641054340325099</v>
      </c>
      <c r="D321" s="14">
        <v>0.204225054943385</v>
      </c>
      <c r="E321" s="14">
        <v>0.207815586607005</v>
      </c>
      <c r="F321" s="14"/>
      <c r="G321" s="14">
        <v>0.234179147632533</v>
      </c>
      <c r="H321" s="14">
        <v>0.22663117119242901</v>
      </c>
      <c r="I321" s="14">
        <v>0.16605239153304599</v>
      </c>
      <c r="J321" s="14">
        <v>0.19374103552494801</v>
      </c>
      <c r="K321" s="14"/>
      <c r="L321" s="14">
        <v>0.184572944630716</v>
      </c>
      <c r="M321" s="14">
        <v>0.19917435500477301</v>
      </c>
      <c r="N321" s="14">
        <v>0.176139050459896</v>
      </c>
      <c r="O321" s="14">
        <v>0.21213948116281001</v>
      </c>
      <c r="P321" s="14">
        <v>0.29083483412795702</v>
      </c>
      <c r="Q321" s="14">
        <v>0.22239612748225801</v>
      </c>
      <c r="R321" s="14">
        <v>0.130239728568883</v>
      </c>
      <c r="S321" s="14">
        <v>0.19290539299652301</v>
      </c>
      <c r="T321" s="14">
        <v>0.20971992082381199</v>
      </c>
      <c r="U321" s="14">
        <v>0.23871430136184099</v>
      </c>
      <c r="V321" s="14">
        <v>0.22286763739427601</v>
      </c>
      <c r="W321" s="14">
        <v>0.23545047022373899</v>
      </c>
      <c r="X321" s="14"/>
      <c r="Y321" s="14">
        <v>0.18339638795322399</v>
      </c>
      <c r="Z321" s="14">
        <v>0.20455014854437001</v>
      </c>
      <c r="AA321" s="14">
        <v>0.22953827244042799</v>
      </c>
      <c r="AB321" s="14"/>
      <c r="AC321" s="14">
        <v>0.205285927251013</v>
      </c>
      <c r="AD321" s="14">
        <v>0.252530834594558</v>
      </c>
      <c r="AE321" s="14">
        <v>0.184707672046271</v>
      </c>
      <c r="AF321" s="14"/>
      <c r="AG321" s="14">
        <v>0.12183377873715</v>
      </c>
      <c r="AH321" s="14">
        <v>0.317273683730388</v>
      </c>
      <c r="AI321" s="14">
        <v>0.21792512577772699</v>
      </c>
      <c r="AJ321" s="14">
        <v>0.202230589469273</v>
      </c>
      <c r="AK321" s="14">
        <v>0.179848286953114</v>
      </c>
    </row>
    <row r="322" spans="2:37" x14ac:dyDescent="0.3">
      <c r="B322" t="s">
        <v>157</v>
      </c>
      <c r="C322" s="14">
        <v>0.40213112652572802</v>
      </c>
      <c r="D322" s="14">
        <v>0.37319839097749602</v>
      </c>
      <c r="E322" s="14">
        <v>0.43099526546759698</v>
      </c>
      <c r="F322" s="14"/>
      <c r="G322" s="14">
        <v>0.37951607298572099</v>
      </c>
      <c r="H322" s="14">
        <v>0.40120275341641298</v>
      </c>
      <c r="I322" s="14">
        <v>0.39254380354937002</v>
      </c>
      <c r="J322" s="14">
        <v>0.43196446759159901</v>
      </c>
      <c r="K322" s="14"/>
      <c r="L322" s="14">
        <v>0.33804510576999097</v>
      </c>
      <c r="M322" s="14">
        <v>0.45439628780074498</v>
      </c>
      <c r="N322" s="14">
        <v>0.45220606568133098</v>
      </c>
      <c r="O322" s="14">
        <v>0.43142416237834602</v>
      </c>
      <c r="P322" s="14">
        <v>0.41809374959613199</v>
      </c>
      <c r="Q322" s="14">
        <v>0.34895591430358203</v>
      </c>
      <c r="R322" s="14">
        <v>0.42447281886764698</v>
      </c>
      <c r="S322" s="14">
        <v>0.38566127208825102</v>
      </c>
      <c r="T322" s="14">
        <v>0.39944326593969598</v>
      </c>
      <c r="U322" s="14">
        <v>0.38821020787277499</v>
      </c>
      <c r="V322" s="14">
        <v>0.41082891699726598</v>
      </c>
      <c r="W322" s="14">
        <v>0.37747558836432499</v>
      </c>
      <c r="X322" s="14"/>
      <c r="Y322" s="14">
        <v>0.46017594226509501</v>
      </c>
      <c r="Z322" s="14">
        <v>0.36179672511981698</v>
      </c>
      <c r="AA322" s="14">
        <v>0.32606048079935901</v>
      </c>
      <c r="AB322" s="14"/>
      <c r="AC322" s="14">
        <v>0.42808983109662202</v>
      </c>
      <c r="AD322" s="14">
        <v>0.39649641675154901</v>
      </c>
      <c r="AE322" s="14">
        <v>0.40239776951904599</v>
      </c>
      <c r="AF322" s="14"/>
      <c r="AG322" s="14">
        <v>0.179910995791181</v>
      </c>
      <c r="AH322" s="14">
        <v>0.35490437853909801</v>
      </c>
      <c r="AI322" s="14">
        <v>0.37093161741703001</v>
      </c>
      <c r="AJ322" s="14">
        <v>0.442396916862279</v>
      </c>
      <c r="AK322" s="14">
        <v>0.39685236926367501</v>
      </c>
    </row>
    <row r="323" spans="2:37" x14ac:dyDescent="0.3">
      <c r="B323" t="s">
        <v>158</v>
      </c>
      <c r="C323" s="14">
        <v>0.16591870000238401</v>
      </c>
      <c r="D323" s="14">
        <v>0.19694749243991999</v>
      </c>
      <c r="E323" s="14">
        <v>0.136276464264356</v>
      </c>
      <c r="F323" s="14"/>
      <c r="G323" s="14">
        <v>0.157096516523475</v>
      </c>
      <c r="H323" s="14">
        <v>0.14676567515436301</v>
      </c>
      <c r="I323" s="14">
        <v>0.197453524778474</v>
      </c>
      <c r="J323" s="14">
        <v>0.16590617659447099</v>
      </c>
      <c r="K323" s="14"/>
      <c r="L323" s="14">
        <v>0.220430146459866</v>
      </c>
      <c r="M323" s="14">
        <v>0.154195375079791</v>
      </c>
      <c r="N323" s="14">
        <v>0.14808546918870799</v>
      </c>
      <c r="O323" s="14">
        <v>0.19976468406891901</v>
      </c>
      <c r="P323" s="14">
        <v>0.18078821548912899</v>
      </c>
      <c r="Q323" s="14">
        <v>0.174763343160803</v>
      </c>
      <c r="R323" s="14">
        <v>0.140439396220983</v>
      </c>
      <c r="S323" s="14">
        <v>0.171044213870852</v>
      </c>
      <c r="T323" s="14">
        <v>0.13393273480212101</v>
      </c>
      <c r="U323" s="14">
        <v>0.12290727817107799</v>
      </c>
      <c r="V323" s="14">
        <v>0.149931457072286</v>
      </c>
      <c r="W323" s="14">
        <v>0.163667943561913</v>
      </c>
      <c r="X323" s="14"/>
      <c r="Y323" s="14">
        <v>0.187745692145315</v>
      </c>
      <c r="Z323" s="14">
        <v>0.19343317573306901</v>
      </c>
      <c r="AA323" s="14">
        <v>0.180213338236652</v>
      </c>
      <c r="AB323" s="14"/>
      <c r="AC323" s="14">
        <v>0.156415074837049</v>
      </c>
      <c r="AD323" s="14">
        <v>0.15165376747533099</v>
      </c>
      <c r="AE323" s="14">
        <v>0.21013044085694499</v>
      </c>
      <c r="AF323" s="14"/>
      <c r="AG323" s="14">
        <v>0.35754639645180802</v>
      </c>
      <c r="AH323" s="14">
        <v>0.158034464955503</v>
      </c>
      <c r="AI323" s="14">
        <v>0.198124572512448</v>
      </c>
      <c r="AJ323" s="14">
        <v>0.13611893832661101</v>
      </c>
      <c r="AK323" s="14">
        <v>0.166936586888696</v>
      </c>
    </row>
    <row r="324" spans="2:37" x14ac:dyDescent="0.3">
      <c r="B324" t="s">
        <v>159</v>
      </c>
      <c r="C324" s="14">
        <v>7.4732460030488695E-2</v>
      </c>
      <c r="D324" s="14">
        <v>9.3379085616956597E-2</v>
      </c>
      <c r="E324" s="14">
        <v>5.7468324383229401E-2</v>
      </c>
      <c r="F324" s="14"/>
      <c r="G324" s="14">
        <v>9.0419624976155702E-2</v>
      </c>
      <c r="H324" s="14">
        <v>7.6556152515319997E-2</v>
      </c>
      <c r="I324" s="14">
        <v>7.4667446215401806E-2</v>
      </c>
      <c r="J324" s="14">
        <v>5.8059371425885103E-2</v>
      </c>
      <c r="K324" s="14"/>
      <c r="L324" s="14">
        <v>0.12687522092012299</v>
      </c>
      <c r="M324" s="14">
        <v>4.3938360530207499E-2</v>
      </c>
      <c r="N324" s="14">
        <v>6.2667771488816901E-2</v>
      </c>
      <c r="O324" s="14">
        <v>4.8137333225634703E-2</v>
      </c>
      <c r="P324" s="14">
        <v>2.92413072551552E-2</v>
      </c>
      <c r="Q324" s="14">
        <v>0.101703401640338</v>
      </c>
      <c r="R324" s="14">
        <v>9.8944029081316096E-2</v>
      </c>
      <c r="S324" s="14">
        <v>9.5966131850481695E-2</v>
      </c>
      <c r="T324" s="14">
        <v>7.2769430305726301E-2</v>
      </c>
      <c r="U324" s="14">
        <v>8.0469985710362193E-2</v>
      </c>
      <c r="V324" s="14">
        <v>4.7318227159136299E-2</v>
      </c>
      <c r="W324" s="14">
        <v>5.2732801446569201E-2</v>
      </c>
      <c r="X324" s="14"/>
      <c r="Y324" s="14">
        <v>8.9186016815797298E-2</v>
      </c>
      <c r="Z324" s="14">
        <v>9.4258700577853294E-2</v>
      </c>
      <c r="AA324" s="14">
        <v>9.2111077314402601E-2</v>
      </c>
      <c r="AB324" s="14"/>
      <c r="AC324" s="14">
        <v>7.2765940572665999E-2</v>
      </c>
      <c r="AD324" s="14">
        <v>6.7526925239544996E-2</v>
      </c>
      <c r="AE324" s="14">
        <v>8.0737094890978897E-2</v>
      </c>
      <c r="AF324" s="14"/>
      <c r="AG324" s="14">
        <v>0.28364798139363201</v>
      </c>
      <c r="AH324" s="14">
        <v>5.6630204730633397E-2</v>
      </c>
      <c r="AI324" s="14">
        <v>9.9635347143800304E-2</v>
      </c>
      <c r="AJ324" s="14">
        <v>5.31340012870384E-2</v>
      </c>
      <c r="AK324" s="14">
        <v>7.7155816003077304E-2</v>
      </c>
    </row>
    <row r="325" spans="2:37" x14ac:dyDescent="0.3">
      <c r="B325" t="s">
        <v>122</v>
      </c>
      <c r="C325" s="14">
        <v>6.4138759994616504E-2</v>
      </c>
      <c r="D325" s="14">
        <v>3.6544345197695602E-2</v>
      </c>
      <c r="E325" s="14">
        <v>8.9950432037477407E-2</v>
      </c>
      <c r="F325" s="14"/>
      <c r="G325" s="14">
        <v>3.9344489992966698E-2</v>
      </c>
      <c r="H325" s="14">
        <v>5.44989139954885E-2</v>
      </c>
      <c r="I325" s="14">
        <v>8.7940360160641398E-2</v>
      </c>
      <c r="J325" s="14">
        <v>7.8530422747804404E-2</v>
      </c>
      <c r="K325" s="14"/>
      <c r="L325" s="14">
        <v>6.5243179598527601E-2</v>
      </c>
      <c r="M325" s="14">
        <v>6.1950020766281401E-2</v>
      </c>
      <c r="N325" s="14">
        <v>8.3978363496037295E-2</v>
      </c>
      <c r="O325" s="14">
        <v>4.0274014185544799E-2</v>
      </c>
      <c r="P325" s="14">
        <v>1.7438406996597301E-2</v>
      </c>
      <c r="Q325" s="14">
        <v>9.4929815950079904E-2</v>
      </c>
      <c r="R325" s="14">
        <v>7.2898520477038695E-2</v>
      </c>
      <c r="S325" s="14">
        <v>7.7392169313522594E-2</v>
      </c>
      <c r="T325" s="14">
        <v>7.1198980266040393E-2</v>
      </c>
      <c r="U325" s="14">
        <v>5.2879505340969503E-2</v>
      </c>
      <c r="V325" s="14">
        <v>6.6907766483642994E-2</v>
      </c>
      <c r="W325" s="14">
        <v>7.1302078764916899E-2</v>
      </c>
      <c r="X325" s="14"/>
      <c r="Y325" s="14">
        <v>4.22043748998739E-2</v>
      </c>
      <c r="Z325" s="14">
        <v>5.8290520432040603E-2</v>
      </c>
      <c r="AA325" s="14">
        <v>6.8907751903709499E-2</v>
      </c>
      <c r="AB325" s="14"/>
      <c r="AC325" s="14">
        <v>3.7439693727623499E-2</v>
      </c>
      <c r="AD325" s="14">
        <v>4.0481439252923399E-2</v>
      </c>
      <c r="AE325" s="14">
        <v>7.1070203915136701E-2</v>
      </c>
      <c r="AF325" s="14"/>
      <c r="AG325" s="14">
        <v>3.8390145349063903E-2</v>
      </c>
      <c r="AH325" s="14">
        <v>3.2093051131251001E-2</v>
      </c>
      <c r="AI325" s="14">
        <v>5.9527402593474103E-2</v>
      </c>
      <c r="AJ325" s="14">
        <v>5.7022655073756597E-2</v>
      </c>
      <c r="AK325" s="14">
        <v>0.101850713218457</v>
      </c>
    </row>
    <row r="326" spans="2:37" x14ac:dyDescent="0.3">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row>
    <row r="327" spans="2:37" x14ac:dyDescent="0.3">
      <c r="B327" s="6" t="s">
        <v>162</v>
      </c>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row>
    <row r="328" spans="2:37" x14ac:dyDescent="0.3">
      <c r="B328" s="26" t="s">
        <v>161</v>
      </c>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row>
    <row r="329" spans="2:37" x14ac:dyDescent="0.3">
      <c r="B329" t="s">
        <v>155</v>
      </c>
      <c r="C329" s="14">
        <v>5.2399993715902898E-2</v>
      </c>
      <c r="D329" s="14">
        <v>6.4595713954178596E-2</v>
      </c>
      <c r="E329" s="14">
        <v>4.0520365801805798E-2</v>
      </c>
      <c r="F329" s="14"/>
      <c r="G329" s="14">
        <v>4.2335643759610402E-2</v>
      </c>
      <c r="H329" s="14">
        <v>5.1062253969738798E-2</v>
      </c>
      <c r="I329" s="14">
        <v>6.4371841464246599E-2</v>
      </c>
      <c r="J329" s="14">
        <v>5.3276651703485799E-2</v>
      </c>
      <c r="K329" s="14"/>
      <c r="L329" s="14">
        <v>6.10491634552041E-2</v>
      </c>
      <c r="M329" s="14">
        <v>6.24210969094404E-2</v>
      </c>
      <c r="N329" s="14">
        <v>6.4408901105889399E-2</v>
      </c>
      <c r="O329" s="14">
        <v>7.6221319505194396E-2</v>
      </c>
      <c r="P329" s="14">
        <v>5.7239820588357797E-2</v>
      </c>
      <c r="Q329" s="14">
        <v>3.2578682959568797E-2</v>
      </c>
      <c r="R329" s="14">
        <v>4.9408153585211501E-2</v>
      </c>
      <c r="S329" s="14">
        <v>1.7721356567208201E-2</v>
      </c>
      <c r="T329" s="14">
        <v>1.89979807584582E-2</v>
      </c>
      <c r="U329" s="14">
        <v>8.1346941981493406E-2</v>
      </c>
      <c r="V329" s="14">
        <v>4.5079393535753499E-2</v>
      </c>
      <c r="W329" s="14">
        <v>2.2388654132365401E-2</v>
      </c>
      <c r="X329" s="14"/>
      <c r="Y329" s="14">
        <v>2.15611606839584E-2</v>
      </c>
      <c r="Z329" s="14">
        <v>4.0228203168370301E-2</v>
      </c>
      <c r="AA329" s="14">
        <v>6.0023720221406701E-2</v>
      </c>
      <c r="AB329" s="14"/>
      <c r="AC329" s="14">
        <v>5.7954258527529799E-2</v>
      </c>
      <c r="AD329" s="14">
        <v>4.75958236060623E-2</v>
      </c>
      <c r="AE329" s="14">
        <v>5.244149493736E-2</v>
      </c>
      <c r="AF329" s="14"/>
      <c r="AG329" s="14">
        <v>5.7130437127845601E-2</v>
      </c>
      <c r="AH329" s="14">
        <v>3.4286042061076299E-2</v>
      </c>
      <c r="AI329" s="14">
        <v>5.3443731272602997E-2</v>
      </c>
      <c r="AJ329" s="14">
        <v>5.0813052356893401E-2</v>
      </c>
      <c r="AK329" s="14">
        <v>5.4038285096731697E-2</v>
      </c>
    </row>
    <row r="330" spans="2:37" x14ac:dyDescent="0.3">
      <c r="B330" t="s">
        <v>156</v>
      </c>
      <c r="C330" s="14">
        <v>0.173812632525149</v>
      </c>
      <c r="D330" s="14">
        <v>0.14128905057805299</v>
      </c>
      <c r="E330" s="14">
        <v>0.20541458979914801</v>
      </c>
      <c r="F330" s="14"/>
      <c r="G330" s="14">
        <v>0.16979112720005399</v>
      </c>
      <c r="H330" s="14">
        <v>0.15354535821638701</v>
      </c>
      <c r="I330" s="14">
        <v>0.18078006154922299</v>
      </c>
      <c r="J330" s="14">
        <v>0.19403165390923899</v>
      </c>
      <c r="K330" s="14"/>
      <c r="L330" s="14">
        <v>0.17706545377574401</v>
      </c>
      <c r="M330" s="14">
        <v>0.150135488884614</v>
      </c>
      <c r="N330" s="14">
        <v>0.190738205892587</v>
      </c>
      <c r="O330" s="14">
        <v>0.124272417866001</v>
      </c>
      <c r="P330" s="14">
        <v>0.154863868054296</v>
      </c>
      <c r="Q330" s="14">
        <v>0.13297811795832201</v>
      </c>
      <c r="R330" s="14">
        <v>0.170184897166273</v>
      </c>
      <c r="S330" s="14">
        <v>0.17739214685770899</v>
      </c>
      <c r="T330" s="14">
        <v>0.22181930053000301</v>
      </c>
      <c r="U330" s="14">
        <v>0.154790232052334</v>
      </c>
      <c r="V330" s="14">
        <v>0.30694917553595402</v>
      </c>
      <c r="W330" s="14">
        <v>0.20547667869504299</v>
      </c>
      <c r="X330" s="14"/>
      <c r="Y330" s="14">
        <v>0.13152680999566799</v>
      </c>
      <c r="Z330" s="14">
        <v>0.18079137468790099</v>
      </c>
      <c r="AA330" s="14">
        <v>0.14267629102267801</v>
      </c>
      <c r="AB330" s="14"/>
      <c r="AC330" s="14">
        <v>0.14880833533768301</v>
      </c>
      <c r="AD330" s="14">
        <v>0.19148883632503899</v>
      </c>
      <c r="AE330" s="14">
        <v>0.16962183210646101</v>
      </c>
      <c r="AF330" s="14"/>
      <c r="AG330" s="14">
        <v>0.112282326209888</v>
      </c>
      <c r="AH330" s="14">
        <v>0.19340248146073999</v>
      </c>
      <c r="AI330" s="14">
        <v>0.18740397375971701</v>
      </c>
      <c r="AJ330" s="14">
        <v>0.163024465055257</v>
      </c>
      <c r="AK330" s="14">
        <v>0.18844682275806399</v>
      </c>
    </row>
    <row r="331" spans="2:37" x14ac:dyDescent="0.3">
      <c r="B331" t="s">
        <v>157</v>
      </c>
      <c r="C331" s="14">
        <v>0.54840690155164895</v>
      </c>
      <c r="D331" s="14">
        <v>0.54196888302144097</v>
      </c>
      <c r="E331" s="14">
        <v>0.55565868112567096</v>
      </c>
      <c r="F331" s="14"/>
      <c r="G331" s="14">
        <v>0.56956521896913004</v>
      </c>
      <c r="H331" s="14">
        <v>0.58475360918514896</v>
      </c>
      <c r="I331" s="14">
        <v>0.49417821564792203</v>
      </c>
      <c r="J331" s="14">
        <v>0.536303180443779</v>
      </c>
      <c r="K331" s="14"/>
      <c r="L331" s="14">
        <v>0.416168574228866</v>
      </c>
      <c r="M331" s="14">
        <v>0.62196284193718199</v>
      </c>
      <c r="N331" s="14">
        <v>0.56196526448060602</v>
      </c>
      <c r="O331" s="14">
        <v>0.60399859649031395</v>
      </c>
      <c r="P331" s="14">
        <v>0.54531106093451698</v>
      </c>
      <c r="Q331" s="14">
        <v>0.56725450987278703</v>
      </c>
      <c r="R331" s="14">
        <v>0.56155049621383801</v>
      </c>
      <c r="S331" s="14">
        <v>0.619906937456563</v>
      </c>
      <c r="T331" s="14">
        <v>0.53572117170260003</v>
      </c>
      <c r="U331" s="14">
        <v>0.55061365211362301</v>
      </c>
      <c r="V331" s="14">
        <v>0.52410480385065095</v>
      </c>
      <c r="W331" s="14">
        <v>0.52399143228121203</v>
      </c>
      <c r="X331" s="14"/>
      <c r="Y331" s="14">
        <v>0.60645176736098505</v>
      </c>
      <c r="Z331" s="14">
        <v>0.52070276804363602</v>
      </c>
      <c r="AA331" s="14">
        <v>0.53098452457484502</v>
      </c>
      <c r="AB331" s="14"/>
      <c r="AC331" s="14">
        <v>0.60305945532428595</v>
      </c>
      <c r="AD331" s="14">
        <v>0.52907850324897399</v>
      </c>
      <c r="AE331" s="14">
        <v>0.496346718708779</v>
      </c>
      <c r="AF331" s="14"/>
      <c r="AG331" s="14">
        <v>0.45113680626799801</v>
      </c>
      <c r="AH331" s="14">
        <v>0.51561148269639701</v>
      </c>
      <c r="AI331" s="14">
        <v>0.49262035177577601</v>
      </c>
      <c r="AJ331" s="14">
        <v>0.60912729820931</v>
      </c>
      <c r="AK331" s="14">
        <v>0.51902641846435404</v>
      </c>
    </row>
    <row r="332" spans="2:37" x14ac:dyDescent="0.3">
      <c r="B332" t="s">
        <v>158</v>
      </c>
      <c r="C332" s="14">
        <v>0.118069275535026</v>
      </c>
      <c r="D332" s="14">
        <v>0.130915015256727</v>
      </c>
      <c r="E332" s="14">
        <v>0.104463549154407</v>
      </c>
      <c r="F332" s="14"/>
      <c r="G332" s="14">
        <v>0.13450653158869899</v>
      </c>
      <c r="H332" s="14">
        <v>0.10204863021876701</v>
      </c>
      <c r="I332" s="14">
        <v>0.137597768889832</v>
      </c>
      <c r="J332" s="14">
        <v>9.7811556934094296E-2</v>
      </c>
      <c r="K332" s="14"/>
      <c r="L332" s="14">
        <v>0.17978318660307799</v>
      </c>
      <c r="M332" s="14">
        <v>8.3880438285589803E-2</v>
      </c>
      <c r="N332" s="14">
        <v>0.112691220208488</v>
      </c>
      <c r="O332" s="14">
        <v>9.4942420959743395E-2</v>
      </c>
      <c r="P332" s="14">
        <v>0.13349132725795901</v>
      </c>
      <c r="Q332" s="14">
        <v>0.12289608508512299</v>
      </c>
      <c r="R332" s="14">
        <v>0.11740455528818999</v>
      </c>
      <c r="S332" s="14">
        <v>0.11378854579499501</v>
      </c>
      <c r="T332" s="14">
        <v>0.119862806462173</v>
      </c>
      <c r="U332" s="14">
        <v>0.126033196276988</v>
      </c>
      <c r="V332" s="14">
        <v>4.9041766045506599E-2</v>
      </c>
      <c r="W332" s="14">
        <v>9.1566926214198804E-2</v>
      </c>
      <c r="X332" s="14"/>
      <c r="Y332" s="14">
        <v>0.13582076037954299</v>
      </c>
      <c r="Z332" s="14">
        <v>0.15060745685128901</v>
      </c>
      <c r="AA332" s="14">
        <v>0.153186316018362</v>
      </c>
      <c r="AB332" s="14"/>
      <c r="AC332" s="14">
        <v>8.8472893634743893E-2</v>
      </c>
      <c r="AD332" s="14">
        <v>0.13466945102209801</v>
      </c>
      <c r="AE332" s="14">
        <v>0.15270967524761</v>
      </c>
      <c r="AF332" s="14"/>
      <c r="AG332" s="14">
        <v>0.198117337026119</v>
      </c>
      <c r="AH332" s="14">
        <v>0.16856381028971501</v>
      </c>
      <c r="AI332" s="14">
        <v>0.12681054993385199</v>
      </c>
      <c r="AJ332" s="14">
        <v>0.101437855080625</v>
      </c>
      <c r="AK332" s="14">
        <v>0.11582927175398</v>
      </c>
    </row>
    <row r="333" spans="2:37" x14ac:dyDescent="0.3">
      <c r="B333" t="s">
        <v>159</v>
      </c>
      <c r="C333" s="14">
        <v>7.4892681977015194E-2</v>
      </c>
      <c r="D333" s="14">
        <v>9.9335978568506497E-2</v>
      </c>
      <c r="E333" s="14">
        <v>5.0961782613584597E-2</v>
      </c>
      <c r="F333" s="14"/>
      <c r="G333" s="14">
        <v>6.7669266350172494E-2</v>
      </c>
      <c r="H333" s="14">
        <v>6.6645505568679694E-2</v>
      </c>
      <c r="I333" s="14">
        <v>9.3647687013840394E-2</v>
      </c>
      <c r="J333" s="14">
        <v>7.7000019483152202E-2</v>
      </c>
      <c r="K333" s="14"/>
      <c r="L333" s="14">
        <v>0.13529302050429701</v>
      </c>
      <c r="M333" s="14">
        <v>5.5899447254474599E-2</v>
      </c>
      <c r="N333" s="14">
        <v>4.6459163819706502E-2</v>
      </c>
      <c r="O333" s="14">
        <v>6.9974641992998493E-2</v>
      </c>
      <c r="P333" s="14">
        <v>9.9616182863867905E-2</v>
      </c>
      <c r="Q333" s="14">
        <v>0.105966952609074</v>
      </c>
      <c r="R333" s="14">
        <v>6.7652080703045403E-2</v>
      </c>
      <c r="S333" s="14">
        <v>2.8420938740747199E-2</v>
      </c>
      <c r="T333" s="14">
        <v>5.5461828032143001E-2</v>
      </c>
      <c r="U333" s="14">
        <v>5.1442552411584297E-2</v>
      </c>
      <c r="V333" s="14">
        <v>7.4824861032134898E-2</v>
      </c>
      <c r="W333" s="14">
        <v>6.6218093008396803E-2</v>
      </c>
      <c r="X333" s="14"/>
      <c r="Y333" s="14">
        <v>8.5686576329745107E-2</v>
      </c>
      <c r="Z333" s="14">
        <v>7.91689469006603E-2</v>
      </c>
      <c r="AA333" s="14">
        <v>0.10327685422565799</v>
      </c>
      <c r="AB333" s="14"/>
      <c r="AC333" s="14">
        <v>8.09061398243619E-2</v>
      </c>
      <c r="AD333" s="14">
        <v>6.7110791660523403E-2</v>
      </c>
      <c r="AE333" s="14">
        <v>8.2040228818356598E-2</v>
      </c>
      <c r="AF333" s="14"/>
      <c r="AG333" s="14">
        <v>0.18133309336814901</v>
      </c>
      <c r="AH333" s="14">
        <v>7.9501747294089098E-2</v>
      </c>
      <c r="AI333" s="14">
        <v>0.104240284265244</v>
      </c>
      <c r="AJ333" s="14">
        <v>4.5793636650333799E-2</v>
      </c>
      <c r="AK333" s="14">
        <v>9.1227824497408697E-2</v>
      </c>
    </row>
    <row r="334" spans="2:37" x14ac:dyDescent="0.3">
      <c r="B334" t="s">
        <v>122</v>
      </c>
      <c r="C334" s="14">
        <v>3.2418514695256903E-2</v>
      </c>
      <c r="D334" s="14">
        <v>2.18953586210953E-2</v>
      </c>
      <c r="E334" s="14">
        <v>4.2981031505382898E-2</v>
      </c>
      <c r="F334" s="14"/>
      <c r="G334" s="14">
        <v>1.6132212132334001E-2</v>
      </c>
      <c r="H334" s="14">
        <v>4.1944642841279203E-2</v>
      </c>
      <c r="I334" s="14">
        <v>2.9424425434936299E-2</v>
      </c>
      <c r="J334" s="14">
        <v>4.1576937526249601E-2</v>
      </c>
      <c r="K334" s="14"/>
      <c r="L334" s="14">
        <v>3.0640601432810499E-2</v>
      </c>
      <c r="M334" s="14">
        <v>2.5700686728699101E-2</v>
      </c>
      <c r="N334" s="14">
        <v>2.3737244492722399E-2</v>
      </c>
      <c r="O334" s="14">
        <v>3.0590603185748501E-2</v>
      </c>
      <c r="P334" s="14">
        <v>9.4777403010030108E-3</v>
      </c>
      <c r="Q334" s="14">
        <v>3.8325651515125798E-2</v>
      </c>
      <c r="R334" s="14">
        <v>3.3799817043441899E-2</v>
      </c>
      <c r="S334" s="14">
        <v>4.2770074582777297E-2</v>
      </c>
      <c r="T334" s="14">
        <v>4.8136912514622099E-2</v>
      </c>
      <c r="U334" s="14">
        <v>3.5773425163977503E-2</v>
      </c>
      <c r="V334" s="14">
        <v>0</v>
      </c>
      <c r="W334" s="14">
        <v>9.0358215668783298E-2</v>
      </c>
      <c r="X334" s="14"/>
      <c r="Y334" s="14">
        <v>1.89529252501002E-2</v>
      </c>
      <c r="Z334" s="14">
        <v>2.85012503481425E-2</v>
      </c>
      <c r="AA334" s="14">
        <v>9.8522939370501404E-3</v>
      </c>
      <c r="AB334" s="14"/>
      <c r="AC334" s="14">
        <v>2.0798917351395201E-2</v>
      </c>
      <c r="AD334" s="14">
        <v>3.0056594137303501E-2</v>
      </c>
      <c r="AE334" s="14">
        <v>4.6840050181433501E-2</v>
      </c>
      <c r="AF334" s="14"/>
      <c r="AG334" s="14">
        <v>0</v>
      </c>
      <c r="AH334" s="14">
        <v>8.6344361979817895E-3</v>
      </c>
      <c r="AI334" s="14">
        <v>3.5481108992807597E-2</v>
      </c>
      <c r="AJ334" s="14">
        <v>2.98036926475811E-2</v>
      </c>
      <c r="AK334" s="14">
        <v>3.14313774294614E-2</v>
      </c>
    </row>
    <row r="335" spans="2:37" x14ac:dyDescent="0.3">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row>
    <row r="336" spans="2:37" x14ac:dyDescent="0.3">
      <c r="B336" s="6" t="s">
        <v>185</v>
      </c>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row>
    <row r="337" spans="2:37" x14ac:dyDescent="0.3">
      <c r="B337" s="26" t="s">
        <v>74</v>
      </c>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row>
    <row r="338" spans="2:37" hidden="1" x14ac:dyDescent="0.3">
      <c r="B338" t="s">
        <v>173</v>
      </c>
      <c r="C338" s="14">
        <v>0</v>
      </c>
      <c r="D338" s="14">
        <v>0</v>
      </c>
      <c r="E338" s="14">
        <v>0</v>
      </c>
      <c r="F338" s="14"/>
      <c r="G338" s="14">
        <v>0</v>
      </c>
      <c r="H338" s="14">
        <v>0</v>
      </c>
      <c r="I338" s="14">
        <v>0</v>
      </c>
      <c r="J338" s="14">
        <v>0</v>
      </c>
      <c r="K338" s="14"/>
      <c r="L338" s="14">
        <v>0</v>
      </c>
      <c r="M338" s="14">
        <v>0</v>
      </c>
      <c r="N338" s="14">
        <v>0</v>
      </c>
      <c r="O338" s="14">
        <v>0</v>
      </c>
      <c r="P338" s="14">
        <v>0</v>
      </c>
      <c r="Q338" s="14">
        <v>0</v>
      </c>
      <c r="R338" s="14">
        <v>0</v>
      </c>
      <c r="S338" s="14">
        <v>0</v>
      </c>
      <c r="T338" s="14">
        <v>0</v>
      </c>
      <c r="U338" s="14">
        <v>0</v>
      </c>
      <c r="V338" s="14">
        <v>0</v>
      </c>
      <c r="W338" s="14">
        <v>0</v>
      </c>
      <c r="X338" s="14"/>
      <c r="Y338" s="14">
        <v>0</v>
      </c>
      <c r="Z338" s="14">
        <v>0</v>
      </c>
      <c r="AA338" s="14">
        <v>0</v>
      </c>
      <c r="AB338" s="14"/>
      <c r="AC338" s="14">
        <v>0</v>
      </c>
      <c r="AD338" s="14">
        <v>0</v>
      </c>
      <c r="AE338" s="14">
        <v>0</v>
      </c>
      <c r="AF338" s="14"/>
      <c r="AG338" s="14">
        <v>0</v>
      </c>
      <c r="AH338" s="14">
        <v>0</v>
      </c>
      <c r="AI338" s="14">
        <v>0</v>
      </c>
      <c r="AJ338" s="14">
        <v>0</v>
      </c>
      <c r="AK338" s="14">
        <v>0</v>
      </c>
    </row>
    <row r="339" spans="2:37" hidden="1" x14ac:dyDescent="0.3">
      <c r="B339" t="s">
        <v>174</v>
      </c>
      <c r="C339" s="14">
        <v>0</v>
      </c>
      <c r="D339" s="14">
        <v>0</v>
      </c>
      <c r="E339" s="14">
        <v>0</v>
      </c>
      <c r="F339" s="14"/>
      <c r="G339" s="14">
        <v>0</v>
      </c>
      <c r="H339" s="14">
        <v>0</v>
      </c>
      <c r="I339" s="14">
        <v>0</v>
      </c>
      <c r="J339" s="14">
        <v>0</v>
      </c>
      <c r="K339" s="14"/>
      <c r="L339" s="14">
        <v>0</v>
      </c>
      <c r="M339" s="14">
        <v>0</v>
      </c>
      <c r="N339" s="14">
        <v>0</v>
      </c>
      <c r="O339" s="14">
        <v>0</v>
      </c>
      <c r="P339" s="14">
        <v>0</v>
      </c>
      <c r="Q339" s="14">
        <v>0</v>
      </c>
      <c r="R339" s="14">
        <v>0</v>
      </c>
      <c r="S339" s="14">
        <v>0</v>
      </c>
      <c r="T339" s="14">
        <v>0</v>
      </c>
      <c r="U339" s="14">
        <v>0</v>
      </c>
      <c r="V339" s="14">
        <v>0</v>
      </c>
      <c r="W339" s="14">
        <v>0</v>
      </c>
      <c r="X339" s="14"/>
      <c r="Y339" s="14">
        <v>0</v>
      </c>
      <c r="Z339" s="14">
        <v>0</v>
      </c>
      <c r="AA339" s="14">
        <v>0</v>
      </c>
      <c r="AB339" s="14"/>
      <c r="AC339" s="14">
        <v>0</v>
      </c>
      <c r="AD339" s="14">
        <v>0</v>
      </c>
      <c r="AE339" s="14">
        <v>0</v>
      </c>
      <c r="AF339" s="14"/>
      <c r="AG339" s="14">
        <v>0</v>
      </c>
      <c r="AH339" s="14">
        <v>0</v>
      </c>
      <c r="AI339" s="14">
        <v>0</v>
      </c>
      <c r="AJ339" s="14">
        <v>0</v>
      </c>
      <c r="AK339" s="14">
        <v>0</v>
      </c>
    </row>
    <row r="340" spans="2:37" hidden="1" x14ac:dyDescent="0.3">
      <c r="B340" t="s">
        <v>175</v>
      </c>
      <c r="C340" s="14">
        <v>0</v>
      </c>
      <c r="D340" s="14">
        <v>0</v>
      </c>
      <c r="E340" s="14">
        <v>0</v>
      </c>
      <c r="F340" s="14"/>
      <c r="G340" s="14">
        <v>0</v>
      </c>
      <c r="H340" s="14">
        <v>0</v>
      </c>
      <c r="I340" s="14">
        <v>0</v>
      </c>
      <c r="J340" s="14">
        <v>0</v>
      </c>
      <c r="K340" s="14"/>
      <c r="L340" s="14">
        <v>0</v>
      </c>
      <c r="M340" s="14">
        <v>0</v>
      </c>
      <c r="N340" s="14">
        <v>0</v>
      </c>
      <c r="O340" s="14">
        <v>0</v>
      </c>
      <c r="P340" s="14">
        <v>0</v>
      </c>
      <c r="Q340" s="14">
        <v>0</v>
      </c>
      <c r="R340" s="14">
        <v>0</v>
      </c>
      <c r="S340" s="14">
        <v>0</v>
      </c>
      <c r="T340" s="14">
        <v>0</v>
      </c>
      <c r="U340" s="14">
        <v>0</v>
      </c>
      <c r="V340" s="14">
        <v>0</v>
      </c>
      <c r="W340" s="14">
        <v>0</v>
      </c>
      <c r="X340" s="14"/>
      <c r="Y340" s="14">
        <v>0</v>
      </c>
      <c r="Z340" s="14">
        <v>0</v>
      </c>
      <c r="AA340" s="14">
        <v>0</v>
      </c>
      <c r="AB340" s="14"/>
      <c r="AC340" s="14">
        <v>0</v>
      </c>
      <c r="AD340" s="14">
        <v>0</v>
      </c>
      <c r="AE340" s="14">
        <v>0</v>
      </c>
      <c r="AF340" s="14"/>
      <c r="AG340" s="14">
        <v>0</v>
      </c>
      <c r="AH340" s="14">
        <v>0</v>
      </c>
      <c r="AI340" s="14">
        <v>0</v>
      </c>
      <c r="AJ340" s="14">
        <v>0</v>
      </c>
      <c r="AK340" s="14">
        <v>0</v>
      </c>
    </row>
    <row r="341" spans="2:37" hidden="1" x14ac:dyDescent="0.3">
      <c r="B341" t="s">
        <v>176</v>
      </c>
      <c r="C341" s="14">
        <v>0</v>
      </c>
      <c r="D341" s="14">
        <v>0</v>
      </c>
      <c r="E341" s="14">
        <v>0</v>
      </c>
      <c r="F341" s="14"/>
      <c r="G341" s="14">
        <v>0</v>
      </c>
      <c r="H341" s="14">
        <v>0</v>
      </c>
      <c r="I341" s="14">
        <v>0</v>
      </c>
      <c r="J341" s="14">
        <v>0</v>
      </c>
      <c r="K341" s="14"/>
      <c r="L341" s="14">
        <v>0</v>
      </c>
      <c r="M341" s="14">
        <v>0</v>
      </c>
      <c r="N341" s="14">
        <v>0</v>
      </c>
      <c r="O341" s="14">
        <v>0</v>
      </c>
      <c r="P341" s="14">
        <v>0</v>
      </c>
      <c r="Q341" s="14">
        <v>0</v>
      </c>
      <c r="R341" s="14">
        <v>0</v>
      </c>
      <c r="S341" s="14">
        <v>0</v>
      </c>
      <c r="T341" s="14">
        <v>0</v>
      </c>
      <c r="U341" s="14">
        <v>0</v>
      </c>
      <c r="V341" s="14">
        <v>0</v>
      </c>
      <c r="W341" s="14">
        <v>0</v>
      </c>
      <c r="X341" s="14"/>
      <c r="Y341" s="14">
        <v>0</v>
      </c>
      <c r="Z341" s="14">
        <v>0</v>
      </c>
      <c r="AA341" s="14">
        <v>0</v>
      </c>
      <c r="AB341" s="14"/>
      <c r="AC341" s="14">
        <v>0</v>
      </c>
      <c r="AD341" s="14">
        <v>0</v>
      </c>
      <c r="AE341" s="14">
        <v>0</v>
      </c>
      <c r="AF341" s="14"/>
      <c r="AG341" s="14">
        <v>0</v>
      </c>
      <c r="AH341" s="14">
        <v>0</v>
      </c>
      <c r="AI341" s="14">
        <v>0</v>
      </c>
      <c r="AJ341" s="14">
        <v>0</v>
      </c>
      <c r="AK341" s="14">
        <v>0</v>
      </c>
    </row>
    <row r="342" spans="2:37" hidden="1" x14ac:dyDescent="0.3">
      <c r="B342" t="s">
        <v>177</v>
      </c>
      <c r="C342" s="14">
        <v>0</v>
      </c>
      <c r="D342" s="14">
        <v>0</v>
      </c>
      <c r="E342" s="14">
        <v>0</v>
      </c>
      <c r="F342" s="14"/>
      <c r="G342" s="14">
        <v>0</v>
      </c>
      <c r="H342" s="14">
        <v>0</v>
      </c>
      <c r="I342" s="14">
        <v>0</v>
      </c>
      <c r="J342" s="14">
        <v>0</v>
      </c>
      <c r="K342" s="14"/>
      <c r="L342" s="14">
        <v>0</v>
      </c>
      <c r="M342" s="14">
        <v>0</v>
      </c>
      <c r="N342" s="14">
        <v>0</v>
      </c>
      <c r="O342" s="14">
        <v>0</v>
      </c>
      <c r="P342" s="14">
        <v>0</v>
      </c>
      <c r="Q342" s="14">
        <v>0</v>
      </c>
      <c r="R342" s="14">
        <v>0</v>
      </c>
      <c r="S342" s="14">
        <v>0</v>
      </c>
      <c r="T342" s="14">
        <v>0</v>
      </c>
      <c r="U342" s="14">
        <v>0</v>
      </c>
      <c r="V342" s="14">
        <v>0</v>
      </c>
      <c r="W342" s="14">
        <v>0</v>
      </c>
      <c r="X342" s="14"/>
      <c r="Y342" s="14">
        <v>0</v>
      </c>
      <c r="Z342" s="14">
        <v>0</v>
      </c>
      <c r="AA342" s="14">
        <v>0</v>
      </c>
      <c r="AB342" s="14"/>
      <c r="AC342" s="14">
        <v>0</v>
      </c>
      <c r="AD342" s="14">
        <v>0</v>
      </c>
      <c r="AE342" s="14">
        <v>0</v>
      </c>
      <c r="AF342" s="14"/>
      <c r="AG342" s="14">
        <v>0</v>
      </c>
      <c r="AH342" s="14">
        <v>0</v>
      </c>
      <c r="AI342" s="14">
        <v>0</v>
      </c>
      <c r="AJ342" s="14">
        <v>0</v>
      </c>
      <c r="AK342" s="14">
        <v>0</v>
      </c>
    </row>
    <row r="343" spans="2:37" hidden="1" x14ac:dyDescent="0.3">
      <c r="B343" t="s">
        <v>178</v>
      </c>
      <c r="C343" s="14">
        <v>0</v>
      </c>
      <c r="D343" s="14">
        <v>0</v>
      </c>
      <c r="E343" s="14">
        <v>0</v>
      </c>
      <c r="F343" s="14"/>
      <c r="G343" s="14">
        <v>0</v>
      </c>
      <c r="H343" s="14">
        <v>0</v>
      </c>
      <c r="I343" s="14">
        <v>0</v>
      </c>
      <c r="J343" s="14">
        <v>0</v>
      </c>
      <c r="K343" s="14"/>
      <c r="L343" s="14">
        <v>0</v>
      </c>
      <c r="M343" s="14">
        <v>0</v>
      </c>
      <c r="N343" s="14">
        <v>0</v>
      </c>
      <c r="O343" s="14">
        <v>0</v>
      </c>
      <c r="P343" s="14">
        <v>0</v>
      </c>
      <c r="Q343" s="14">
        <v>0</v>
      </c>
      <c r="R343" s="14">
        <v>0</v>
      </c>
      <c r="S343" s="14">
        <v>0</v>
      </c>
      <c r="T343" s="14">
        <v>0</v>
      </c>
      <c r="U343" s="14">
        <v>0</v>
      </c>
      <c r="V343" s="14">
        <v>0</v>
      </c>
      <c r="W343" s="14">
        <v>0</v>
      </c>
      <c r="X343" s="14"/>
      <c r="Y343" s="14">
        <v>0</v>
      </c>
      <c r="Z343" s="14">
        <v>0</v>
      </c>
      <c r="AA343" s="14">
        <v>0</v>
      </c>
      <c r="AB343" s="14"/>
      <c r="AC343" s="14">
        <v>0</v>
      </c>
      <c r="AD343" s="14">
        <v>0</v>
      </c>
      <c r="AE343" s="14">
        <v>0</v>
      </c>
      <c r="AF343" s="14"/>
      <c r="AG343" s="14">
        <v>0</v>
      </c>
      <c r="AH343" s="14">
        <v>0</v>
      </c>
      <c r="AI343" s="14">
        <v>0</v>
      </c>
      <c r="AJ343" s="14">
        <v>0</v>
      </c>
      <c r="AK343" s="14">
        <v>0</v>
      </c>
    </row>
    <row r="344" spans="2:37" x14ac:dyDescent="0.3">
      <c r="B344" t="s">
        <v>179</v>
      </c>
      <c r="C344" s="14">
        <v>2.7858062764685901E-2</v>
      </c>
      <c r="D344" s="14">
        <v>3.3832812706398999E-2</v>
      </c>
      <c r="E344" s="14">
        <v>2.2208219746506001E-2</v>
      </c>
      <c r="F344" s="14"/>
      <c r="G344" s="14">
        <v>2.42736119014853E-2</v>
      </c>
      <c r="H344" s="14">
        <v>1.6706138322141701E-2</v>
      </c>
      <c r="I344" s="14">
        <v>3.1210375328336201E-2</v>
      </c>
      <c r="J344" s="14">
        <v>4.0770951749134997E-2</v>
      </c>
      <c r="K344" s="14"/>
      <c r="L344" s="14">
        <v>3.8966206014570903E-2</v>
      </c>
      <c r="M344" s="14">
        <v>2.5567596491952602E-2</v>
      </c>
      <c r="N344" s="14">
        <v>1.6219086555551401E-2</v>
      </c>
      <c r="O344" s="14">
        <v>1.76260047323883E-2</v>
      </c>
      <c r="P344" s="14">
        <v>2.5197693543720201E-2</v>
      </c>
      <c r="Q344" s="14">
        <v>2.23312533736897E-2</v>
      </c>
      <c r="R344" s="14">
        <v>2.03274276323758E-2</v>
      </c>
      <c r="S344" s="14">
        <v>2.4695089247918401E-2</v>
      </c>
      <c r="T344" s="14">
        <v>2.0974212573351102E-2</v>
      </c>
      <c r="U344" s="14">
        <v>5.65994424627808E-2</v>
      </c>
      <c r="V344" s="14">
        <v>3.4231504510247701E-2</v>
      </c>
      <c r="W344" s="14">
        <v>2.31645636407544E-2</v>
      </c>
      <c r="X344" s="14"/>
      <c r="Y344" s="14">
        <v>1.7919546629515299E-2</v>
      </c>
      <c r="Z344" s="14">
        <v>3.17405272561583E-2</v>
      </c>
      <c r="AA344" s="14">
        <v>2.75381607368149E-2</v>
      </c>
      <c r="AB344" s="14"/>
      <c r="AC344" s="14">
        <v>2.42870228609114E-2</v>
      </c>
      <c r="AD344" s="14">
        <v>2.5793368850136E-2</v>
      </c>
      <c r="AE344" s="14">
        <v>3.5190689352296203E-2</v>
      </c>
      <c r="AF344" s="14"/>
      <c r="AG344" s="14">
        <v>5.7493515708127801E-2</v>
      </c>
      <c r="AH344" s="14">
        <v>3.9387154674185597E-2</v>
      </c>
      <c r="AI344" s="14">
        <v>3.5234684915916803E-2</v>
      </c>
      <c r="AJ344" s="14">
        <v>1.8189788990028301E-2</v>
      </c>
      <c r="AK344" s="14">
        <v>3.0196130405700398E-2</v>
      </c>
    </row>
    <row r="345" spans="2:37" x14ac:dyDescent="0.3">
      <c r="B345" t="s">
        <v>180</v>
      </c>
      <c r="C345" s="14">
        <v>0.141158431033167</v>
      </c>
      <c r="D345" s="14">
        <v>0.14083518948478699</v>
      </c>
      <c r="E345" s="14">
        <v>0.14173559537660299</v>
      </c>
      <c r="F345" s="14"/>
      <c r="G345" s="14">
        <v>0.15249348620485501</v>
      </c>
      <c r="H345" s="14">
        <v>0.13177618029156099</v>
      </c>
      <c r="I345" s="14">
        <v>0.14335318563416999</v>
      </c>
      <c r="J345" s="14">
        <v>0.13594091540679101</v>
      </c>
      <c r="K345" s="14"/>
      <c r="L345" s="14">
        <v>0.17511945078456201</v>
      </c>
      <c r="M345" s="14">
        <v>0.14930626986786699</v>
      </c>
      <c r="N345" s="14">
        <v>0.135713257662673</v>
      </c>
      <c r="O345" s="14">
        <v>0.12913830968947701</v>
      </c>
      <c r="P345" s="14">
        <v>0.13147907599521799</v>
      </c>
      <c r="Q345" s="14">
        <v>0.146306630978985</v>
      </c>
      <c r="R345" s="14">
        <v>0.128339597141682</v>
      </c>
      <c r="S345" s="14">
        <v>0.16082671584588301</v>
      </c>
      <c r="T345" s="14">
        <v>0.139736847650236</v>
      </c>
      <c r="U345" s="14">
        <v>0.10486859313532</v>
      </c>
      <c r="V345" s="14">
        <v>0.141639784164689</v>
      </c>
      <c r="W345" s="14">
        <v>0.12667086281939299</v>
      </c>
      <c r="X345" s="14"/>
      <c r="Y345" s="14">
        <v>0.14301773120393299</v>
      </c>
      <c r="Z345" s="14">
        <v>0.152324779331659</v>
      </c>
      <c r="AA345" s="14">
        <v>0.16373902799856399</v>
      </c>
      <c r="AB345" s="14"/>
      <c r="AC345" s="14">
        <v>0.106449661113325</v>
      </c>
      <c r="AD345" s="14">
        <v>0.13449604025207401</v>
      </c>
      <c r="AE345" s="14">
        <v>0.19907109649081001</v>
      </c>
      <c r="AF345" s="14"/>
      <c r="AG345" s="14">
        <v>0.19169391939587599</v>
      </c>
      <c r="AH345" s="14">
        <v>0.158252035895315</v>
      </c>
      <c r="AI345" s="14">
        <v>0.19275262199339099</v>
      </c>
      <c r="AJ345" s="14">
        <v>0.11078834893613899</v>
      </c>
      <c r="AK345" s="14">
        <v>0.15710518862148001</v>
      </c>
    </row>
    <row r="346" spans="2:37" x14ac:dyDescent="0.3">
      <c r="B346" t="s">
        <v>181</v>
      </c>
      <c r="C346" s="14">
        <v>0.385393034140806</v>
      </c>
      <c r="D346" s="14">
        <v>0.34884263203569899</v>
      </c>
      <c r="E346" s="14">
        <v>0.42097143445138102</v>
      </c>
      <c r="F346" s="14"/>
      <c r="G346" s="14">
        <v>0.38315266556132899</v>
      </c>
      <c r="H346" s="14">
        <v>0.40708465236304597</v>
      </c>
      <c r="I346" s="14">
        <v>0.36646902773125101</v>
      </c>
      <c r="J346" s="14">
        <v>0.38370250823408097</v>
      </c>
      <c r="K346" s="14"/>
      <c r="L346" s="14">
        <v>0.340695728147133</v>
      </c>
      <c r="M346" s="14">
        <v>0.38819547039137697</v>
      </c>
      <c r="N346" s="14">
        <v>0.43560567031830799</v>
      </c>
      <c r="O346" s="14">
        <v>0.41729961535468502</v>
      </c>
      <c r="P346" s="14">
        <v>0.38652872980360797</v>
      </c>
      <c r="Q346" s="14">
        <v>0.37897965234472197</v>
      </c>
      <c r="R346" s="14">
        <v>0.36713114971606298</v>
      </c>
      <c r="S346" s="14">
        <v>0.42066587900800301</v>
      </c>
      <c r="T346" s="14">
        <v>0.39245883706067303</v>
      </c>
      <c r="U346" s="14">
        <v>0.389536429134139</v>
      </c>
      <c r="V346" s="14">
        <v>0.355223490850748</v>
      </c>
      <c r="W346" s="14">
        <v>0.38245049623515298</v>
      </c>
      <c r="X346" s="14"/>
      <c r="Y346" s="14">
        <v>0.45270433787696002</v>
      </c>
      <c r="Z346" s="14">
        <v>0.331355310985264</v>
      </c>
      <c r="AA346" s="14">
        <v>0.36340076209698902</v>
      </c>
      <c r="AB346" s="14"/>
      <c r="AC346" s="14">
        <v>0.42018268275764997</v>
      </c>
      <c r="AD346" s="14">
        <v>0.35406560219773903</v>
      </c>
      <c r="AE346" s="14">
        <v>0.40401185096205</v>
      </c>
      <c r="AF346" s="14"/>
      <c r="AG346" s="14">
        <v>0.29628962553841698</v>
      </c>
      <c r="AH346" s="14">
        <v>0.36298047015754697</v>
      </c>
      <c r="AI346" s="14">
        <v>0.35456120750527897</v>
      </c>
      <c r="AJ346" s="14">
        <v>0.41117783867354002</v>
      </c>
      <c r="AK346" s="14">
        <v>0.37788083018905699</v>
      </c>
    </row>
    <row r="347" spans="2:37" x14ac:dyDescent="0.3">
      <c r="B347" t="s">
        <v>182</v>
      </c>
      <c r="C347" s="14">
        <v>0.32693478333592901</v>
      </c>
      <c r="D347" s="14">
        <v>0.33239605163048702</v>
      </c>
      <c r="E347" s="14">
        <v>0.32179458289507501</v>
      </c>
      <c r="F347" s="14"/>
      <c r="G347" s="14">
        <v>0.330586409271524</v>
      </c>
      <c r="H347" s="14">
        <v>0.33310551426420798</v>
      </c>
      <c r="I347" s="14">
        <v>0.34233216873517103</v>
      </c>
      <c r="J347" s="14">
        <v>0.30121853154976802</v>
      </c>
      <c r="K347" s="14"/>
      <c r="L347" s="14">
        <v>0.30513888130398598</v>
      </c>
      <c r="M347" s="14">
        <v>0.31498721369808602</v>
      </c>
      <c r="N347" s="14">
        <v>0.32570281020831998</v>
      </c>
      <c r="O347" s="14">
        <v>0.30447144163443401</v>
      </c>
      <c r="P347" s="14">
        <v>0.35826662983572199</v>
      </c>
      <c r="Q347" s="14">
        <v>0.35437841210124699</v>
      </c>
      <c r="R347" s="14">
        <v>0.34372492232967999</v>
      </c>
      <c r="S347" s="14">
        <v>0.26125680226329701</v>
      </c>
      <c r="T347" s="14">
        <v>0.344830049768927</v>
      </c>
      <c r="U347" s="14">
        <v>0.33010151487722</v>
      </c>
      <c r="V347" s="14">
        <v>0.33512569846599199</v>
      </c>
      <c r="W347" s="14">
        <v>0.349151810271702</v>
      </c>
      <c r="X347" s="14"/>
      <c r="Y347" s="14">
        <v>0.316765506571491</v>
      </c>
      <c r="Z347" s="14">
        <v>0.36288509272381497</v>
      </c>
      <c r="AA347" s="14">
        <v>0.33759355132652102</v>
      </c>
      <c r="AB347" s="14"/>
      <c r="AC347" s="14">
        <v>0.30863171814587398</v>
      </c>
      <c r="AD347" s="14">
        <v>0.35819983243786302</v>
      </c>
      <c r="AE347" s="14">
        <v>0.29284189564761198</v>
      </c>
      <c r="AF347" s="14"/>
      <c r="AG347" s="14">
        <v>0.37076390427703398</v>
      </c>
      <c r="AH347" s="14">
        <v>0.33091345572601399</v>
      </c>
      <c r="AI347" s="14">
        <v>0.34317998819794499</v>
      </c>
      <c r="AJ347" s="14">
        <v>0.31777833068514499</v>
      </c>
      <c r="AK347" s="14">
        <v>0.32294009986473299</v>
      </c>
    </row>
    <row r="348" spans="2:37" x14ac:dyDescent="0.3">
      <c r="B348" t="s">
        <v>183</v>
      </c>
      <c r="C348" s="14">
        <v>0.118655688725412</v>
      </c>
      <c r="D348" s="14">
        <v>0.14409331414262799</v>
      </c>
      <c r="E348" s="14">
        <v>9.3290167530435203E-2</v>
      </c>
      <c r="F348" s="14"/>
      <c r="G348" s="14">
        <v>0.109493827060807</v>
      </c>
      <c r="H348" s="14">
        <v>0.111327514759043</v>
      </c>
      <c r="I348" s="14">
        <v>0.116635242571072</v>
      </c>
      <c r="J348" s="14">
        <v>0.13836709306022499</v>
      </c>
      <c r="K348" s="14"/>
      <c r="L348" s="14">
        <v>0.140079733749748</v>
      </c>
      <c r="M348" s="14">
        <v>0.12194344955071799</v>
      </c>
      <c r="N348" s="14">
        <v>8.6759175255147994E-2</v>
      </c>
      <c r="O348" s="14">
        <v>0.131464628589016</v>
      </c>
      <c r="P348" s="14">
        <v>9.8527870821732505E-2</v>
      </c>
      <c r="Q348" s="14">
        <v>9.8004051201356704E-2</v>
      </c>
      <c r="R348" s="14">
        <v>0.14047690318019901</v>
      </c>
      <c r="S348" s="14">
        <v>0.13255551363489801</v>
      </c>
      <c r="T348" s="14">
        <v>0.102000052946812</v>
      </c>
      <c r="U348" s="14">
        <v>0.11889402039054001</v>
      </c>
      <c r="V348" s="14">
        <v>0.13377952200832299</v>
      </c>
      <c r="W348" s="14">
        <v>0.11856226703299801</v>
      </c>
      <c r="X348" s="14"/>
      <c r="Y348" s="14">
        <v>6.9592877718101104E-2</v>
      </c>
      <c r="Z348" s="14">
        <v>0.121694289703104</v>
      </c>
      <c r="AA348" s="14">
        <v>0.10772849784111101</v>
      </c>
      <c r="AB348" s="14"/>
      <c r="AC348" s="14">
        <v>0.14044891512224</v>
      </c>
      <c r="AD348" s="14">
        <v>0.127445156262188</v>
      </c>
      <c r="AE348" s="14">
        <v>6.8884467547231695E-2</v>
      </c>
      <c r="AF348" s="14"/>
      <c r="AG348" s="14">
        <v>8.3759035080545705E-2</v>
      </c>
      <c r="AH348" s="14">
        <v>0.10846688354693899</v>
      </c>
      <c r="AI348" s="14">
        <v>7.4271497387467703E-2</v>
      </c>
      <c r="AJ348" s="14">
        <v>0.14206569271514799</v>
      </c>
      <c r="AK348" s="14">
        <v>0.111877750919029</v>
      </c>
    </row>
    <row r="349" spans="2:37" x14ac:dyDescent="0.3">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row>
    <row r="350" spans="2:37" x14ac:dyDescent="0.3">
      <c r="B350" s="6" t="s">
        <v>186</v>
      </c>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row>
    <row r="351" spans="2:37" x14ac:dyDescent="0.3">
      <c r="B351" s="26" t="s">
        <v>74</v>
      </c>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row>
    <row r="352" spans="2:37" hidden="1" x14ac:dyDescent="0.3">
      <c r="B352" t="s">
        <v>173</v>
      </c>
      <c r="C352" s="14">
        <v>0</v>
      </c>
      <c r="D352" s="14">
        <v>0</v>
      </c>
      <c r="E352" s="14">
        <v>0</v>
      </c>
      <c r="F352" s="14"/>
      <c r="G352" s="14">
        <v>0</v>
      </c>
      <c r="H352" s="14">
        <v>0</v>
      </c>
      <c r="I352" s="14">
        <v>0</v>
      </c>
      <c r="J352" s="14">
        <v>0</v>
      </c>
      <c r="K352" s="14"/>
      <c r="L352" s="14">
        <v>0</v>
      </c>
      <c r="M352" s="14">
        <v>0</v>
      </c>
      <c r="N352" s="14">
        <v>0</v>
      </c>
      <c r="O352" s="14">
        <v>0</v>
      </c>
      <c r="P352" s="14">
        <v>0</v>
      </c>
      <c r="Q352" s="14">
        <v>0</v>
      </c>
      <c r="R352" s="14">
        <v>0</v>
      </c>
      <c r="S352" s="14">
        <v>0</v>
      </c>
      <c r="T352" s="14">
        <v>0</v>
      </c>
      <c r="U352" s="14">
        <v>0</v>
      </c>
      <c r="V352" s="14">
        <v>0</v>
      </c>
      <c r="W352" s="14">
        <v>0</v>
      </c>
      <c r="X352" s="14"/>
      <c r="Y352" s="14">
        <v>0</v>
      </c>
      <c r="Z352" s="14">
        <v>0</v>
      </c>
      <c r="AA352" s="14">
        <v>0</v>
      </c>
      <c r="AB352" s="14"/>
      <c r="AC352" s="14">
        <v>0</v>
      </c>
      <c r="AD352" s="14">
        <v>0</v>
      </c>
      <c r="AE352" s="14">
        <v>0</v>
      </c>
      <c r="AF352" s="14"/>
      <c r="AG352" s="14">
        <v>0</v>
      </c>
      <c r="AH352" s="14">
        <v>0</v>
      </c>
      <c r="AI352" s="14">
        <v>0</v>
      </c>
      <c r="AJ352" s="14">
        <v>0</v>
      </c>
      <c r="AK352" s="14">
        <v>0</v>
      </c>
    </row>
    <row r="353" spans="2:37" hidden="1" x14ac:dyDescent="0.3">
      <c r="B353" t="s">
        <v>174</v>
      </c>
      <c r="C353" s="14">
        <v>0</v>
      </c>
      <c r="D353" s="14">
        <v>0</v>
      </c>
      <c r="E353" s="14">
        <v>0</v>
      </c>
      <c r="F353" s="14"/>
      <c r="G353" s="14">
        <v>0</v>
      </c>
      <c r="H353" s="14">
        <v>0</v>
      </c>
      <c r="I353" s="14">
        <v>0</v>
      </c>
      <c r="J353" s="14">
        <v>0</v>
      </c>
      <c r="K353" s="14"/>
      <c r="L353" s="14">
        <v>0</v>
      </c>
      <c r="M353" s="14">
        <v>0</v>
      </c>
      <c r="N353" s="14">
        <v>0</v>
      </c>
      <c r="O353" s="14">
        <v>0</v>
      </c>
      <c r="P353" s="14">
        <v>0</v>
      </c>
      <c r="Q353" s="14">
        <v>0</v>
      </c>
      <c r="R353" s="14">
        <v>0</v>
      </c>
      <c r="S353" s="14">
        <v>0</v>
      </c>
      <c r="T353" s="14">
        <v>0</v>
      </c>
      <c r="U353" s="14">
        <v>0</v>
      </c>
      <c r="V353" s="14">
        <v>0</v>
      </c>
      <c r="W353" s="14">
        <v>0</v>
      </c>
      <c r="X353" s="14"/>
      <c r="Y353" s="14">
        <v>0</v>
      </c>
      <c r="Z353" s="14">
        <v>0</v>
      </c>
      <c r="AA353" s="14">
        <v>0</v>
      </c>
      <c r="AB353" s="14"/>
      <c r="AC353" s="14">
        <v>0</v>
      </c>
      <c r="AD353" s="14">
        <v>0</v>
      </c>
      <c r="AE353" s="14">
        <v>0</v>
      </c>
      <c r="AF353" s="14"/>
      <c r="AG353" s="14">
        <v>0</v>
      </c>
      <c r="AH353" s="14">
        <v>0</v>
      </c>
      <c r="AI353" s="14">
        <v>0</v>
      </c>
      <c r="AJ353" s="14">
        <v>0</v>
      </c>
      <c r="AK353" s="14">
        <v>0</v>
      </c>
    </row>
    <row r="354" spans="2:37" hidden="1" x14ac:dyDescent="0.3">
      <c r="B354" t="s">
        <v>175</v>
      </c>
      <c r="C354" s="14">
        <v>0</v>
      </c>
      <c r="D354" s="14">
        <v>0</v>
      </c>
      <c r="E354" s="14">
        <v>0</v>
      </c>
      <c r="F354" s="14"/>
      <c r="G354" s="14">
        <v>0</v>
      </c>
      <c r="H354" s="14">
        <v>0</v>
      </c>
      <c r="I354" s="14">
        <v>0</v>
      </c>
      <c r="J354" s="14">
        <v>0</v>
      </c>
      <c r="K354" s="14"/>
      <c r="L354" s="14">
        <v>0</v>
      </c>
      <c r="M354" s="14">
        <v>0</v>
      </c>
      <c r="N354" s="14">
        <v>0</v>
      </c>
      <c r="O354" s="14">
        <v>0</v>
      </c>
      <c r="P354" s="14">
        <v>0</v>
      </c>
      <c r="Q354" s="14">
        <v>0</v>
      </c>
      <c r="R354" s="14">
        <v>0</v>
      </c>
      <c r="S354" s="14">
        <v>0</v>
      </c>
      <c r="T354" s="14">
        <v>0</v>
      </c>
      <c r="U354" s="14">
        <v>0</v>
      </c>
      <c r="V354" s="14">
        <v>0</v>
      </c>
      <c r="W354" s="14">
        <v>0</v>
      </c>
      <c r="X354" s="14"/>
      <c r="Y354" s="14">
        <v>0</v>
      </c>
      <c r="Z354" s="14">
        <v>0</v>
      </c>
      <c r="AA354" s="14">
        <v>0</v>
      </c>
      <c r="AB354" s="14"/>
      <c r="AC354" s="14">
        <v>0</v>
      </c>
      <c r="AD354" s="14">
        <v>0</v>
      </c>
      <c r="AE354" s="14">
        <v>0</v>
      </c>
      <c r="AF354" s="14"/>
      <c r="AG354" s="14">
        <v>0</v>
      </c>
      <c r="AH354" s="14">
        <v>0</v>
      </c>
      <c r="AI354" s="14">
        <v>0</v>
      </c>
      <c r="AJ354" s="14">
        <v>0</v>
      </c>
      <c r="AK354" s="14">
        <v>0</v>
      </c>
    </row>
    <row r="355" spans="2:37" hidden="1" x14ac:dyDescent="0.3">
      <c r="B355" t="s">
        <v>176</v>
      </c>
      <c r="C355" s="14">
        <v>0</v>
      </c>
      <c r="D355" s="14">
        <v>0</v>
      </c>
      <c r="E355" s="14">
        <v>0</v>
      </c>
      <c r="F355" s="14"/>
      <c r="G355" s="14">
        <v>0</v>
      </c>
      <c r="H355" s="14">
        <v>0</v>
      </c>
      <c r="I355" s="14">
        <v>0</v>
      </c>
      <c r="J355" s="14">
        <v>0</v>
      </c>
      <c r="K355" s="14"/>
      <c r="L355" s="14">
        <v>0</v>
      </c>
      <c r="M355" s="14">
        <v>0</v>
      </c>
      <c r="N355" s="14">
        <v>0</v>
      </c>
      <c r="O355" s="14">
        <v>0</v>
      </c>
      <c r="P355" s="14">
        <v>0</v>
      </c>
      <c r="Q355" s="14">
        <v>0</v>
      </c>
      <c r="R355" s="14">
        <v>0</v>
      </c>
      <c r="S355" s="14">
        <v>0</v>
      </c>
      <c r="T355" s="14">
        <v>0</v>
      </c>
      <c r="U355" s="14">
        <v>0</v>
      </c>
      <c r="V355" s="14">
        <v>0</v>
      </c>
      <c r="W355" s="14">
        <v>0</v>
      </c>
      <c r="X355" s="14"/>
      <c r="Y355" s="14">
        <v>0</v>
      </c>
      <c r="Z355" s="14">
        <v>0</v>
      </c>
      <c r="AA355" s="14">
        <v>0</v>
      </c>
      <c r="AB355" s="14"/>
      <c r="AC355" s="14">
        <v>0</v>
      </c>
      <c r="AD355" s="14">
        <v>0</v>
      </c>
      <c r="AE355" s="14">
        <v>0</v>
      </c>
      <c r="AF355" s="14"/>
      <c r="AG355" s="14">
        <v>0</v>
      </c>
      <c r="AH355" s="14">
        <v>0</v>
      </c>
      <c r="AI355" s="14">
        <v>0</v>
      </c>
      <c r="AJ355" s="14">
        <v>0</v>
      </c>
      <c r="AK355" s="14">
        <v>0</v>
      </c>
    </row>
    <row r="356" spans="2:37" hidden="1" x14ac:dyDescent="0.3">
      <c r="B356" t="s">
        <v>177</v>
      </c>
      <c r="C356" s="14">
        <v>0</v>
      </c>
      <c r="D356" s="14">
        <v>0</v>
      </c>
      <c r="E356" s="14">
        <v>0</v>
      </c>
      <c r="F356" s="14"/>
      <c r="G356" s="14">
        <v>0</v>
      </c>
      <c r="H356" s="14">
        <v>0</v>
      </c>
      <c r="I356" s="14">
        <v>0</v>
      </c>
      <c r="J356" s="14">
        <v>0</v>
      </c>
      <c r="K356" s="14"/>
      <c r="L356" s="14">
        <v>0</v>
      </c>
      <c r="M356" s="14">
        <v>0</v>
      </c>
      <c r="N356" s="14">
        <v>0</v>
      </c>
      <c r="O356" s="14">
        <v>0</v>
      </c>
      <c r="P356" s="14">
        <v>0</v>
      </c>
      <c r="Q356" s="14">
        <v>0</v>
      </c>
      <c r="R356" s="14">
        <v>0</v>
      </c>
      <c r="S356" s="14">
        <v>0</v>
      </c>
      <c r="T356" s="14">
        <v>0</v>
      </c>
      <c r="U356" s="14">
        <v>0</v>
      </c>
      <c r="V356" s="14">
        <v>0</v>
      </c>
      <c r="W356" s="14">
        <v>0</v>
      </c>
      <c r="X356" s="14"/>
      <c r="Y356" s="14">
        <v>0</v>
      </c>
      <c r="Z356" s="14">
        <v>0</v>
      </c>
      <c r="AA356" s="14">
        <v>0</v>
      </c>
      <c r="AB356" s="14"/>
      <c r="AC356" s="14">
        <v>0</v>
      </c>
      <c r="AD356" s="14">
        <v>0</v>
      </c>
      <c r="AE356" s="14">
        <v>0</v>
      </c>
      <c r="AF356" s="14"/>
      <c r="AG356" s="14">
        <v>0</v>
      </c>
      <c r="AH356" s="14">
        <v>0</v>
      </c>
      <c r="AI356" s="14">
        <v>0</v>
      </c>
      <c r="AJ356" s="14">
        <v>0</v>
      </c>
      <c r="AK356" s="14">
        <v>0</v>
      </c>
    </row>
    <row r="357" spans="2:37" hidden="1" x14ac:dyDescent="0.3">
      <c r="B357" t="s">
        <v>178</v>
      </c>
      <c r="C357" s="14">
        <v>0</v>
      </c>
      <c r="D357" s="14">
        <v>0</v>
      </c>
      <c r="E357" s="14">
        <v>0</v>
      </c>
      <c r="F357" s="14"/>
      <c r="G357" s="14">
        <v>0</v>
      </c>
      <c r="H357" s="14">
        <v>0</v>
      </c>
      <c r="I357" s="14">
        <v>0</v>
      </c>
      <c r="J357" s="14">
        <v>0</v>
      </c>
      <c r="K357" s="14"/>
      <c r="L357" s="14">
        <v>0</v>
      </c>
      <c r="M357" s="14">
        <v>0</v>
      </c>
      <c r="N357" s="14">
        <v>0</v>
      </c>
      <c r="O357" s="14">
        <v>0</v>
      </c>
      <c r="P357" s="14">
        <v>0</v>
      </c>
      <c r="Q357" s="14">
        <v>0</v>
      </c>
      <c r="R357" s="14">
        <v>0</v>
      </c>
      <c r="S357" s="14">
        <v>0</v>
      </c>
      <c r="T357" s="14">
        <v>0</v>
      </c>
      <c r="U357" s="14">
        <v>0</v>
      </c>
      <c r="V357" s="14">
        <v>0</v>
      </c>
      <c r="W357" s="14">
        <v>0</v>
      </c>
      <c r="X357" s="14"/>
      <c r="Y357" s="14">
        <v>0</v>
      </c>
      <c r="Z357" s="14">
        <v>0</v>
      </c>
      <c r="AA357" s="14">
        <v>0</v>
      </c>
      <c r="AB357" s="14"/>
      <c r="AC357" s="14">
        <v>0</v>
      </c>
      <c r="AD357" s="14">
        <v>0</v>
      </c>
      <c r="AE357" s="14">
        <v>0</v>
      </c>
      <c r="AF357" s="14"/>
      <c r="AG357" s="14">
        <v>0</v>
      </c>
      <c r="AH357" s="14">
        <v>0</v>
      </c>
      <c r="AI357" s="14">
        <v>0</v>
      </c>
      <c r="AJ357" s="14">
        <v>0</v>
      </c>
      <c r="AK357" s="14">
        <v>0</v>
      </c>
    </row>
    <row r="358" spans="2:37" x14ac:dyDescent="0.3">
      <c r="B358" t="s">
        <v>179</v>
      </c>
      <c r="C358" s="14">
        <v>3.4016576574409603E-2</v>
      </c>
      <c r="D358" s="14">
        <v>3.8193076041039803E-2</v>
      </c>
      <c r="E358" s="14">
        <v>3.0162974572943001E-2</v>
      </c>
      <c r="F358" s="14"/>
      <c r="G358" s="14">
        <v>3.7012426534411801E-2</v>
      </c>
      <c r="H358" s="14">
        <v>2.8120346463568799E-2</v>
      </c>
      <c r="I358" s="14">
        <v>3.7950606348375902E-2</v>
      </c>
      <c r="J358" s="14">
        <v>3.3942239881401701E-2</v>
      </c>
      <c r="K358" s="14"/>
      <c r="L358" s="14">
        <v>5.2497497977847203E-2</v>
      </c>
      <c r="M358" s="14">
        <v>3.4290642808178097E-2</v>
      </c>
      <c r="N358" s="14">
        <v>1.61472215689277E-2</v>
      </c>
      <c r="O358" s="14">
        <v>1.8717141397596501E-2</v>
      </c>
      <c r="P358" s="14">
        <v>3.0096049134812199E-2</v>
      </c>
      <c r="Q358" s="14">
        <v>4.5388758032555099E-2</v>
      </c>
      <c r="R358" s="14">
        <v>2.4677762682980098E-2</v>
      </c>
      <c r="S358" s="14">
        <v>2.4615218299538E-2</v>
      </c>
      <c r="T358" s="14">
        <v>5.0696144116805203E-2</v>
      </c>
      <c r="U358" s="14">
        <v>2.37850908460275E-2</v>
      </c>
      <c r="V358" s="14">
        <v>3.3600962467091502E-2</v>
      </c>
      <c r="W358" s="14">
        <v>2.2950203927333299E-2</v>
      </c>
      <c r="X358" s="14"/>
      <c r="Y358" s="14">
        <v>4.4903642212406503E-2</v>
      </c>
      <c r="Z358" s="14">
        <v>4.4482287888275102E-2</v>
      </c>
      <c r="AA358" s="14">
        <v>4.2563574266650701E-2</v>
      </c>
      <c r="AB358" s="14"/>
      <c r="AC358" s="14">
        <v>3.3799784265328703E-2</v>
      </c>
      <c r="AD358" s="14">
        <v>3.6146608923297803E-2</v>
      </c>
      <c r="AE358" s="14">
        <v>3.4153368353973201E-2</v>
      </c>
      <c r="AF358" s="14"/>
      <c r="AG358" s="14">
        <v>8.5373112963836803E-2</v>
      </c>
      <c r="AH358" s="14">
        <v>4.2828179052576403E-2</v>
      </c>
      <c r="AI358" s="14">
        <v>5.3253286170647202E-2</v>
      </c>
      <c r="AJ358" s="14">
        <v>2.5349571648208901E-2</v>
      </c>
      <c r="AK358" s="14">
        <v>2.6896433181420001E-2</v>
      </c>
    </row>
    <row r="359" spans="2:37" x14ac:dyDescent="0.3">
      <c r="B359" t="s">
        <v>180</v>
      </c>
      <c r="C359" s="14">
        <v>0.23245388568476699</v>
      </c>
      <c r="D359" s="14">
        <v>0.25359841637347402</v>
      </c>
      <c r="E359" s="14">
        <v>0.21334081463362001</v>
      </c>
      <c r="F359" s="14"/>
      <c r="G359" s="14">
        <v>0.24676716616901301</v>
      </c>
      <c r="H359" s="14">
        <v>0.245158431338837</v>
      </c>
      <c r="I359" s="14">
        <v>0.248381448492285</v>
      </c>
      <c r="J359" s="14">
        <v>0.19186085503415201</v>
      </c>
      <c r="K359" s="14"/>
      <c r="L359" s="14">
        <v>0.26296577635330998</v>
      </c>
      <c r="M359" s="14">
        <v>0.19870381649327701</v>
      </c>
      <c r="N359" s="14">
        <v>0.19670949900669699</v>
      </c>
      <c r="O359" s="14">
        <v>0.25291854959022703</v>
      </c>
      <c r="P359" s="14">
        <v>0.21887166008321901</v>
      </c>
      <c r="Q359" s="14">
        <v>0.27913128974003498</v>
      </c>
      <c r="R359" s="14">
        <v>0.22898509633164299</v>
      </c>
      <c r="S359" s="14">
        <v>0.27119543037620603</v>
      </c>
      <c r="T359" s="14">
        <v>0.23377262207855501</v>
      </c>
      <c r="U359" s="14">
        <v>0.20252864818525901</v>
      </c>
      <c r="V359" s="14">
        <v>0.18969587498439799</v>
      </c>
      <c r="W359" s="14">
        <v>0.27634904203147598</v>
      </c>
      <c r="X359" s="14"/>
      <c r="Y359" s="14">
        <v>0.28075322823055898</v>
      </c>
      <c r="Z359" s="14">
        <v>0.254267503981781</v>
      </c>
      <c r="AA359" s="14">
        <v>0.22165027687033301</v>
      </c>
      <c r="AB359" s="14"/>
      <c r="AC359" s="14">
        <v>0.22403993535792499</v>
      </c>
      <c r="AD359" s="14">
        <v>0.24502778155541</v>
      </c>
      <c r="AE359" s="14">
        <v>0.22009905861502799</v>
      </c>
      <c r="AF359" s="14"/>
      <c r="AG359" s="14">
        <v>0.24718019822239901</v>
      </c>
      <c r="AH359" s="14">
        <v>0.27174521715605199</v>
      </c>
      <c r="AI359" s="14">
        <v>0.27981618781891798</v>
      </c>
      <c r="AJ359" s="14">
        <v>0.208482260445364</v>
      </c>
      <c r="AK359" s="14">
        <v>0.22775981071776499</v>
      </c>
    </row>
    <row r="360" spans="2:37" x14ac:dyDescent="0.3">
      <c r="B360" t="s">
        <v>181</v>
      </c>
      <c r="C360" s="14">
        <v>0.25763374704335201</v>
      </c>
      <c r="D360" s="14">
        <v>0.23564036877866201</v>
      </c>
      <c r="E360" s="14">
        <v>0.278163688534737</v>
      </c>
      <c r="F360" s="14"/>
      <c r="G360" s="14">
        <v>0.24148101795265101</v>
      </c>
      <c r="H360" s="14">
        <v>0.25915545897471498</v>
      </c>
      <c r="I360" s="14">
        <v>0.236571597121946</v>
      </c>
      <c r="J360" s="14">
        <v>0.29178353344051999</v>
      </c>
      <c r="K360" s="14"/>
      <c r="L360" s="14">
        <v>0.23758604576805201</v>
      </c>
      <c r="M360" s="14">
        <v>0.27525476473771698</v>
      </c>
      <c r="N360" s="14">
        <v>0.31462636584755399</v>
      </c>
      <c r="O360" s="14">
        <v>0.279601736305089</v>
      </c>
      <c r="P360" s="14">
        <v>0.256263165493965</v>
      </c>
      <c r="Q360" s="14">
        <v>0.28215698562939401</v>
      </c>
      <c r="R360" s="14">
        <v>0.22892053154353001</v>
      </c>
      <c r="S360" s="14">
        <v>0.229825111184361</v>
      </c>
      <c r="T360" s="14">
        <v>0.234471361125663</v>
      </c>
      <c r="U360" s="14">
        <v>0.25121817523897599</v>
      </c>
      <c r="V360" s="14">
        <v>0.232644170068915</v>
      </c>
      <c r="W360" s="14">
        <v>0.24588321351728201</v>
      </c>
      <c r="X360" s="14"/>
      <c r="Y360" s="14">
        <v>0.26593473553473201</v>
      </c>
      <c r="Z360" s="14">
        <v>0.21983943142729001</v>
      </c>
      <c r="AA360" s="14">
        <v>0.303627569303486</v>
      </c>
      <c r="AB360" s="14"/>
      <c r="AC360" s="14">
        <v>0.26453668266013097</v>
      </c>
      <c r="AD360" s="14">
        <v>0.25432969507161302</v>
      </c>
      <c r="AE360" s="14">
        <v>0.29856457850104601</v>
      </c>
      <c r="AF360" s="14"/>
      <c r="AG360" s="14">
        <v>0.233888242107816</v>
      </c>
      <c r="AH360" s="14">
        <v>0.29373015312662898</v>
      </c>
      <c r="AI360" s="14">
        <v>0.210221394500967</v>
      </c>
      <c r="AJ360" s="14">
        <v>0.28001255200611103</v>
      </c>
      <c r="AK360" s="14">
        <v>0.229971198441102</v>
      </c>
    </row>
    <row r="361" spans="2:37" x14ac:dyDescent="0.3">
      <c r="B361" t="s">
        <v>182</v>
      </c>
      <c r="C361" s="14">
        <v>0.37553972733663099</v>
      </c>
      <c r="D361" s="14">
        <v>0.359798623705956</v>
      </c>
      <c r="E361" s="14">
        <v>0.39008225078603498</v>
      </c>
      <c r="F361" s="14"/>
      <c r="G361" s="14">
        <v>0.38792244399478398</v>
      </c>
      <c r="H361" s="14">
        <v>0.36245404272589399</v>
      </c>
      <c r="I361" s="14">
        <v>0.37924985899528901</v>
      </c>
      <c r="J361" s="14">
        <v>0.36869428904608198</v>
      </c>
      <c r="K361" s="14"/>
      <c r="L361" s="14">
        <v>0.34036655835935598</v>
      </c>
      <c r="M361" s="14">
        <v>0.40145036327181599</v>
      </c>
      <c r="N361" s="14">
        <v>0.38218577274891902</v>
      </c>
      <c r="O361" s="14">
        <v>0.36223699824021099</v>
      </c>
      <c r="P361" s="14">
        <v>0.43446170992614302</v>
      </c>
      <c r="Q361" s="14">
        <v>0.30677702907755899</v>
      </c>
      <c r="R361" s="14">
        <v>0.36727292775787901</v>
      </c>
      <c r="S361" s="14">
        <v>0.38991592665436597</v>
      </c>
      <c r="T361" s="14">
        <v>0.37958260137473598</v>
      </c>
      <c r="U361" s="14">
        <v>0.400960298771946</v>
      </c>
      <c r="V361" s="14">
        <v>0.40211210853893897</v>
      </c>
      <c r="W361" s="14">
        <v>0.38565865184845899</v>
      </c>
      <c r="X361" s="14"/>
      <c r="Y361" s="14">
        <v>0.35149895718132601</v>
      </c>
      <c r="Z361" s="14">
        <v>0.373433841152987</v>
      </c>
      <c r="AA361" s="14">
        <v>0.33632662716836798</v>
      </c>
      <c r="AB361" s="14"/>
      <c r="AC361" s="14">
        <v>0.35434807723128497</v>
      </c>
      <c r="AD361" s="14">
        <v>0.37760983773054702</v>
      </c>
      <c r="AE361" s="14">
        <v>0.36327959259583298</v>
      </c>
      <c r="AF361" s="14"/>
      <c r="AG361" s="14">
        <v>0.38884915951251497</v>
      </c>
      <c r="AH361" s="14">
        <v>0.307499905430067</v>
      </c>
      <c r="AI361" s="14">
        <v>0.37942448568544102</v>
      </c>
      <c r="AJ361" s="14">
        <v>0.36888574460078499</v>
      </c>
      <c r="AK361" s="14">
        <v>0.42238074866765202</v>
      </c>
    </row>
    <row r="362" spans="2:37" x14ac:dyDescent="0.3">
      <c r="B362" t="s">
        <v>183</v>
      </c>
      <c r="C362" s="14">
        <v>0.10035606336083901</v>
      </c>
      <c r="D362" s="14">
        <v>0.11276951510086899</v>
      </c>
      <c r="E362" s="14">
        <v>8.8250271472665204E-2</v>
      </c>
      <c r="F362" s="14"/>
      <c r="G362" s="14">
        <v>8.6816945349139502E-2</v>
      </c>
      <c r="H362" s="14">
        <v>0.105111720496985</v>
      </c>
      <c r="I362" s="14">
        <v>9.7846489042103996E-2</v>
      </c>
      <c r="J362" s="14">
        <v>0.11371908259784499</v>
      </c>
      <c r="K362" s="14"/>
      <c r="L362" s="14">
        <v>0.106584121541435</v>
      </c>
      <c r="M362" s="14">
        <v>9.0300412689011705E-2</v>
      </c>
      <c r="N362" s="14">
        <v>9.0331140827902001E-2</v>
      </c>
      <c r="O362" s="14">
        <v>8.6525574466876698E-2</v>
      </c>
      <c r="P362" s="14">
        <v>6.0307415361861599E-2</v>
      </c>
      <c r="Q362" s="14">
        <v>8.6545937520456195E-2</v>
      </c>
      <c r="R362" s="14">
        <v>0.15014368168396799</v>
      </c>
      <c r="S362" s="14">
        <v>8.4448313485528601E-2</v>
      </c>
      <c r="T362" s="14">
        <v>0.10147727130424</v>
      </c>
      <c r="U362" s="14">
        <v>0.12150778695779201</v>
      </c>
      <c r="V362" s="14">
        <v>0.14194688394065599</v>
      </c>
      <c r="W362" s="14">
        <v>6.9158888675449101E-2</v>
      </c>
      <c r="X362" s="14"/>
      <c r="Y362" s="14">
        <v>5.69094368409774E-2</v>
      </c>
      <c r="Z362" s="14">
        <v>0.107976935549666</v>
      </c>
      <c r="AA362" s="14">
        <v>9.5831952391162004E-2</v>
      </c>
      <c r="AB362" s="14"/>
      <c r="AC362" s="14">
        <v>0.123275520485331</v>
      </c>
      <c r="AD362" s="14">
        <v>8.6886076719132496E-2</v>
      </c>
      <c r="AE362" s="14">
        <v>8.3903401934119298E-2</v>
      </c>
      <c r="AF362" s="14"/>
      <c r="AG362" s="14">
        <v>4.47092871934332E-2</v>
      </c>
      <c r="AH362" s="14">
        <v>8.4196545234675693E-2</v>
      </c>
      <c r="AI362" s="14">
        <v>7.7284645824026096E-2</v>
      </c>
      <c r="AJ362" s="14">
        <v>0.11726987129953099</v>
      </c>
      <c r="AK362" s="14">
        <v>9.29918089920614E-2</v>
      </c>
    </row>
    <row r="363" spans="2:37" x14ac:dyDescent="0.3">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row>
    <row r="364" spans="2:37" x14ac:dyDescent="0.3">
      <c r="B364" s="6" t="s">
        <v>187</v>
      </c>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row>
    <row r="365" spans="2:37" x14ac:dyDescent="0.3">
      <c r="B365" s="26" t="s">
        <v>74</v>
      </c>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row>
    <row r="366" spans="2:37" hidden="1" x14ac:dyDescent="0.3">
      <c r="B366" t="s">
        <v>173</v>
      </c>
      <c r="C366" s="14">
        <v>0</v>
      </c>
      <c r="D366" s="14">
        <v>0</v>
      </c>
      <c r="E366" s="14">
        <v>0</v>
      </c>
      <c r="F366" s="14"/>
      <c r="G366" s="14">
        <v>0</v>
      </c>
      <c r="H366" s="14">
        <v>0</v>
      </c>
      <c r="I366" s="14">
        <v>0</v>
      </c>
      <c r="J366" s="14">
        <v>0</v>
      </c>
      <c r="K366" s="14"/>
      <c r="L366" s="14">
        <v>0</v>
      </c>
      <c r="M366" s="14">
        <v>0</v>
      </c>
      <c r="N366" s="14">
        <v>0</v>
      </c>
      <c r="O366" s="14">
        <v>0</v>
      </c>
      <c r="P366" s="14">
        <v>0</v>
      </c>
      <c r="Q366" s="14">
        <v>0</v>
      </c>
      <c r="R366" s="14">
        <v>0</v>
      </c>
      <c r="S366" s="14">
        <v>0</v>
      </c>
      <c r="T366" s="14">
        <v>0</v>
      </c>
      <c r="U366" s="14">
        <v>0</v>
      </c>
      <c r="V366" s="14">
        <v>0</v>
      </c>
      <c r="W366" s="14">
        <v>0</v>
      </c>
      <c r="X366" s="14"/>
      <c r="Y366" s="14">
        <v>0</v>
      </c>
      <c r="Z366" s="14">
        <v>0</v>
      </c>
      <c r="AA366" s="14">
        <v>0</v>
      </c>
      <c r="AB366" s="14"/>
      <c r="AC366" s="14">
        <v>0</v>
      </c>
      <c r="AD366" s="14">
        <v>0</v>
      </c>
      <c r="AE366" s="14">
        <v>0</v>
      </c>
      <c r="AF366" s="14"/>
      <c r="AG366" s="14">
        <v>0</v>
      </c>
      <c r="AH366" s="14">
        <v>0</v>
      </c>
      <c r="AI366" s="14">
        <v>0</v>
      </c>
      <c r="AJ366" s="14">
        <v>0</v>
      </c>
      <c r="AK366" s="14">
        <v>0</v>
      </c>
    </row>
    <row r="367" spans="2:37" hidden="1" x14ac:dyDescent="0.3">
      <c r="B367" t="s">
        <v>174</v>
      </c>
      <c r="C367" s="14">
        <v>0</v>
      </c>
      <c r="D367" s="14">
        <v>0</v>
      </c>
      <c r="E367" s="14">
        <v>0</v>
      </c>
      <c r="F367" s="14"/>
      <c r="G367" s="14">
        <v>0</v>
      </c>
      <c r="H367" s="14">
        <v>0</v>
      </c>
      <c r="I367" s="14">
        <v>0</v>
      </c>
      <c r="J367" s="14">
        <v>0</v>
      </c>
      <c r="K367" s="14"/>
      <c r="L367" s="14">
        <v>0</v>
      </c>
      <c r="M367" s="14">
        <v>0</v>
      </c>
      <c r="N367" s="14">
        <v>0</v>
      </c>
      <c r="O367" s="14">
        <v>0</v>
      </c>
      <c r="P367" s="14">
        <v>0</v>
      </c>
      <c r="Q367" s="14">
        <v>0</v>
      </c>
      <c r="R367" s="14">
        <v>0</v>
      </c>
      <c r="S367" s="14">
        <v>0</v>
      </c>
      <c r="T367" s="14">
        <v>0</v>
      </c>
      <c r="U367" s="14">
        <v>0</v>
      </c>
      <c r="V367" s="14">
        <v>0</v>
      </c>
      <c r="W367" s="14">
        <v>0</v>
      </c>
      <c r="X367" s="14"/>
      <c r="Y367" s="14">
        <v>0</v>
      </c>
      <c r="Z367" s="14">
        <v>0</v>
      </c>
      <c r="AA367" s="14">
        <v>0</v>
      </c>
      <c r="AB367" s="14"/>
      <c r="AC367" s="14">
        <v>0</v>
      </c>
      <c r="AD367" s="14">
        <v>0</v>
      </c>
      <c r="AE367" s="14">
        <v>0</v>
      </c>
      <c r="AF367" s="14"/>
      <c r="AG367" s="14">
        <v>0</v>
      </c>
      <c r="AH367" s="14">
        <v>0</v>
      </c>
      <c r="AI367" s="14">
        <v>0</v>
      </c>
      <c r="AJ367" s="14">
        <v>0</v>
      </c>
      <c r="AK367" s="14">
        <v>0</v>
      </c>
    </row>
    <row r="368" spans="2:37" hidden="1" x14ac:dyDescent="0.3">
      <c r="B368" t="s">
        <v>175</v>
      </c>
      <c r="C368" s="14">
        <v>0</v>
      </c>
      <c r="D368" s="14">
        <v>0</v>
      </c>
      <c r="E368" s="14">
        <v>0</v>
      </c>
      <c r="F368" s="14"/>
      <c r="G368" s="14">
        <v>0</v>
      </c>
      <c r="H368" s="14">
        <v>0</v>
      </c>
      <c r="I368" s="14">
        <v>0</v>
      </c>
      <c r="J368" s="14">
        <v>0</v>
      </c>
      <c r="K368" s="14"/>
      <c r="L368" s="14">
        <v>0</v>
      </c>
      <c r="M368" s="14">
        <v>0</v>
      </c>
      <c r="N368" s="14">
        <v>0</v>
      </c>
      <c r="O368" s="14">
        <v>0</v>
      </c>
      <c r="P368" s="14">
        <v>0</v>
      </c>
      <c r="Q368" s="14">
        <v>0</v>
      </c>
      <c r="R368" s="14">
        <v>0</v>
      </c>
      <c r="S368" s="14">
        <v>0</v>
      </c>
      <c r="T368" s="14">
        <v>0</v>
      </c>
      <c r="U368" s="14">
        <v>0</v>
      </c>
      <c r="V368" s="14">
        <v>0</v>
      </c>
      <c r="W368" s="14">
        <v>0</v>
      </c>
      <c r="X368" s="14"/>
      <c r="Y368" s="14">
        <v>0</v>
      </c>
      <c r="Z368" s="14">
        <v>0</v>
      </c>
      <c r="AA368" s="14">
        <v>0</v>
      </c>
      <c r="AB368" s="14"/>
      <c r="AC368" s="14">
        <v>0</v>
      </c>
      <c r="AD368" s="14">
        <v>0</v>
      </c>
      <c r="AE368" s="14">
        <v>0</v>
      </c>
      <c r="AF368" s="14"/>
      <c r="AG368" s="14">
        <v>0</v>
      </c>
      <c r="AH368" s="14">
        <v>0</v>
      </c>
      <c r="AI368" s="14">
        <v>0</v>
      </c>
      <c r="AJ368" s="14">
        <v>0</v>
      </c>
      <c r="AK368" s="14">
        <v>0</v>
      </c>
    </row>
    <row r="369" spans="2:37" hidden="1" x14ac:dyDescent="0.3">
      <c r="B369" t="s">
        <v>176</v>
      </c>
      <c r="C369" s="14">
        <v>0</v>
      </c>
      <c r="D369" s="14">
        <v>0</v>
      </c>
      <c r="E369" s="14">
        <v>0</v>
      </c>
      <c r="F369" s="14"/>
      <c r="G369" s="14">
        <v>0</v>
      </c>
      <c r="H369" s="14">
        <v>0</v>
      </c>
      <c r="I369" s="14">
        <v>0</v>
      </c>
      <c r="J369" s="14">
        <v>0</v>
      </c>
      <c r="K369" s="14"/>
      <c r="L369" s="14">
        <v>0</v>
      </c>
      <c r="M369" s="14">
        <v>0</v>
      </c>
      <c r="N369" s="14">
        <v>0</v>
      </c>
      <c r="O369" s="14">
        <v>0</v>
      </c>
      <c r="P369" s="14">
        <v>0</v>
      </c>
      <c r="Q369" s="14">
        <v>0</v>
      </c>
      <c r="R369" s="14">
        <v>0</v>
      </c>
      <c r="S369" s="14">
        <v>0</v>
      </c>
      <c r="T369" s="14">
        <v>0</v>
      </c>
      <c r="U369" s="14">
        <v>0</v>
      </c>
      <c r="V369" s="14">
        <v>0</v>
      </c>
      <c r="W369" s="14">
        <v>0</v>
      </c>
      <c r="X369" s="14"/>
      <c r="Y369" s="14">
        <v>0</v>
      </c>
      <c r="Z369" s="14">
        <v>0</v>
      </c>
      <c r="AA369" s="14">
        <v>0</v>
      </c>
      <c r="AB369" s="14"/>
      <c r="AC369" s="14">
        <v>0</v>
      </c>
      <c r="AD369" s="14">
        <v>0</v>
      </c>
      <c r="AE369" s="14">
        <v>0</v>
      </c>
      <c r="AF369" s="14"/>
      <c r="AG369" s="14">
        <v>0</v>
      </c>
      <c r="AH369" s="14">
        <v>0</v>
      </c>
      <c r="AI369" s="14">
        <v>0</v>
      </c>
      <c r="AJ369" s="14">
        <v>0</v>
      </c>
      <c r="AK369" s="14">
        <v>0</v>
      </c>
    </row>
    <row r="370" spans="2:37" hidden="1" x14ac:dyDescent="0.3">
      <c r="B370" t="s">
        <v>177</v>
      </c>
      <c r="C370" s="14">
        <v>0</v>
      </c>
      <c r="D370" s="14">
        <v>0</v>
      </c>
      <c r="E370" s="14">
        <v>0</v>
      </c>
      <c r="F370" s="14"/>
      <c r="G370" s="14">
        <v>0</v>
      </c>
      <c r="H370" s="14">
        <v>0</v>
      </c>
      <c r="I370" s="14">
        <v>0</v>
      </c>
      <c r="J370" s="14">
        <v>0</v>
      </c>
      <c r="K370" s="14"/>
      <c r="L370" s="14">
        <v>0</v>
      </c>
      <c r="M370" s="14">
        <v>0</v>
      </c>
      <c r="N370" s="14">
        <v>0</v>
      </c>
      <c r="O370" s="14">
        <v>0</v>
      </c>
      <c r="P370" s="14">
        <v>0</v>
      </c>
      <c r="Q370" s="14">
        <v>0</v>
      </c>
      <c r="R370" s="14">
        <v>0</v>
      </c>
      <c r="S370" s="14">
        <v>0</v>
      </c>
      <c r="T370" s="14">
        <v>0</v>
      </c>
      <c r="U370" s="14">
        <v>0</v>
      </c>
      <c r="V370" s="14">
        <v>0</v>
      </c>
      <c r="W370" s="14">
        <v>0</v>
      </c>
      <c r="X370" s="14"/>
      <c r="Y370" s="14">
        <v>0</v>
      </c>
      <c r="Z370" s="14">
        <v>0</v>
      </c>
      <c r="AA370" s="14">
        <v>0</v>
      </c>
      <c r="AB370" s="14"/>
      <c r="AC370" s="14">
        <v>0</v>
      </c>
      <c r="AD370" s="14">
        <v>0</v>
      </c>
      <c r="AE370" s="14">
        <v>0</v>
      </c>
      <c r="AF370" s="14"/>
      <c r="AG370" s="14">
        <v>0</v>
      </c>
      <c r="AH370" s="14">
        <v>0</v>
      </c>
      <c r="AI370" s="14">
        <v>0</v>
      </c>
      <c r="AJ370" s="14">
        <v>0</v>
      </c>
      <c r="AK370" s="14">
        <v>0</v>
      </c>
    </row>
    <row r="371" spans="2:37" hidden="1" x14ac:dyDescent="0.3">
      <c r="B371" t="s">
        <v>178</v>
      </c>
      <c r="C371" s="14">
        <v>0</v>
      </c>
      <c r="D371" s="14">
        <v>0</v>
      </c>
      <c r="E371" s="14">
        <v>0</v>
      </c>
      <c r="F371" s="14"/>
      <c r="G371" s="14">
        <v>0</v>
      </c>
      <c r="H371" s="14">
        <v>0</v>
      </c>
      <c r="I371" s="14">
        <v>0</v>
      </c>
      <c r="J371" s="14">
        <v>0</v>
      </c>
      <c r="K371" s="14"/>
      <c r="L371" s="14">
        <v>0</v>
      </c>
      <c r="M371" s="14">
        <v>0</v>
      </c>
      <c r="N371" s="14">
        <v>0</v>
      </c>
      <c r="O371" s="14">
        <v>0</v>
      </c>
      <c r="P371" s="14">
        <v>0</v>
      </c>
      <c r="Q371" s="14">
        <v>0</v>
      </c>
      <c r="R371" s="14">
        <v>0</v>
      </c>
      <c r="S371" s="14">
        <v>0</v>
      </c>
      <c r="T371" s="14">
        <v>0</v>
      </c>
      <c r="U371" s="14">
        <v>0</v>
      </c>
      <c r="V371" s="14">
        <v>0</v>
      </c>
      <c r="W371" s="14">
        <v>0</v>
      </c>
      <c r="X371" s="14"/>
      <c r="Y371" s="14">
        <v>0</v>
      </c>
      <c r="Z371" s="14">
        <v>0</v>
      </c>
      <c r="AA371" s="14">
        <v>0</v>
      </c>
      <c r="AB371" s="14"/>
      <c r="AC371" s="14">
        <v>0</v>
      </c>
      <c r="AD371" s="14">
        <v>0</v>
      </c>
      <c r="AE371" s="14">
        <v>0</v>
      </c>
      <c r="AF371" s="14"/>
      <c r="AG371" s="14">
        <v>0</v>
      </c>
      <c r="AH371" s="14">
        <v>0</v>
      </c>
      <c r="AI371" s="14">
        <v>0</v>
      </c>
      <c r="AJ371" s="14">
        <v>0</v>
      </c>
      <c r="AK371" s="14">
        <v>0</v>
      </c>
    </row>
    <row r="372" spans="2:37" x14ac:dyDescent="0.3">
      <c r="B372" t="s">
        <v>179</v>
      </c>
      <c r="C372" s="14">
        <v>8.6730861386224906E-2</v>
      </c>
      <c r="D372" s="14">
        <v>8.9962931600240797E-2</v>
      </c>
      <c r="E372" s="14">
        <v>8.4146502926001301E-2</v>
      </c>
      <c r="F372" s="14"/>
      <c r="G372" s="14">
        <v>8.6030227450829694E-2</v>
      </c>
      <c r="H372" s="14">
        <v>8.0351248089341201E-2</v>
      </c>
      <c r="I372" s="14">
        <v>0.101490761434014</v>
      </c>
      <c r="J372" s="14">
        <v>8.2397178305758406E-2</v>
      </c>
      <c r="K372" s="14"/>
      <c r="L372" s="14">
        <v>0.107082175149981</v>
      </c>
      <c r="M372" s="14">
        <v>9.6730097066416498E-2</v>
      </c>
      <c r="N372" s="14">
        <v>8.9976307891509996E-2</v>
      </c>
      <c r="O372" s="14">
        <v>6.5225859525728902E-2</v>
      </c>
      <c r="P372" s="14">
        <v>6.1900362173333001E-2</v>
      </c>
      <c r="Q372" s="14">
        <v>9.0300736959973593E-2</v>
      </c>
      <c r="R372" s="14">
        <v>8.2977264072220697E-2</v>
      </c>
      <c r="S372" s="14">
        <v>6.7975794539154297E-2</v>
      </c>
      <c r="T372" s="14">
        <v>0.11164873077010699</v>
      </c>
      <c r="U372" s="14">
        <v>5.91553565834066E-2</v>
      </c>
      <c r="V372" s="14">
        <v>9.2133572538304703E-2</v>
      </c>
      <c r="W372" s="14">
        <v>6.9018432991757001E-2</v>
      </c>
      <c r="X372" s="14"/>
      <c r="Y372" s="14">
        <v>0.11034167650405</v>
      </c>
      <c r="Z372" s="14">
        <v>9.8372909221826996E-2</v>
      </c>
      <c r="AA372" s="14">
        <v>7.5392439999973096E-2</v>
      </c>
      <c r="AB372" s="14"/>
      <c r="AC372" s="14">
        <v>0.100727196023119</v>
      </c>
      <c r="AD372" s="14">
        <v>7.5620199919478201E-2</v>
      </c>
      <c r="AE372" s="14">
        <v>9.5884920258575895E-2</v>
      </c>
      <c r="AF372" s="14"/>
      <c r="AG372" s="14">
        <v>7.6483978517277201E-2</v>
      </c>
      <c r="AH372" s="14">
        <v>0.10451808283597799</v>
      </c>
      <c r="AI372" s="14">
        <v>0.106225161650374</v>
      </c>
      <c r="AJ372" s="14">
        <v>8.12823113471762E-2</v>
      </c>
      <c r="AK372" s="14">
        <v>7.8146405173267694E-2</v>
      </c>
    </row>
    <row r="373" spans="2:37" x14ac:dyDescent="0.3">
      <c r="B373" t="s">
        <v>180</v>
      </c>
      <c r="C373" s="14">
        <v>0.36257103659835499</v>
      </c>
      <c r="D373" s="14">
        <v>0.385139924493001</v>
      </c>
      <c r="E373" s="14">
        <v>0.34159097521059101</v>
      </c>
      <c r="F373" s="14"/>
      <c r="G373" s="14">
        <v>0.40370692535420899</v>
      </c>
      <c r="H373" s="14">
        <v>0.38762089997600002</v>
      </c>
      <c r="I373" s="14">
        <v>0.34169918633433399</v>
      </c>
      <c r="J373" s="14">
        <v>0.313256573784431</v>
      </c>
      <c r="K373" s="14"/>
      <c r="L373" s="14">
        <v>0.38216234140767602</v>
      </c>
      <c r="M373" s="14">
        <v>0.29665552570619202</v>
      </c>
      <c r="N373" s="14">
        <v>0.29396976592062701</v>
      </c>
      <c r="O373" s="14">
        <v>0.38401052321114398</v>
      </c>
      <c r="P373" s="14">
        <v>0.38643698910878199</v>
      </c>
      <c r="Q373" s="14">
        <v>0.43134609641938199</v>
      </c>
      <c r="R373" s="14">
        <v>0.36493834702758299</v>
      </c>
      <c r="S373" s="14">
        <v>0.41118185434160598</v>
      </c>
      <c r="T373" s="14">
        <v>0.37731381954994198</v>
      </c>
      <c r="U373" s="14">
        <v>0.36441913491823302</v>
      </c>
      <c r="V373" s="14">
        <v>0.30381225456546102</v>
      </c>
      <c r="W373" s="14">
        <v>0.38099211841861802</v>
      </c>
      <c r="X373" s="14"/>
      <c r="Y373" s="14">
        <v>0.44918764100078801</v>
      </c>
      <c r="Z373" s="14">
        <v>0.37235281050347702</v>
      </c>
      <c r="AA373" s="14">
        <v>0.40763044865702402</v>
      </c>
      <c r="AB373" s="14"/>
      <c r="AC373" s="14">
        <v>0.35147796363949502</v>
      </c>
      <c r="AD373" s="14">
        <v>0.38513641295897799</v>
      </c>
      <c r="AE373" s="14">
        <v>0.328856168129805</v>
      </c>
      <c r="AF373" s="14"/>
      <c r="AG373" s="14">
        <v>0.48728164517848099</v>
      </c>
      <c r="AH373" s="14">
        <v>0.355325804275824</v>
      </c>
      <c r="AI373" s="14">
        <v>0.38611543968539302</v>
      </c>
      <c r="AJ373" s="14">
        <v>0.35491587570584399</v>
      </c>
      <c r="AK373" s="14">
        <v>0.35547437387457198</v>
      </c>
    </row>
    <row r="374" spans="2:37" x14ac:dyDescent="0.3">
      <c r="B374" t="s">
        <v>181</v>
      </c>
      <c r="C374" s="14">
        <v>0.29971964536470802</v>
      </c>
      <c r="D374" s="14">
        <v>0.27269986681157599</v>
      </c>
      <c r="E374" s="14">
        <v>0.326762087796723</v>
      </c>
      <c r="F374" s="14"/>
      <c r="G374" s="14">
        <v>0.28494174212258</v>
      </c>
      <c r="H374" s="14">
        <v>0.29866407619810798</v>
      </c>
      <c r="I374" s="14">
        <v>0.28190844328971099</v>
      </c>
      <c r="J374" s="14">
        <v>0.33151906824820099</v>
      </c>
      <c r="K374" s="14"/>
      <c r="L374" s="14">
        <v>0.28155541098560999</v>
      </c>
      <c r="M374" s="14">
        <v>0.350385297534972</v>
      </c>
      <c r="N374" s="14">
        <v>0.35178412208383603</v>
      </c>
      <c r="O374" s="14">
        <v>0.29883357628870699</v>
      </c>
      <c r="P374" s="14">
        <v>0.34894857529632101</v>
      </c>
      <c r="Q374" s="14">
        <v>0.233313252565158</v>
      </c>
      <c r="R374" s="14">
        <v>0.28343481635395301</v>
      </c>
      <c r="S374" s="14">
        <v>0.29523243671892502</v>
      </c>
      <c r="T374" s="14">
        <v>0.26821470169645101</v>
      </c>
      <c r="U374" s="14">
        <v>0.283910280592446</v>
      </c>
      <c r="V374" s="14">
        <v>0.33343694852558098</v>
      </c>
      <c r="W374" s="14">
        <v>0.26889096080505198</v>
      </c>
      <c r="X374" s="14"/>
      <c r="Y374" s="14">
        <v>0.25661954937075598</v>
      </c>
      <c r="Z374" s="14">
        <v>0.26970319097906897</v>
      </c>
      <c r="AA374" s="14">
        <v>0.30180298862388799</v>
      </c>
      <c r="AB374" s="14"/>
      <c r="AC374" s="14">
        <v>0.30002602112316801</v>
      </c>
      <c r="AD374" s="14">
        <v>0.30114177722576302</v>
      </c>
      <c r="AE374" s="14">
        <v>0.30477875173869401</v>
      </c>
      <c r="AF374" s="14"/>
      <c r="AG374" s="14">
        <v>0.17175161099568401</v>
      </c>
      <c r="AH374" s="14">
        <v>0.30191190355734498</v>
      </c>
      <c r="AI374" s="14">
        <v>0.23523548306170899</v>
      </c>
      <c r="AJ374" s="14">
        <v>0.332512736970491</v>
      </c>
      <c r="AK374" s="14">
        <v>0.29387414939142598</v>
      </c>
    </row>
    <row r="375" spans="2:37" x14ac:dyDescent="0.3">
      <c r="B375" t="s">
        <v>182</v>
      </c>
      <c r="C375" s="14">
        <v>0.200301955599684</v>
      </c>
      <c r="D375" s="14">
        <v>0.19341600899439301</v>
      </c>
      <c r="E375" s="14">
        <v>0.20440309059366699</v>
      </c>
      <c r="F375" s="14"/>
      <c r="G375" s="14">
        <v>0.18983278053539199</v>
      </c>
      <c r="H375" s="14">
        <v>0.179238417053458</v>
      </c>
      <c r="I375" s="14">
        <v>0.21432749287707301</v>
      </c>
      <c r="J375" s="14">
        <v>0.21729630729935201</v>
      </c>
      <c r="K375" s="14"/>
      <c r="L375" s="14">
        <v>0.181153081986586</v>
      </c>
      <c r="M375" s="14">
        <v>0.20555142763401399</v>
      </c>
      <c r="N375" s="14">
        <v>0.224041800148992</v>
      </c>
      <c r="O375" s="14">
        <v>0.20120931666239</v>
      </c>
      <c r="P375" s="14">
        <v>0.17375821236101599</v>
      </c>
      <c r="Q375" s="14">
        <v>0.21256586580391401</v>
      </c>
      <c r="R375" s="14">
        <v>0.209442302565335</v>
      </c>
      <c r="S375" s="14">
        <v>0.16647971783656601</v>
      </c>
      <c r="T375" s="14">
        <v>0.20015480245862899</v>
      </c>
      <c r="U375" s="14">
        <v>0.216982888232363</v>
      </c>
      <c r="V375" s="14">
        <v>0.19833987088739599</v>
      </c>
      <c r="W375" s="14">
        <v>0.200300140464169</v>
      </c>
      <c r="X375" s="14"/>
      <c r="Y375" s="14">
        <v>0.152250767021884</v>
      </c>
      <c r="Z375" s="14">
        <v>0.20933028956237801</v>
      </c>
      <c r="AA375" s="14">
        <v>0.18850296033904501</v>
      </c>
      <c r="AB375" s="14"/>
      <c r="AC375" s="14">
        <v>0.192434880859229</v>
      </c>
      <c r="AD375" s="14">
        <v>0.18751124928382201</v>
      </c>
      <c r="AE375" s="14">
        <v>0.23327038862173</v>
      </c>
      <c r="AF375" s="14"/>
      <c r="AG375" s="14">
        <v>0.223883052383472</v>
      </c>
      <c r="AH375" s="14">
        <v>0.19145716153853001</v>
      </c>
      <c r="AI375" s="14">
        <v>0.23328830314885701</v>
      </c>
      <c r="AJ375" s="14">
        <v>0.17775952629450101</v>
      </c>
      <c r="AK375" s="14">
        <v>0.220234233501446</v>
      </c>
    </row>
    <row r="376" spans="2:37" x14ac:dyDescent="0.3">
      <c r="B376" t="s">
        <v>183</v>
      </c>
      <c r="C376" s="14">
        <v>5.0676501051028298E-2</v>
      </c>
      <c r="D376" s="14">
        <v>5.8781268100789701E-2</v>
      </c>
      <c r="E376" s="14">
        <v>4.30973434730169E-2</v>
      </c>
      <c r="F376" s="14"/>
      <c r="G376" s="14">
        <v>3.5488324536988497E-2</v>
      </c>
      <c r="H376" s="14">
        <v>5.4125358683092401E-2</v>
      </c>
      <c r="I376" s="14">
        <v>6.0574116064867699E-2</v>
      </c>
      <c r="J376" s="14">
        <v>5.5530872362256997E-2</v>
      </c>
      <c r="K376" s="14"/>
      <c r="L376" s="14">
        <v>4.8046990470146697E-2</v>
      </c>
      <c r="M376" s="14">
        <v>5.0677652058405499E-2</v>
      </c>
      <c r="N376" s="14">
        <v>4.0228003955035202E-2</v>
      </c>
      <c r="O376" s="14">
        <v>5.0720724312030702E-2</v>
      </c>
      <c r="P376" s="14">
        <v>2.8955861060548298E-2</v>
      </c>
      <c r="Q376" s="14">
        <v>3.24740482515724E-2</v>
      </c>
      <c r="R376" s="14">
        <v>5.9207269980908299E-2</v>
      </c>
      <c r="S376" s="14">
        <v>5.9130196563748599E-2</v>
      </c>
      <c r="T376" s="14">
        <v>4.2667945524871402E-2</v>
      </c>
      <c r="U376" s="14">
        <v>7.5532339673551593E-2</v>
      </c>
      <c r="V376" s="14">
        <v>7.2277353483257506E-2</v>
      </c>
      <c r="W376" s="14">
        <v>8.0798347320404196E-2</v>
      </c>
      <c r="X376" s="14"/>
      <c r="Y376" s="14">
        <v>3.1600366102521801E-2</v>
      </c>
      <c r="Z376" s="14">
        <v>5.0240799733248999E-2</v>
      </c>
      <c r="AA376" s="14">
        <v>2.66711623800697E-2</v>
      </c>
      <c r="AB376" s="14"/>
      <c r="AC376" s="14">
        <v>5.53339383549874E-2</v>
      </c>
      <c r="AD376" s="14">
        <v>5.0590360611958603E-2</v>
      </c>
      <c r="AE376" s="14">
        <v>3.7209771251194901E-2</v>
      </c>
      <c r="AF376" s="14"/>
      <c r="AG376" s="14">
        <v>4.0599712925085803E-2</v>
      </c>
      <c r="AH376" s="14">
        <v>4.6787047792324003E-2</v>
      </c>
      <c r="AI376" s="14">
        <v>3.91356124536675E-2</v>
      </c>
      <c r="AJ376" s="14">
        <v>5.3529549681987698E-2</v>
      </c>
      <c r="AK376" s="14">
        <v>5.2270838059288498E-2</v>
      </c>
    </row>
    <row r="377" spans="2:37" x14ac:dyDescent="0.3">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row>
    <row r="378" spans="2:37" x14ac:dyDescent="0.3">
      <c r="B378" s="6" t="s">
        <v>188</v>
      </c>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row>
    <row r="379" spans="2:37" x14ac:dyDescent="0.3">
      <c r="B379" s="26" t="s">
        <v>74</v>
      </c>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row>
    <row r="380" spans="2:37" hidden="1" x14ac:dyDescent="0.3">
      <c r="B380" t="s">
        <v>173</v>
      </c>
      <c r="C380" s="14">
        <v>0</v>
      </c>
      <c r="D380" s="14">
        <v>0</v>
      </c>
      <c r="E380" s="14">
        <v>0</v>
      </c>
      <c r="F380" s="14"/>
      <c r="G380" s="14">
        <v>0</v>
      </c>
      <c r="H380" s="14">
        <v>0</v>
      </c>
      <c r="I380" s="14">
        <v>0</v>
      </c>
      <c r="J380" s="14">
        <v>0</v>
      </c>
      <c r="K380" s="14"/>
      <c r="L380" s="14">
        <v>0</v>
      </c>
      <c r="M380" s="14">
        <v>0</v>
      </c>
      <c r="N380" s="14">
        <v>0</v>
      </c>
      <c r="O380" s="14">
        <v>0</v>
      </c>
      <c r="P380" s="14">
        <v>0</v>
      </c>
      <c r="Q380" s="14">
        <v>0</v>
      </c>
      <c r="R380" s="14">
        <v>0</v>
      </c>
      <c r="S380" s="14">
        <v>0</v>
      </c>
      <c r="T380" s="14">
        <v>0</v>
      </c>
      <c r="U380" s="14">
        <v>0</v>
      </c>
      <c r="V380" s="14">
        <v>0</v>
      </c>
      <c r="W380" s="14">
        <v>0</v>
      </c>
      <c r="X380" s="14"/>
      <c r="Y380" s="14">
        <v>0</v>
      </c>
      <c r="Z380" s="14">
        <v>0</v>
      </c>
      <c r="AA380" s="14">
        <v>0</v>
      </c>
      <c r="AB380" s="14"/>
      <c r="AC380" s="14">
        <v>0</v>
      </c>
      <c r="AD380" s="14">
        <v>0</v>
      </c>
      <c r="AE380" s="14">
        <v>0</v>
      </c>
      <c r="AF380" s="14"/>
      <c r="AG380" s="14">
        <v>0</v>
      </c>
      <c r="AH380" s="14">
        <v>0</v>
      </c>
      <c r="AI380" s="14">
        <v>0</v>
      </c>
      <c r="AJ380" s="14">
        <v>0</v>
      </c>
      <c r="AK380" s="14">
        <v>0</v>
      </c>
    </row>
    <row r="381" spans="2:37" hidden="1" x14ac:dyDescent="0.3">
      <c r="B381" t="s">
        <v>174</v>
      </c>
      <c r="C381" s="14">
        <v>0</v>
      </c>
      <c r="D381" s="14">
        <v>0</v>
      </c>
      <c r="E381" s="14">
        <v>0</v>
      </c>
      <c r="F381" s="14"/>
      <c r="G381" s="14">
        <v>0</v>
      </c>
      <c r="H381" s="14">
        <v>0</v>
      </c>
      <c r="I381" s="14">
        <v>0</v>
      </c>
      <c r="J381" s="14">
        <v>0</v>
      </c>
      <c r="K381" s="14"/>
      <c r="L381" s="14">
        <v>0</v>
      </c>
      <c r="M381" s="14">
        <v>0</v>
      </c>
      <c r="N381" s="14">
        <v>0</v>
      </c>
      <c r="O381" s="14">
        <v>0</v>
      </c>
      <c r="P381" s="14">
        <v>0</v>
      </c>
      <c r="Q381" s="14">
        <v>0</v>
      </c>
      <c r="R381" s="14">
        <v>0</v>
      </c>
      <c r="S381" s="14">
        <v>0</v>
      </c>
      <c r="T381" s="14">
        <v>0</v>
      </c>
      <c r="U381" s="14">
        <v>0</v>
      </c>
      <c r="V381" s="14">
        <v>0</v>
      </c>
      <c r="W381" s="14">
        <v>0</v>
      </c>
      <c r="X381" s="14"/>
      <c r="Y381" s="14">
        <v>0</v>
      </c>
      <c r="Z381" s="14">
        <v>0</v>
      </c>
      <c r="AA381" s="14">
        <v>0</v>
      </c>
      <c r="AB381" s="14"/>
      <c r="AC381" s="14">
        <v>0</v>
      </c>
      <c r="AD381" s="14">
        <v>0</v>
      </c>
      <c r="AE381" s="14">
        <v>0</v>
      </c>
      <c r="AF381" s="14"/>
      <c r="AG381" s="14">
        <v>0</v>
      </c>
      <c r="AH381" s="14">
        <v>0</v>
      </c>
      <c r="AI381" s="14">
        <v>0</v>
      </c>
      <c r="AJ381" s="14">
        <v>0</v>
      </c>
      <c r="AK381" s="14">
        <v>0</v>
      </c>
    </row>
    <row r="382" spans="2:37" hidden="1" x14ac:dyDescent="0.3">
      <c r="B382" t="s">
        <v>175</v>
      </c>
      <c r="C382" s="14">
        <v>0</v>
      </c>
      <c r="D382" s="14">
        <v>0</v>
      </c>
      <c r="E382" s="14">
        <v>0</v>
      </c>
      <c r="F382" s="14"/>
      <c r="G382" s="14">
        <v>0</v>
      </c>
      <c r="H382" s="14">
        <v>0</v>
      </c>
      <c r="I382" s="14">
        <v>0</v>
      </c>
      <c r="J382" s="14">
        <v>0</v>
      </c>
      <c r="K382" s="14"/>
      <c r="L382" s="14">
        <v>0</v>
      </c>
      <c r="M382" s="14">
        <v>0</v>
      </c>
      <c r="N382" s="14">
        <v>0</v>
      </c>
      <c r="O382" s="14">
        <v>0</v>
      </c>
      <c r="P382" s="14">
        <v>0</v>
      </c>
      <c r="Q382" s="14">
        <v>0</v>
      </c>
      <c r="R382" s="14">
        <v>0</v>
      </c>
      <c r="S382" s="14">
        <v>0</v>
      </c>
      <c r="T382" s="14">
        <v>0</v>
      </c>
      <c r="U382" s="14">
        <v>0</v>
      </c>
      <c r="V382" s="14">
        <v>0</v>
      </c>
      <c r="W382" s="14">
        <v>0</v>
      </c>
      <c r="X382" s="14"/>
      <c r="Y382" s="14">
        <v>0</v>
      </c>
      <c r="Z382" s="14">
        <v>0</v>
      </c>
      <c r="AA382" s="14">
        <v>0</v>
      </c>
      <c r="AB382" s="14"/>
      <c r="AC382" s="14">
        <v>0</v>
      </c>
      <c r="AD382" s="14">
        <v>0</v>
      </c>
      <c r="AE382" s="14">
        <v>0</v>
      </c>
      <c r="AF382" s="14"/>
      <c r="AG382" s="14">
        <v>0</v>
      </c>
      <c r="AH382" s="14">
        <v>0</v>
      </c>
      <c r="AI382" s="14">
        <v>0</v>
      </c>
      <c r="AJ382" s="14">
        <v>0</v>
      </c>
      <c r="AK382" s="14">
        <v>0</v>
      </c>
    </row>
    <row r="383" spans="2:37" hidden="1" x14ac:dyDescent="0.3">
      <c r="B383" t="s">
        <v>176</v>
      </c>
      <c r="C383" s="14">
        <v>0</v>
      </c>
      <c r="D383" s="14">
        <v>0</v>
      </c>
      <c r="E383" s="14">
        <v>0</v>
      </c>
      <c r="F383" s="14"/>
      <c r="G383" s="14">
        <v>0</v>
      </c>
      <c r="H383" s="14">
        <v>0</v>
      </c>
      <c r="I383" s="14">
        <v>0</v>
      </c>
      <c r="J383" s="14">
        <v>0</v>
      </c>
      <c r="K383" s="14"/>
      <c r="L383" s="14">
        <v>0</v>
      </c>
      <c r="M383" s="14">
        <v>0</v>
      </c>
      <c r="N383" s="14">
        <v>0</v>
      </c>
      <c r="O383" s="14">
        <v>0</v>
      </c>
      <c r="P383" s="14">
        <v>0</v>
      </c>
      <c r="Q383" s="14">
        <v>0</v>
      </c>
      <c r="R383" s="14">
        <v>0</v>
      </c>
      <c r="S383" s="14">
        <v>0</v>
      </c>
      <c r="T383" s="14">
        <v>0</v>
      </c>
      <c r="U383" s="14">
        <v>0</v>
      </c>
      <c r="V383" s="14">
        <v>0</v>
      </c>
      <c r="W383" s="14">
        <v>0</v>
      </c>
      <c r="X383" s="14"/>
      <c r="Y383" s="14">
        <v>0</v>
      </c>
      <c r="Z383" s="14">
        <v>0</v>
      </c>
      <c r="AA383" s="14">
        <v>0</v>
      </c>
      <c r="AB383" s="14"/>
      <c r="AC383" s="14">
        <v>0</v>
      </c>
      <c r="AD383" s="14">
        <v>0</v>
      </c>
      <c r="AE383" s="14">
        <v>0</v>
      </c>
      <c r="AF383" s="14"/>
      <c r="AG383" s="14">
        <v>0</v>
      </c>
      <c r="AH383" s="14">
        <v>0</v>
      </c>
      <c r="AI383" s="14">
        <v>0</v>
      </c>
      <c r="AJ383" s="14">
        <v>0</v>
      </c>
      <c r="AK383" s="14">
        <v>0</v>
      </c>
    </row>
    <row r="384" spans="2:37" hidden="1" x14ac:dyDescent="0.3">
      <c r="B384" t="s">
        <v>177</v>
      </c>
      <c r="C384" s="14">
        <v>0</v>
      </c>
      <c r="D384" s="14">
        <v>0</v>
      </c>
      <c r="E384" s="14">
        <v>0</v>
      </c>
      <c r="F384" s="14"/>
      <c r="G384" s="14">
        <v>0</v>
      </c>
      <c r="H384" s="14">
        <v>0</v>
      </c>
      <c r="I384" s="14">
        <v>0</v>
      </c>
      <c r="J384" s="14">
        <v>0</v>
      </c>
      <c r="K384" s="14"/>
      <c r="L384" s="14">
        <v>0</v>
      </c>
      <c r="M384" s="14">
        <v>0</v>
      </c>
      <c r="N384" s="14">
        <v>0</v>
      </c>
      <c r="O384" s="14">
        <v>0</v>
      </c>
      <c r="P384" s="14">
        <v>0</v>
      </c>
      <c r="Q384" s="14">
        <v>0</v>
      </c>
      <c r="R384" s="14">
        <v>0</v>
      </c>
      <c r="S384" s="14">
        <v>0</v>
      </c>
      <c r="T384" s="14">
        <v>0</v>
      </c>
      <c r="U384" s="14">
        <v>0</v>
      </c>
      <c r="V384" s="14">
        <v>0</v>
      </c>
      <c r="W384" s="14">
        <v>0</v>
      </c>
      <c r="X384" s="14"/>
      <c r="Y384" s="14">
        <v>0</v>
      </c>
      <c r="Z384" s="14">
        <v>0</v>
      </c>
      <c r="AA384" s="14">
        <v>0</v>
      </c>
      <c r="AB384" s="14"/>
      <c r="AC384" s="14">
        <v>0</v>
      </c>
      <c r="AD384" s="14">
        <v>0</v>
      </c>
      <c r="AE384" s="14">
        <v>0</v>
      </c>
      <c r="AF384" s="14"/>
      <c r="AG384" s="14">
        <v>0</v>
      </c>
      <c r="AH384" s="14">
        <v>0</v>
      </c>
      <c r="AI384" s="14">
        <v>0</v>
      </c>
      <c r="AJ384" s="14">
        <v>0</v>
      </c>
      <c r="AK384" s="14">
        <v>0</v>
      </c>
    </row>
    <row r="385" spans="2:37" hidden="1" x14ac:dyDescent="0.3">
      <c r="B385" t="s">
        <v>178</v>
      </c>
      <c r="C385" s="14">
        <v>0</v>
      </c>
      <c r="D385" s="14">
        <v>0</v>
      </c>
      <c r="E385" s="14">
        <v>0</v>
      </c>
      <c r="F385" s="14"/>
      <c r="G385" s="14">
        <v>0</v>
      </c>
      <c r="H385" s="14">
        <v>0</v>
      </c>
      <c r="I385" s="14">
        <v>0</v>
      </c>
      <c r="J385" s="14">
        <v>0</v>
      </c>
      <c r="K385" s="14"/>
      <c r="L385" s="14">
        <v>0</v>
      </c>
      <c r="M385" s="14">
        <v>0</v>
      </c>
      <c r="N385" s="14">
        <v>0</v>
      </c>
      <c r="O385" s="14">
        <v>0</v>
      </c>
      <c r="P385" s="14">
        <v>0</v>
      </c>
      <c r="Q385" s="14">
        <v>0</v>
      </c>
      <c r="R385" s="14">
        <v>0</v>
      </c>
      <c r="S385" s="14">
        <v>0</v>
      </c>
      <c r="T385" s="14">
        <v>0</v>
      </c>
      <c r="U385" s="14">
        <v>0</v>
      </c>
      <c r="V385" s="14">
        <v>0</v>
      </c>
      <c r="W385" s="14">
        <v>0</v>
      </c>
      <c r="X385" s="14"/>
      <c r="Y385" s="14">
        <v>0</v>
      </c>
      <c r="Z385" s="14">
        <v>0</v>
      </c>
      <c r="AA385" s="14">
        <v>0</v>
      </c>
      <c r="AB385" s="14"/>
      <c r="AC385" s="14">
        <v>0</v>
      </c>
      <c r="AD385" s="14">
        <v>0</v>
      </c>
      <c r="AE385" s="14">
        <v>0</v>
      </c>
      <c r="AF385" s="14"/>
      <c r="AG385" s="14">
        <v>0</v>
      </c>
      <c r="AH385" s="14">
        <v>0</v>
      </c>
      <c r="AI385" s="14">
        <v>0</v>
      </c>
      <c r="AJ385" s="14">
        <v>0</v>
      </c>
      <c r="AK385" s="14">
        <v>0</v>
      </c>
    </row>
    <row r="386" spans="2:37" x14ac:dyDescent="0.3">
      <c r="B386" t="s">
        <v>179</v>
      </c>
      <c r="C386" s="14">
        <v>5.0013949662311999E-2</v>
      </c>
      <c r="D386" s="14">
        <v>4.7275811671515698E-2</v>
      </c>
      <c r="E386" s="14">
        <v>5.2363797255952901E-2</v>
      </c>
      <c r="F386" s="14"/>
      <c r="G386" s="14">
        <v>4.09436119518089E-2</v>
      </c>
      <c r="H386" s="14">
        <v>4.7011315191516398E-2</v>
      </c>
      <c r="I386" s="14">
        <v>6.3515743421955095E-2</v>
      </c>
      <c r="J386" s="14">
        <v>5.1780610146549597E-2</v>
      </c>
      <c r="K386" s="14"/>
      <c r="L386" s="14">
        <v>6.2236233166018902E-2</v>
      </c>
      <c r="M386" s="14">
        <v>5.9837823217758802E-2</v>
      </c>
      <c r="N386" s="14">
        <v>4.94878117063298E-2</v>
      </c>
      <c r="O386" s="14">
        <v>5.5699469564526802E-2</v>
      </c>
      <c r="P386" s="14">
        <v>4.31279906368255E-2</v>
      </c>
      <c r="Q386" s="14">
        <v>5.1746156255817001E-2</v>
      </c>
      <c r="R386" s="14">
        <v>4.94458392901026E-2</v>
      </c>
      <c r="S386" s="14">
        <v>4.1064408184231002E-2</v>
      </c>
      <c r="T386" s="14">
        <v>4.2420637638298203E-2</v>
      </c>
      <c r="U386" s="14">
        <v>3.7026955848509603E-2</v>
      </c>
      <c r="V386" s="14">
        <v>4.5108820145852699E-2</v>
      </c>
      <c r="W386" s="14">
        <v>3.4100632266979999E-2</v>
      </c>
      <c r="X386" s="14"/>
      <c r="Y386" s="14">
        <v>8.1088699860914895E-2</v>
      </c>
      <c r="Z386" s="14">
        <v>4.4147035811133301E-2</v>
      </c>
      <c r="AA386" s="14">
        <v>3.2096096743602698E-2</v>
      </c>
      <c r="AB386" s="14"/>
      <c r="AC386" s="14">
        <v>5.1457732823312001E-2</v>
      </c>
      <c r="AD386" s="14">
        <v>4.3685339780589701E-2</v>
      </c>
      <c r="AE386" s="14">
        <v>6.4651323439713998E-2</v>
      </c>
      <c r="AF386" s="14"/>
      <c r="AG386" s="14">
        <v>4.5773663974390699E-2</v>
      </c>
      <c r="AH386" s="14">
        <v>6.1923757065027799E-2</v>
      </c>
      <c r="AI386" s="14">
        <v>5.9959505383665498E-2</v>
      </c>
      <c r="AJ386" s="14">
        <v>4.6930689131711598E-2</v>
      </c>
      <c r="AK386" s="14">
        <v>4.2568758845510597E-2</v>
      </c>
    </row>
    <row r="387" spans="2:37" x14ac:dyDescent="0.3">
      <c r="B387" t="s">
        <v>180</v>
      </c>
      <c r="C387" s="14">
        <v>0.18670728115764501</v>
      </c>
      <c r="D387" s="14">
        <v>0.17829490271547299</v>
      </c>
      <c r="E387" s="14">
        <v>0.19615015476356701</v>
      </c>
      <c r="F387" s="14"/>
      <c r="G387" s="14">
        <v>0.20143448951430001</v>
      </c>
      <c r="H387" s="14">
        <v>0.16598119131223099</v>
      </c>
      <c r="I387" s="14">
        <v>0.19433727100162901</v>
      </c>
      <c r="J387" s="14">
        <v>0.18710553054876999</v>
      </c>
      <c r="K387" s="14"/>
      <c r="L387" s="14">
        <v>0.218829412448133</v>
      </c>
      <c r="M387" s="14">
        <v>0.21200056830903799</v>
      </c>
      <c r="N387" s="14">
        <v>0.16304134498359599</v>
      </c>
      <c r="O387" s="14">
        <v>0.18219039869157799</v>
      </c>
      <c r="P387" s="14">
        <v>0.16234883881182</v>
      </c>
      <c r="Q387" s="14">
        <v>0.23759641609927901</v>
      </c>
      <c r="R387" s="14">
        <v>0.166244729061687</v>
      </c>
      <c r="S387" s="14">
        <v>0.14957041296001</v>
      </c>
      <c r="T387" s="14">
        <v>0.17388463312053101</v>
      </c>
      <c r="U387" s="14">
        <v>0.13946963078230601</v>
      </c>
      <c r="V387" s="14">
        <v>0.19023299886063699</v>
      </c>
      <c r="W387" s="14">
        <v>0.195211448445192</v>
      </c>
      <c r="X387" s="14"/>
      <c r="Y387" s="14">
        <v>0.25257544584680403</v>
      </c>
      <c r="Z387" s="14">
        <v>0.18006966708609801</v>
      </c>
      <c r="AA387" s="14">
        <v>0.22877607469831501</v>
      </c>
      <c r="AB387" s="14"/>
      <c r="AC387" s="14">
        <v>0.18489291552923001</v>
      </c>
      <c r="AD387" s="14">
        <v>0.17830346726260199</v>
      </c>
      <c r="AE387" s="14">
        <v>0.20672947869401201</v>
      </c>
      <c r="AF387" s="14"/>
      <c r="AG387" s="14">
        <v>0.29890529404608102</v>
      </c>
      <c r="AH387" s="14">
        <v>0.199310603985175</v>
      </c>
      <c r="AI387" s="14">
        <v>0.20702525049381401</v>
      </c>
      <c r="AJ387" s="14">
        <v>0.16895617626519599</v>
      </c>
      <c r="AK387" s="14">
        <v>0.19418733121634399</v>
      </c>
    </row>
    <row r="388" spans="2:37" x14ac:dyDescent="0.3">
      <c r="B388" t="s">
        <v>181</v>
      </c>
      <c r="C388" s="14">
        <v>0.217620574009534</v>
      </c>
      <c r="D388" s="14">
        <v>0.20041620113421801</v>
      </c>
      <c r="E388" s="14">
        <v>0.234540119594496</v>
      </c>
      <c r="F388" s="14"/>
      <c r="G388" s="14">
        <v>0.19626314653688701</v>
      </c>
      <c r="H388" s="14">
        <v>0.230926196009408</v>
      </c>
      <c r="I388" s="14">
        <v>0.19723733968139301</v>
      </c>
      <c r="J388" s="14">
        <v>0.245358030900892</v>
      </c>
      <c r="K388" s="14"/>
      <c r="L388" s="14">
        <v>0.250881033559329</v>
      </c>
      <c r="M388" s="14">
        <v>0.273137053875391</v>
      </c>
      <c r="N388" s="14">
        <v>0.25820870576640498</v>
      </c>
      <c r="O388" s="14">
        <v>0.239141608476683</v>
      </c>
      <c r="P388" s="14">
        <v>0.24797359797882099</v>
      </c>
      <c r="Q388" s="14">
        <v>0.19936940189651101</v>
      </c>
      <c r="R388" s="14">
        <v>0.181072976307947</v>
      </c>
      <c r="S388" s="14">
        <v>0.18860360992876901</v>
      </c>
      <c r="T388" s="14">
        <v>0.174606534891975</v>
      </c>
      <c r="U388" s="14">
        <v>0.14501048343210299</v>
      </c>
      <c r="V388" s="14">
        <v>0.15078380686507201</v>
      </c>
      <c r="W388" s="14">
        <v>0.25673359302999399</v>
      </c>
      <c r="X388" s="14"/>
      <c r="Y388" s="14">
        <v>0.207482045432063</v>
      </c>
      <c r="Z388" s="14">
        <v>0.17641004167936999</v>
      </c>
      <c r="AA388" s="14">
        <v>0.20641627424702699</v>
      </c>
      <c r="AB388" s="14"/>
      <c r="AC388" s="14">
        <v>0.224692080479135</v>
      </c>
      <c r="AD388" s="14">
        <v>0.18806456445312</v>
      </c>
      <c r="AE388" s="14">
        <v>0.27319589880574902</v>
      </c>
      <c r="AF388" s="14"/>
      <c r="AG388" s="14">
        <v>0.24647721526914701</v>
      </c>
      <c r="AH388" s="14">
        <v>0.21341727261982699</v>
      </c>
      <c r="AI388" s="14">
        <v>0.190227484005977</v>
      </c>
      <c r="AJ388" s="14">
        <v>0.22337615583296899</v>
      </c>
      <c r="AK388" s="14">
        <v>0.19878910656191401</v>
      </c>
    </row>
    <row r="389" spans="2:37" x14ac:dyDescent="0.3">
      <c r="B389" t="s">
        <v>182</v>
      </c>
      <c r="C389" s="14">
        <v>0.34544697442679401</v>
      </c>
      <c r="D389" s="14">
        <v>0.35546494166920101</v>
      </c>
      <c r="E389" s="14">
        <v>0.33530932785522799</v>
      </c>
      <c r="F389" s="14"/>
      <c r="G389" s="14">
        <v>0.37441970156728599</v>
      </c>
      <c r="H389" s="14">
        <v>0.344334972192269</v>
      </c>
      <c r="I389" s="14">
        <v>0.330754538727077</v>
      </c>
      <c r="J389" s="14">
        <v>0.32383919347001999</v>
      </c>
      <c r="K389" s="14"/>
      <c r="L389" s="14">
        <v>0.320477441556622</v>
      </c>
      <c r="M389" s="14">
        <v>0.32835719653904499</v>
      </c>
      <c r="N389" s="14">
        <v>0.37807706700653898</v>
      </c>
      <c r="O389" s="14">
        <v>0.355532287766258</v>
      </c>
      <c r="P389" s="14">
        <v>0.38692272004421802</v>
      </c>
      <c r="Q389" s="14">
        <v>0.31278044576209002</v>
      </c>
      <c r="R389" s="14">
        <v>0.32405586284360799</v>
      </c>
      <c r="S389" s="14">
        <v>0.38912559908428901</v>
      </c>
      <c r="T389" s="14">
        <v>0.37265537980455998</v>
      </c>
      <c r="U389" s="14">
        <v>0.36123144838356203</v>
      </c>
      <c r="V389" s="14">
        <v>0.34741954183672302</v>
      </c>
      <c r="W389" s="14">
        <v>0.26800890007843198</v>
      </c>
      <c r="X389" s="14"/>
      <c r="Y389" s="14">
        <v>0.33146432816947702</v>
      </c>
      <c r="Z389" s="14">
        <v>0.38424618102420599</v>
      </c>
      <c r="AA389" s="14">
        <v>0.37856441860948098</v>
      </c>
      <c r="AB389" s="14"/>
      <c r="AC389" s="14">
        <v>0.31362651495426203</v>
      </c>
      <c r="AD389" s="14">
        <v>0.381233236696989</v>
      </c>
      <c r="AE389" s="14">
        <v>0.33039895791928198</v>
      </c>
      <c r="AF389" s="14"/>
      <c r="AG389" s="14">
        <v>0.28433489758020902</v>
      </c>
      <c r="AH389" s="14">
        <v>0.341086322881198</v>
      </c>
      <c r="AI389" s="14">
        <v>0.34882453307396699</v>
      </c>
      <c r="AJ389" s="14">
        <v>0.34662659069429502</v>
      </c>
      <c r="AK389" s="14">
        <v>0.36944097440919998</v>
      </c>
    </row>
    <row r="390" spans="2:37" x14ac:dyDescent="0.3">
      <c r="B390" t="s">
        <v>183</v>
      </c>
      <c r="C390" s="14">
        <v>0.200211220743715</v>
      </c>
      <c r="D390" s="14">
        <v>0.21854814280959201</v>
      </c>
      <c r="E390" s="14">
        <v>0.181636600530755</v>
      </c>
      <c r="F390" s="14"/>
      <c r="G390" s="14">
        <v>0.18693905042971801</v>
      </c>
      <c r="H390" s="14">
        <v>0.21174632529457499</v>
      </c>
      <c r="I390" s="14">
        <v>0.214155107167947</v>
      </c>
      <c r="J390" s="14">
        <v>0.19191663493376801</v>
      </c>
      <c r="K390" s="14"/>
      <c r="L390" s="14">
        <v>0.14757587926989801</v>
      </c>
      <c r="M390" s="14">
        <v>0.126667358058767</v>
      </c>
      <c r="N390" s="14">
        <v>0.15118507053713001</v>
      </c>
      <c r="O390" s="14">
        <v>0.16743623550095499</v>
      </c>
      <c r="P390" s="14">
        <v>0.15962685252831499</v>
      </c>
      <c r="Q390" s="14">
        <v>0.198507579986302</v>
      </c>
      <c r="R390" s="14">
        <v>0.279180592496655</v>
      </c>
      <c r="S390" s="14">
        <v>0.23163596984270099</v>
      </c>
      <c r="T390" s="14">
        <v>0.23643281454463699</v>
      </c>
      <c r="U390" s="14">
        <v>0.31726148155352002</v>
      </c>
      <c r="V390" s="14">
        <v>0.26645483229171502</v>
      </c>
      <c r="W390" s="14">
        <v>0.24594542617940099</v>
      </c>
      <c r="X390" s="14"/>
      <c r="Y390" s="14">
        <v>0.12738948069074099</v>
      </c>
      <c r="Z390" s="14">
        <v>0.21512707439919301</v>
      </c>
      <c r="AA390" s="14">
        <v>0.15414713570157401</v>
      </c>
      <c r="AB390" s="14"/>
      <c r="AC390" s="14">
        <v>0.22533075621406101</v>
      </c>
      <c r="AD390" s="14">
        <v>0.20871339180669901</v>
      </c>
      <c r="AE390" s="14">
        <v>0.125024341141243</v>
      </c>
      <c r="AF390" s="14"/>
      <c r="AG390" s="14">
        <v>0.124508929130172</v>
      </c>
      <c r="AH390" s="14">
        <v>0.18426204344877101</v>
      </c>
      <c r="AI390" s="14">
        <v>0.19396322704257701</v>
      </c>
      <c r="AJ390" s="14">
        <v>0.21411038807582899</v>
      </c>
      <c r="AK390" s="14">
        <v>0.19501382896703201</v>
      </c>
    </row>
    <row r="391" spans="2:37" x14ac:dyDescent="0.3">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row>
    <row r="392" spans="2:37" x14ac:dyDescent="0.3">
      <c r="B392" s="6" t="s">
        <v>189</v>
      </c>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row>
    <row r="393" spans="2:37" x14ac:dyDescent="0.3">
      <c r="B393" s="26" t="s">
        <v>74</v>
      </c>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row>
    <row r="394" spans="2:37" hidden="1" x14ac:dyDescent="0.3">
      <c r="B394" t="s">
        <v>173</v>
      </c>
      <c r="C394" s="14">
        <v>0</v>
      </c>
      <c r="D394" s="14">
        <v>0</v>
      </c>
      <c r="E394" s="14">
        <v>0</v>
      </c>
      <c r="F394" s="14"/>
      <c r="G394" s="14">
        <v>0</v>
      </c>
      <c r="H394" s="14">
        <v>0</v>
      </c>
      <c r="I394" s="14">
        <v>0</v>
      </c>
      <c r="J394" s="14">
        <v>0</v>
      </c>
      <c r="K394" s="14"/>
      <c r="L394" s="14">
        <v>0</v>
      </c>
      <c r="M394" s="14">
        <v>0</v>
      </c>
      <c r="N394" s="14">
        <v>0</v>
      </c>
      <c r="O394" s="14">
        <v>0</v>
      </c>
      <c r="P394" s="14">
        <v>0</v>
      </c>
      <c r="Q394" s="14">
        <v>0</v>
      </c>
      <c r="R394" s="14">
        <v>0</v>
      </c>
      <c r="S394" s="14">
        <v>0</v>
      </c>
      <c r="T394" s="14">
        <v>0</v>
      </c>
      <c r="U394" s="14">
        <v>0</v>
      </c>
      <c r="V394" s="14">
        <v>0</v>
      </c>
      <c r="W394" s="14">
        <v>0</v>
      </c>
      <c r="X394" s="14"/>
      <c r="Y394" s="14">
        <v>0</v>
      </c>
      <c r="Z394" s="14">
        <v>0</v>
      </c>
      <c r="AA394" s="14">
        <v>0</v>
      </c>
      <c r="AB394" s="14"/>
      <c r="AC394" s="14">
        <v>0</v>
      </c>
      <c r="AD394" s="14">
        <v>0</v>
      </c>
      <c r="AE394" s="14">
        <v>0</v>
      </c>
      <c r="AF394" s="14"/>
      <c r="AG394" s="14">
        <v>0</v>
      </c>
      <c r="AH394" s="14">
        <v>0</v>
      </c>
      <c r="AI394" s="14">
        <v>0</v>
      </c>
      <c r="AJ394" s="14">
        <v>0</v>
      </c>
      <c r="AK394" s="14">
        <v>0</v>
      </c>
    </row>
    <row r="395" spans="2:37" hidden="1" x14ac:dyDescent="0.3">
      <c r="B395" t="s">
        <v>174</v>
      </c>
      <c r="C395" s="14">
        <v>0</v>
      </c>
      <c r="D395" s="14">
        <v>0</v>
      </c>
      <c r="E395" s="14">
        <v>0</v>
      </c>
      <c r="F395" s="14"/>
      <c r="G395" s="14">
        <v>0</v>
      </c>
      <c r="H395" s="14">
        <v>0</v>
      </c>
      <c r="I395" s="14">
        <v>0</v>
      </c>
      <c r="J395" s="14">
        <v>0</v>
      </c>
      <c r="K395" s="14"/>
      <c r="L395" s="14">
        <v>0</v>
      </c>
      <c r="M395" s="14">
        <v>0</v>
      </c>
      <c r="N395" s="14">
        <v>0</v>
      </c>
      <c r="O395" s="14">
        <v>0</v>
      </c>
      <c r="P395" s="14">
        <v>0</v>
      </c>
      <c r="Q395" s="14">
        <v>0</v>
      </c>
      <c r="R395" s="14">
        <v>0</v>
      </c>
      <c r="S395" s="14">
        <v>0</v>
      </c>
      <c r="T395" s="14">
        <v>0</v>
      </c>
      <c r="U395" s="14">
        <v>0</v>
      </c>
      <c r="V395" s="14">
        <v>0</v>
      </c>
      <c r="W395" s="14">
        <v>0</v>
      </c>
      <c r="X395" s="14"/>
      <c r="Y395" s="14">
        <v>0</v>
      </c>
      <c r="Z395" s="14">
        <v>0</v>
      </c>
      <c r="AA395" s="14">
        <v>0</v>
      </c>
      <c r="AB395" s="14"/>
      <c r="AC395" s="14">
        <v>0</v>
      </c>
      <c r="AD395" s="14">
        <v>0</v>
      </c>
      <c r="AE395" s="14">
        <v>0</v>
      </c>
      <c r="AF395" s="14"/>
      <c r="AG395" s="14">
        <v>0</v>
      </c>
      <c r="AH395" s="14">
        <v>0</v>
      </c>
      <c r="AI395" s="14">
        <v>0</v>
      </c>
      <c r="AJ395" s="14">
        <v>0</v>
      </c>
      <c r="AK395" s="14">
        <v>0</v>
      </c>
    </row>
    <row r="396" spans="2:37" hidden="1" x14ac:dyDescent="0.3">
      <c r="B396" t="s">
        <v>175</v>
      </c>
      <c r="C396" s="14">
        <v>0</v>
      </c>
      <c r="D396" s="14">
        <v>0</v>
      </c>
      <c r="E396" s="14">
        <v>0</v>
      </c>
      <c r="F396" s="14"/>
      <c r="G396" s="14">
        <v>0</v>
      </c>
      <c r="H396" s="14">
        <v>0</v>
      </c>
      <c r="I396" s="14">
        <v>0</v>
      </c>
      <c r="J396" s="14">
        <v>0</v>
      </c>
      <c r="K396" s="14"/>
      <c r="L396" s="14">
        <v>0</v>
      </c>
      <c r="M396" s="14">
        <v>0</v>
      </c>
      <c r="N396" s="14">
        <v>0</v>
      </c>
      <c r="O396" s="14">
        <v>0</v>
      </c>
      <c r="P396" s="14">
        <v>0</v>
      </c>
      <c r="Q396" s="14">
        <v>0</v>
      </c>
      <c r="R396" s="14">
        <v>0</v>
      </c>
      <c r="S396" s="14">
        <v>0</v>
      </c>
      <c r="T396" s="14">
        <v>0</v>
      </c>
      <c r="U396" s="14">
        <v>0</v>
      </c>
      <c r="V396" s="14">
        <v>0</v>
      </c>
      <c r="W396" s="14">
        <v>0</v>
      </c>
      <c r="X396" s="14"/>
      <c r="Y396" s="14">
        <v>0</v>
      </c>
      <c r="Z396" s="14">
        <v>0</v>
      </c>
      <c r="AA396" s="14">
        <v>0</v>
      </c>
      <c r="AB396" s="14"/>
      <c r="AC396" s="14">
        <v>0</v>
      </c>
      <c r="AD396" s="14">
        <v>0</v>
      </c>
      <c r="AE396" s="14">
        <v>0</v>
      </c>
      <c r="AF396" s="14"/>
      <c r="AG396" s="14">
        <v>0</v>
      </c>
      <c r="AH396" s="14">
        <v>0</v>
      </c>
      <c r="AI396" s="14">
        <v>0</v>
      </c>
      <c r="AJ396" s="14">
        <v>0</v>
      </c>
      <c r="AK396" s="14">
        <v>0</v>
      </c>
    </row>
    <row r="397" spans="2:37" hidden="1" x14ac:dyDescent="0.3">
      <c r="B397" t="s">
        <v>176</v>
      </c>
      <c r="C397" s="14">
        <v>0</v>
      </c>
      <c r="D397" s="14">
        <v>0</v>
      </c>
      <c r="E397" s="14">
        <v>0</v>
      </c>
      <c r="F397" s="14"/>
      <c r="G397" s="14">
        <v>0</v>
      </c>
      <c r="H397" s="14">
        <v>0</v>
      </c>
      <c r="I397" s="14">
        <v>0</v>
      </c>
      <c r="J397" s="14">
        <v>0</v>
      </c>
      <c r="K397" s="14"/>
      <c r="L397" s="14">
        <v>0</v>
      </c>
      <c r="M397" s="14">
        <v>0</v>
      </c>
      <c r="N397" s="14">
        <v>0</v>
      </c>
      <c r="O397" s="14">
        <v>0</v>
      </c>
      <c r="P397" s="14">
        <v>0</v>
      </c>
      <c r="Q397" s="14">
        <v>0</v>
      </c>
      <c r="R397" s="14">
        <v>0</v>
      </c>
      <c r="S397" s="14">
        <v>0</v>
      </c>
      <c r="T397" s="14">
        <v>0</v>
      </c>
      <c r="U397" s="14">
        <v>0</v>
      </c>
      <c r="V397" s="14">
        <v>0</v>
      </c>
      <c r="W397" s="14">
        <v>0</v>
      </c>
      <c r="X397" s="14"/>
      <c r="Y397" s="14">
        <v>0</v>
      </c>
      <c r="Z397" s="14">
        <v>0</v>
      </c>
      <c r="AA397" s="14">
        <v>0</v>
      </c>
      <c r="AB397" s="14"/>
      <c r="AC397" s="14">
        <v>0</v>
      </c>
      <c r="AD397" s="14">
        <v>0</v>
      </c>
      <c r="AE397" s="14">
        <v>0</v>
      </c>
      <c r="AF397" s="14"/>
      <c r="AG397" s="14">
        <v>0</v>
      </c>
      <c r="AH397" s="14">
        <v>0</v>
      </c>
      <c r="AI397" s="14">
        <v>0</v>
      </c>
      <c r="AJ397" s="14">
        <v>0</v>
      </c>
      <c r="AK397" s="14">
        <v>0</v>
      </c>
    </row>
    <row r="398" spans="2:37" hidden="1" x14ac:dyDescent="0.3">
      <c r="B398" t="s">
        <v>177</v>
      </c>
      <c r="C398" s="14">
        <v>0</v>
      </c>
      <c r="D398" s="14">
        <v>0</v>
      </c>
      <c r="E398" s="14">
        <v>0</v>
      </c>
      <c r="F398" s="14"/>
      <c r="G398" s="14">
        <v>0</v>
      </c>
      <c r="H398" s="14">
        <v>0</v>
      </c>
      <c r="I398" s="14">
        <v>0</v>
      </c>
      <c r="J398" s="14">
        <v>0</v>
      </c>
      <c r="K398" s="14"/>
      <c r="L398" s="14">
        <v>0</v>
      </c>
      <c r="M398" s="14">
        <v>0</v>
      </c>
      <c r="N398" s="14">
        <v>0</v>
      </c>
      <c r="O398" s="14">
        <v>0</v>
      </c>
      <c r="P398" s="14">
        <v>0</v>
      </c>
      <c r="Q398" s="14">
        <v>0</v>
      </c>
      <c r="R398" s="14">
        <v>0</v>
      </c>
      <c r="S398" s="14">
        <v>0</v>
      </c>
      <c r="T398" s="14">
        <v>0</v>
      </c>
      <c r="U398" s="14">
        <v>0</v>
      </c>
      <c r="V398" s="14">
        <v>0</v>
      </c>
      <c r="W398" s="14">
        <v>0</v>
      </c>
      <c r="X398" s="14"/>
      <c r="Y398" s="14">
        <v>0</v>
      </c>
      <c r="Z398" s="14">
        <v>0</v>
      </c>
      <c r="AA398" s="14">
        <v>0</v>
      </c>
      <c r="AB398" s="14"/>
      <c r="AC398" s="14">
        <v>0</v>
      </c>
      <c r="AD398" s="14">
        <v>0</v>
      </c>
      <c r="AE398" s="14">
        <v>0</v>
      </c>
      <c r="AF398" s="14"/>
      <c r="AG398" s="14">
        <v>0</v>
      </c>
      <c r="AH398" s="14">
        <v>0</v>
      </c>
      <c r="AI398" s="14">
        <v>0</v>
      </c>
      <c r="AJ398" s="14">
        <v>0</v>
      </c>
      <c r="AK398" s="14">
        <v>0</v>
      </c>
    </row>
    <row r="399" spans="2:37" hidden="1" x14ac:dyDescent="0.3">
      <c r="B399" t="s">
        <v>178</v>
      </c>
      <c r="C399" s="14">
        <v>0</v>
      </c>
      <c r="D399" s="14">
        <v>0</v>
      </c>
      <c r="E399" s="14">
        <v>0</v>
      </c>
      <c r="F399" s="14"/>
      <c r="G399" s="14">
        <v>0</v>
      </c>
      <c r="H399" s="14">
        <v>0</v>
      </c>
      <c r="I399" s="14">
        <v>0</v>
      </c>
      <c r="J399" s="14">
        <v>0</v>
      </c>
      <c r="K399" s="14"/>
      <c r="L399" s="14">
        <v>0</v>
      </c>
      <c r="M399" s="14">
        <v>0</v>
      </c>
      <c r="N399" s="14">
        <v>0</v>
      </c>
      <c r="O399" s="14">
        <v>0</v>
      </c>
      <c r="P399" s="14">
        <v>0</v>
      </c>
      <c r="Q399" s="14">
        <v>0</v>
      </c>
      <c r="R399" s="14">
        <v>0</v>
      </c>
      <c r="S399" s="14">
        <v>0</v>
      </c>
      <c r="T399" s="14">
        <v>0</v>
      </c>
      <c r="U399" s="14">
        <v>0</v>
      </c>
      <c r="V399" s="14">
        <v>0</v>
      </c>
      <c r="W399" s="14">
        <v>0</v>
      </c>
      <c r="X399" s="14"/>
      <c r="Y399" s="14">
        <v>0</v>
      </c>
      <c r="Z399" s="14">
        <v>0</v>
      </c>
      <c r="AA399" s="14">
        <v>0</v>
      </c>
      <c r="AB399" s="14"/>
      <c r="AC399" s="14">
        <v>0</v>
      </c>
      <c r="AD399" s="14">
        <v>0</v>
      </c>
      <c r="AE399" s="14">
        <v>0</v>
      </c>
      <c r="AF399" s="14"/>
      <c r="AG399" s="14">
        <v>0</v>
      </c>
      <c r="AH399" s="14">
        <v>0</v>
      </c>
      <c r="AI399" s="14">
        <v>0</v>
      </c>
      <c r="AJ399" s="14">
        <v>0</v>
      </c>
      <c r="AK399" s="14">
        <v>0</v>
      </c>
    </row>
    <row r="400" spans="2:37" x14ac:dyDescent="0.3">
      <c r="B400" t="s">
        <v>179</v>
      </c>
      <c r="C400" s="14">
        <v>5.6473836396872298E-2</v>
      </c>
      <c r="D400" s="14">
        <v>5.5859209586290502E-2</v>
      </c>
      <c r="E400" s="14">
        <v>5.74458447395104E-2</v>
      </c>
      <c r="F400" s="14"/>
      <c r="G400" s="14">
        <v>5.4631706460300501E-2</v>
      </c>
      <c r="H400" s="14">
        <v>4.0358364536484198E-2</v>
      </c>
      <c r="I400" s="14">
        <v>6.9780190015752197E-2</v>
      </c>
      <c r="J400" s="14">
        <v>6.1430636660715E-2</v>
      </c>
      <c r="K400" s="14"/>
      <c r="L400" s="14">
        <v>0.101219951689124</v>
      </c>
      <c r="M400" s="14">
        <v>4.78593245434989E-2</v>
      </c>
      <c r="N400" s="14">
        <v>5.8827286785259197E-2</v>
      </c>
      <c r="O400" s="14">
        <v>6.0030322219252502E-2</v>
      </c>
      <c r="P400" s="14">
        <v>4.17416737260402E-2</v>
      </c>
      <c r="Q400" s="14">
        <v>4.10203512269324E-2</v>
      </c>
      <c r="R400" s="14">
        <v>7.9085557975315704E-2</v>
      </c>
      <c r="S400" s="14">
        <v>8.2314753854012698E-2</v>
      </c>
      <c r="T400" s="14">
        <v>2.25957112553728E-2</v>
      </c>
      <c r="U400" s="14">
        <v>4.4501967755756197E-2</v>
      </c>
      <c r="V400" s="14">
        <v>5.1205969788972301E-2</v>
      </c>
      <c r="W400" s="14">
        <v>2.3128409559809798E-2</v>
      </c>
      <c r="X400" s="14"/>
      <c r="Y400" s="14">
        <v>4.4425452572021899E-2</v>
      </c>
      <c r="Z400" s="14">
        <v>6.8319446056538793E-2</v>
      </c>
      <c r="AA400" s="14">
        <v>4.8670595855838099E-2</v>
      </c>
      <c r="AB400" s="14"/>
      <c r="AC400" s="14">
        <v>4.1348288347866198E-2</v>
      </c>
      <c r="AD400" s="14">
        <v>4.7100928875871501E-2</v>
      </c>
      <c r="AE400" s="14">
        <v>9.4591151506388804E-2</v>
      </c>
      <c r="AF400" s="14"/>
      <c r="AG400" s="14">
        <v>9.4059988355744695E-2</v>
      </c>
      <c r="AH400" s="14">
        <v>5.8179274043111698E-2</v>
      </c>
      <c r="AI400" s="14">
        <v>8.6026624184721498E-2</v>
      </c>
      <c r="AJ400" s="14">
        <v>3.7461503192797202E-2</v>
      </c>
      <c r="AK400" s="14">
        <v>6.3227693934261406E-2</v>
      </c>
    </row>
    <row r="401" spans="2:37" x14ac:dyDescent="0.3">
      <c r="B401" t="s">
        <v>180</v>
      </c>
      <c r="C401" s="14">
        <v>0.119021064501742</v>
      </c>
      <c r="D401" s="14">
        <v>0.113411082667152</v>
      </c>
      <c r="E401" s="14">
        <v>0.12397513955608799</v>
      </c>
      <c r="F401" s="14"/>
      <c r="G401" s="14">
        <v>0.116205438236025</v>
      </c>
      <c r="H401" s="14">
        <v>0.101417747602948</v>
      </c>
      <c r="I401" s="14">
        <v>0.12330098976451</v>
      </c>
      <c r="J401" s="14">
        <v>0.13832522740238401</v>
      </c>
      <c r="K401" s="14"/>
      <c r="L401" s="14">
        <v>0.138474178728477</v>
      </c>
      <c r="M401" s="14">
        <v>0.125309460806243</v>
      </c>
      <c r="N401" s="14">
        <v>9.8585230868942095E-2</v>
      </c>
      <c r="O401" s="14">
        <v>0.11025942340103501</v>
      </c>
      <c r="P401" s="14">
        <v>0.16544232365379999</v>
      </c>
      <c r="Q401" s="14">
        <v>0.147037731369036</v>
      </c>
      <c r="R401" s="14">
        <v>0.136489201059774</v>
      </c>
      <c r="S401" s="14">
        <v>9.9746515857458501E-2</v>
      </c>
      <c r="T401" s="14">
        <v>0.11535133571499299</v>
      </c>
      <c r="U401" s="14">
        <v>7.6244441361138796E-2</v>
      </c>
      <c r="V401" s="14">
        <v>9.0375579245944193E-2</v>
      </c>
      <c r="W401" s="14">
        <v>5.7901356563917601E-2</v>
      </c>
      <c r="X401" s="14"/>
      <c r="Y401" s="14">
        <v>0.118906963227874</v>
      </c>
      <c r="Z401" s="14">
        <v>0.133117390668475</v>
      </c>
      <c r="AA401" s="14">
        <v>0.12078424339268699</v>
      </c>
      <c r="AB401" s="14"/>
      <c r="AC401" s="14">
        <v>8.7687484857060904E-2</v>
      </c>
      <c r="AD401" s="14">
        <v>0.10737982764241299</v>
      </c>
      <c r="AE401" s="14">
        <v>0.179180071963736</v>
      </c>
      <c r="AF401" s="14"/>
      <c r="AG401" s="14">
        <v>0.186085911400351</v>
      </c>
      <c r="AH401" s="14">
        <v>0.12619715812281301</v>
      </c>
      <c r="AI401" s="14">
        <v>0.16486606200512</v>
      </c>
      <c r="AJ401" s="14">
        <v>8.8756071651774293E-2</v>
      </c>
      <c r="AK401" s="14">
        <v>0.139574670882123</v>
      </c>
    </row>
    <row r="402" spans="2:37" x14ac:dyDescent="0.3">
      <c r="B402" t="s">
        <v>181</v>
      </c>
      <c r="C402" s="14">
        <v>0.29101476363334799</v>
      </c>
      <c r="D402" s="14">
        <v>0.25543525880232398</v>
      </c>
      <c r="E402" s="14">
        <v>0.32700792831736297</v>
      </c>
      <c r="F402" s="14"/>
      <c r="G402" s="14">
        <v>0.27171710062305399</v>
      </c>
      <c r="H402" s="14">
        <v>0.30540135625485898</v>
      </c>
      <c r="I402" s="14">
        <v>0.26766875082330999</v>
      </c>
      <c r="J402" s="14">
        <v>0.31901135584531298</v>
      </c>
      <c r="K402" s="14"/>
      <c r="L402" s="14">
        <v>0.23345335529562999</v>
      </c>
      <c r="M402" s="14">
        <v>0.29086559498925302</v>
      </c>
      <c r="N402" s="14">
        <v>0.31069898681920199</v>
      </c>
      <c r="O402" s="14">
        <v>0.298532217161942</v>
      </c>
      <c r="P402" s="14">
        <v>0.27528041314622498</v>
      </c>
      <c r="Q402" s="14">
        <v>0.32260855108898301</v>
      </c>
      <c r="R402" s="14">
        <v>0.28972269151336499</v>
      </c>
      <c r="S402" s="14">
        <v>0.32383769458372602</v>
      </c>
      <c r="T402" s="14">
        <v>0.32981974263788599</v>
      </c>
      <c r="U402" s="14">
        <v>0.27608834287123102</v>
      </c>
      <c r="V402" s="14">
        <v>0.27589375812998601</v>
      </c>
      <c r="W402" s="14">
        <v>0.314621356315537</v>
      </c>
      <c r="X402" s="14"/>
      <c r="Y402" s="14">
        <v>0.35450637295500897</v>
      </c>
      <c r="Z402" s="14">
        <v>0.24749100036285601</v>
      </c>
      <c r="AA402" s="14">
        <v>0.340415160024237</v>
      </c>
      <c r="AB402" s="14"/>
      <c r="AC402" s="14">
        <v>0.31128671604487701</v>
      </c>
      <c r="AD402" s="14">
        <v>0.28569046354035499</v>
      </c>
      <c r="AE402" s="14">
        <v>0.30527388099422897</v>
      </c>
      <c r="AF402" s="14"/>
      <c r="AG402" s="14">
        <v>0.35802508037785202</v>
      </c>
      <c r="AH402" s="14">
        <v>0.28411788644527097</v>
      </c>
      <c r="AI402" s="14">
        <v>0.24142946811611199</v>
      </c>
      <c r="AJ402" s="14">
        <v>0.31663653574509698</v>
      </c>
      <c r="AK402" s="14">
        <v>0.256610518587432</v>
      </c>
    </row>
    <row r="403" spans="2:37" x14ac:dyDescent="0.3">
      <c r="B403" t="s">
        <v>182</v>
      </c>
      <c r="C403" s="14">
        <v>0.33709869998461101</v>
      </c>
      <c r="D403" s="14">
        <v>0.34157128379045298</v>
      </c>
      <c r="E403" s="14">
        <v>0.33296676371846701</v>
      </c>
      <c r="F403" s="14"/>
      <c r="G403" s="14">
        <v>0.3415130032002</v>
      </c>
      <c r="H403" s="14">
        <v>0.36064503203888598</v>
      </c>
      <c r="I403" s="14">
        <v>0.335186248811078</v>
      </c>
      <c r="J403" s="14">
        <v>0.30675279195528998</v>
      </c>
      <c r="K403" s="14"/>
      <c r="L403" s="14">
        <v>0.32288805306850599</v>
      </c>
      <c r="M403" s="14">
        <v>0.36670138594435298</v>
      </c>
      <c r="N403" s="14">
        <v>0.35086594097728202</v>
      </c>
      <c r="O403" s="14">
        <v>0.322493274228902</v>
      </c>
      <c r="P403" s="14">
        <v>0.340456466581747</v>
      </c>
      <c r="Q403" s="14">
        <v>0.35655755724758997</v>
      </c>
      <c r="R403" s="14">
        <v>0.294894530864724</v>
      </c>
      <c r="S403" s="14">
        <v>0.33672176147473798</v>
      </c>
      <c r="T403" s="14">
        <v>0.33869600662806698</v>
      </c>
      <c r="U403" s="14">
        <v>0.31717150638777603</v>
      </c>
      <c r="V403" s="14">
        <v>0.32390188077513898</v>
      </c>
      <c r="W403" s="14">
        <v>0.405420854619923</v>
      </c>
      <c r="X403" s="14"/>
      <c r="Y403" s="14">
        <v>0.355222475794018</v>
      </c>
      <c r="Z403" s="14">
        <v>0.34174676216015798</v>
      </c>
      <c r="AA403" s="14">
        <v>0.33598755817973203</v>
      </c>
      <c r="AB403" s="14"/>
      <c r="AC403" s="14">
        <v>0.35522751595371099</v>
      </c>
      <c r="AD403" s="14">
        <v>0.34282412445578297</v>
      </c>
      <c r="AE403" s="14">
        <v>0.27797493483500402</v>
      </c>
      <c r="AF403" s="14"/>
      <c r="AG403" s="14">
        <v>0.27852771993327802</v>
      </c>
      <c r="AH403" s="14">
        <v>0.34324173395383001</v>
      </c>
      <c r="AI403" s="14">
        <v>0.32143284255955901</v>
      </c>
      <c r="AJ403" s="14">
        <v>0.34881108272095201</v>
      </c>
      <c r="AK403" s="14">
        <v>0.33718391508307199</v>
      </c>
    </row>
    <row r="404" spans="2:37" x14ac:dyDescent="0.3">
      <c r="B404" t="s">
        <v>183</v>
      </c>
      <c r="C404" s="14">
        <v>0.196391635483427</v>
      </c>
      <c r="D404" s="14">
        <v>0.233723165153781</v>
      </c>
      <c r="E404" s="14">
        <v>0.158604323668571</v>
      </c>
      <c r="F404" s="14"/>
      <c r="G404" s="14">
        <v>0.21593275148041999</v>
      </c>
      <c r="H404" s="14">
        <v>0.19217749956682301</v>
      </c>
      <c r="I404" s="14">
        <v>0.204063820585351</v>
      </c>
      <c r="J404" s="14">
        <v>0.174479988136298</v>
      </c>
      <c r="K404" s="14"/>
      <c r="L404" s="14">
        <v>0.20396446121826201</v>
      </c>
      <c r="M404" s="14">
        <v>0.169264233716653</v>
      </c>
      <c r="N404" s="14">
        <v>0.18102255454931501</v>
      </c>
      <c r="O404" s="14">
        <v>0.20868476298886901</v>
      </c>
      <c r="P404" s="14">
        <v>0.177079122892188</v>
      </c>
      <c r="Q404" s="14">
        <v>0.13277580906745801</v>
      </c>
      <c r="R404" s="14">
        <v>0.19980801858682201</v>
      </c>
      <c r="S404" s="14">
        <v>0.15737927423006501</v>
      </c>
      <c r="T404" s="14">
        <v>0.193537203763681</v>
      </c>
      <c r="U404" s="14">
        <v>0.28599374162409802</v>
      </c>
      <c r="V404" s="14">
        <v>0.25862281205995802</v>
      </c>
      <c r="W404" s="14">
        <v>0.19892802294081199</v>
      </c>
      <c r="X404" s="14"/>
      <c r="Y404" s="14">
        <v>0.12693873545107701</v>
      </c>
      <c r="Z404" s="14">
        <v>0.20932540075197201</v>
      </c>
      <c r="AA404" s="14">
        <v>0.154142442547506</v>
      </c>
      <c r="AB404" s="14"/>
      <c r="AC404" s="14">
        <v>0.20444999479648601</v>
      </c>
      <c r="AD404" s="14">
        <v>0.21700465548557701</v>
      </c>
      <c r="AE404" s="14">
        <v>0.14297996070064201</v>
      </c>
      <c r="AF404" s="14"/>
      <c r="AG404" s="14">
        <v>8.3301299932774506E-2</v>
      </c>
      <c r="AH404" s="14">
        <v>0.18826394743497399</v>
      </c>
      <c r="AI404" s="14">
        <v>0.186245003134487</v>
      </c>
      <c r="AJ404" s="14">
        <v>0.20833480668937901</v>
      </c>
      <c r="AK404" s="14">
        <v>0.203403201513112</v>
      </c>
    </row>
    <row r="405" spans="2:37" x14ac:dyDescent="0.3">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row>
    <row r="406" spans="2:37" x14ac:dyDescent="0.3">
      <c r="B406" s="6" t="s">
        <v>190</v>
      </c>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row>
    <row r="407" spans="2:37" x14ac:dyDescent="0.3">
      <c r="B407" s="26" t="s">
        <v>74</v>
      </c>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row>
    <row r="408" spans="2:37" hidden="1" x14ac:dyDescent="0.3">
      <c r="B408" t="s">
        <v>173</v>
      </c>
      <c r="C408" s="14">
        <v>0</v>
      </c>
      <c r="D408" s="14">
        <v>0</v>
      </c>
      <c r="E408" s="14">
        <v>0</v>
      </c>
      <c r="F408" s="14"/>
      <c r="G408" s="14">
        <v>0</v>
      </c>
      <c r="H408" s="14">
        <v>0</v>
      </c>
      <c r="I408" s="14">
        <v>0</v>
      </c>
      <c r="J408" s="14">
        <v>0</v>
      </c>
      <c r="K408" s="14"/>
      <c r="L408" s="14">
        <v>0</v>
      </c>
      <c r="M408" s="14">
        <v>0</v>
      </c>
      <c r="N408" s="14">
        <v>0</v>
      </c>
      <c r="O408" s="14">
        <v>0</v>
      </c>
      <c r="P408" s="14">
        <v>0</v>
      </c>
      <c r="Q408" s="14">
        <v>0</v>
      </c>
      <c r="R408" s="14">
        <v>0</v>
      </c>
      <c r="S408" s="14">
        <v>0</v>
      </c>
      <c r="T408" s="14">
        <v>0</v>
      </c>
      <c r="U408" s="14">
        <v>0</v>
      </c>
      <c r="V408" s="14">
        <v>0</v>
      </c>
      <c r="W408" s="14">
        <v>0</v>
      </c>
      <c r="X408" s="14"/>
      <c r="Y408" s="14">
        <v>0</v>
      </c>
      <c r="Z408" s="14">
        <v>0</v>
      </c>
      <c r="AA408" s="14">
        <v>0</v>
      </c>
      <c r="AB408" s="14"/>
      <c r="AC408" s="14">
        <v>0</v>
      </c>
      <c r="AD408" s="14">
        <v>0</v>
      </c>
      <c r="AE408" s="14">
        <v>0</v>
      </c>
      <c r="AF408" s="14"/>
      <c r="AG408" s="14">
        <v>0</v>
      </c>
      <c r="AH408" s="14">
        <v>0</v>
      </c>
      <c r="AI408" s="14">
        <v>0</v>
      </c>
      <c r="AJ408" s="14">
        <v>0</v>
      </c>
      <c r="AK408" s="14">
        <v>0</v>
      </c>
    </row>
    <row r="409" spans="2:37" hidden="1" x14ac:dyDescent="0.3">
      <c r="B409" t="s">
        <v>174</v>
      </c>
      <c r="C409" s="14">
        <v>0</v>
      </c>
      <c r="D409" s="14">
        <v>0</v>
      </c>
      <c r="E409" s="14">
        <v>0</v>
      </c>
      <c r="F409" s="14"/>
      <c r="G409" s="14">
        <v>0</v>
      </c>
      <c r="H409" s="14">
        <v>0</v>
      </c>
      <c r="I409" s="14">
        <v>0</v>
      </c>
      <c r="J409" s="14">
        <v>0</v>
      </c>
      <c r="K409" s="14"/>
      <c r="L409" s="14">
        <v>0</v>
      </c>
      <c r="M409" s="14">
        <v>0</v>
      </c>
      <c r="N409" s="14">
        <v>0</v>
      </c>
      <c r="O409" s="14">
        <v>0</v>
      </c>
      <c r="P409" s="14">
        <v>0</v>
      </c>
      <c r="Q409" s="14">
        <v>0</v>
      </c>
      <c r="R409" s="14">
        <v>0</v>
      </c>
      <c r="S409" s="14">
        <v>0</v>
      </c>
      <c r="T409" s="14">
        <v>0</v>
      </c>
      <c r="U409" s="14">
        <v>0</v>
      </c>
      <c r="V409" s="14">
        <v>0</v>
      </c>
      <c r="W409" s="14">
        <v>0</v>
      </c>
      <c r="X409" s="14"/>
      <c r="Y409" s="14">
        <v>0</v>
      </c>
      <c r="Z409" s="14">
        <v>0</v>
      </c>
      <c r="AA409" s="14">
        <v>0</v>
      </c>
      <c r="AB409" s="14"/>
      <c r="AC409" s="14">
        <v>0</v>
      </c>
      <c r="AD409" s="14">
        <v>0</v>
      </c>
      <c r="AE409" s="14">
        <v>0</v>
      </c>
      <c r="AF409" s="14"/>
      <c r="AG409" s="14">
        <v>0</v>
      </c>
      <c r="AH409" s="14">
        <v>0</v>
      </c>
      <c r="AI409" s="14">
        <v>0</v>
      </c>
      <c r="AJ409" s="14">
        <v>0</v>
      </c>
      <c r="AK409" s="14">
        <v>0</v>
      </c>
    </row>
    <row r="410" spans="2:37" hidden="1" x14ac:dyDescent="0.3">
      <c r="B410" t="s">
        <v>175</v>
      </c>
      <c r="C410" s="14">
        <v>0</v>
      </c>
      <c r="D410" s="14">
        <v>0</v>
      </c>
      <c r="E410" s="14">
        <v>0</v>
      </c>
      <c r="F410" s="14"/>
      <c r="G410" s="14">
        <v>0</v>
      </c>
      <c r="H410" s="14">
        <v>0</v>
      </c>
      <c r="I410" s="14">
        <v>0</v>
      </c>
      <c r="J410" s="14">
        <v>0</v>
      </c>
      <c r="K410" s="14"/>
      <c r="L410" s="14">
        <v>0</v>
      </c>
      <c r="M410" s="14">
        <v>0</v>
      </c>
      <c r="N410" s="14">
        <v>0</v>
      </c>
      <c r="O410" s="14">
        <v>0</v>
      </c>
      <c r="P410" s="14">
        <v>0</v>
      </c>
      <c r="Q410" s="14">
        <v>0</v>
      </c>
      <c r="R410" s="14">
        <v>0</v>
      </c>
      <c r="S410" s="14">
        <v>0</v>
      </c>
      <c r="T410" s="14">
        <v>0</v>
      </c>
      <c r="U410" s="14">
        <v>0</v>
      </c>
      <c r="V410" s="14">
        <v>0</v>
      </c>
      <c r="W410" s="14">
        <v>0</v>
      </c>
      <c r="X410" s="14"/>
      <c r="Y410" s="14">
        <v>0</v>
      </c>
      <c r="Z410" s="14">
        <v>0</v>
      </c>
      <c r="AA410" s="14">
        <v>0</v>
      </c>
      <c r="AB410" s="14"/>
      <c r="AC410" s="14">
        <v>0</v>
      </c>
      <c r="AD410" s="14">
        <v>0</v>
      </c>
      <c r="AE410" s="14">
        <v>0</v>
      </c>
      <c r="AF410" s="14"/>
      <c r="AG410" s="14">
        <v>0</v>
      </c>
      <c r="AH410" s="14">
        <v>0</v>
      </c>
      <c r="AI410" s="14">
        <v>0</v>
      </c>
      <c r="AJ410" s="14">
        <v>0</v>
      </c>
      <c r="AK410" s="14">
        <v>0</v>
      </c>
    </row>
    <row r="411" spans="2:37" hidden="1" x14ac:dyDescent="0.3">
      <c r="B411" t="s">
        <v>176</v>
      </c>
      <c r="C411" s="14">
        <v>0</v>
      </c>
      <c r="D411" s="14">
        <v>0</v>
      </c>
      <c r="E411" s="14">
        <v>0</v>
      </c>
      <c r="F411" s="14"/>
      <c r="G411" s="14">
        <v>0</v>
      </c>
      <c r="H411" s="14">
        <v>0</v>
      </c>
      <c r="I411" s="14">
        <v>0</v>
      </c>
      <c r="J411" s="14">
        <v>0</v>
      </c>
      <c r="K411" s="14"/>
      <c r="L411" s="14">
        <v>0</v>
      </c>
      <c r="M411" s="14">
        <v>0</v>
      </c>
      <c r="N411" s="14">
        <v>0</v>
      </c>
      <c r="O411" s="14">
        <v>0</v>
      </c>
      <c r="P411" s="14">
        <v>0</v>
      </c>
      <c r="Q411" s="14">
        <v>0</v>
      </c>
      <c r="R411" s="14">
        <v>0</v>
      </c>
      <c r="S411" s="14">
        <v>0</v>
      </c>
      <c r="T411" s="14">
        <v>0</v>
      </c>
      <c r="U411" s="14">
        <v>0</v>
      </c>
      <c r="V411" s="14">
        <v>0</v>
      </c>
      <c r="W411" s="14">
        <v>0</v>
      </c>
      <c r="X411" s="14"/>
      <c r="Y411" s="14">
        <v>0</v>
      </c>
      <c r="Z411" s="14">
        <v>0</v>
      </c>
      <c r="AA411" s="14">
        <v>0</v>
      </c>
      <c r="AB411" s="14"/>
      <c r="AC411" s="14">
        <v>0</v>
      </c>
      <c r="AD411" s="14">
        <v>0</v>
      </c>
      <c r="AE411" s="14">
        <v>0</v>
      </c>
      <c r="AF411" s="14"/>
      <c r="AG411" s="14">
        <v>0</v>
      </c>
      <c r="AH411" s="14">
        <v>0</v>
      </c>
      <c r="AI411" s="14">
        <v>0</v>
      </c>
      <c r="AJ411" s="14">
        <v>0</v>
      </c>
      <c r="AK411" s="14">
        <v>0</v>
      </c>
    </row>
    <row r="412" spans="2:37" hidden="1" x14ac:dyDescent="0.3">
      <c r="B412" t="s">
        <v>177</v>
      </c>
      <c r="C412" s="14">
        <v>0</v>
      </c>
      <c r="D412" s="14">
        <v>0</v>
      </c>
      <c r="E412" s="14">
        <v>0</v>
      </c>
      <c r="F412" s="14"/>
      <c r="G412" s="14">
        <v>0</v>
      </c>
      <c r="H412" s="14">
        <v>0</v>
      </c>
      <c r="I412" s="14">
        <v>0</v>
      </c>
      <c r="J412" s="14">
        <v>0</v>
      </c>
      <c r="K412" s="14"/>
      <c r="L412" s="14">
        <v>0</v>
      </c>
      <c r="M412" s="14">
        <v>0</v>
      </c>
      <c r="N412" s="14">
        <v>0</v>
      </c>
      <c r="O412" s="14">
        <v>0</v>
      </c>
      <c r="P412" s="14">
        <v>0</v>
      </c>
      <c r="Q412" s="14">
        <v>0</v>
      </c>
      <c r="R412" s="14">
        <v>0</v>
      </c>
      <c r="S412" s="14">
        <v>0</v>
      </c>
      <c r="T412" s="14">
        <v>0</v>
      </c>
      <c r="U412" s="14">
        <v>0</v>
      </c>
      <c r="V412" s="14">
        <v>0</v>
      </c>
      <c r="W412" s="14">
        <v>0</v>
      </c>
      <c r="X412" s="14"/>
      <c r="Y412" s="14">
        <v>0</v>
      </c>
      <c r="Z412" s="14">
        <v>0</v>
      </c>
      <c r="AA412" s="14">
        <v>0</v>
      </c>
      <c r="AB412" s="14"/>
      <c r="AC412" s="14">
        <v>0</v>
      </c>
      <c r="AD412" s="14">
        <v>0</v>
      </c>
      <c r="AE412" s="14">
        <v>0</v>
      </c>
      <c r="AF412" s="14"/>
      <c r="AG412" s="14">
        <v>0</v>
      </c>
      <c r="AH412" s="14">
        <v>0</v>
      </c>
      <c r="AI412" s="14">
        <v>0</v>
      </c>
      <c r="AJ412" s="14">
        <v>0</v>
      </c>
      <c r="AK412" s="14">
        <v>0</v>
      </c>
    </row>
    <row r="413" spans="2:37" hidden="1" x14ac:dyDescent="0.3">
      <c r="B413" t="s">
        <v>178</v>
      </c>
      <c r="C413" s="14">
        <v>0</v>
      </c>
      <c r="D413" s="14">
        <v>0</v>
      </c>
      <c r="E413" s="14">
        <v>0</v>
      </c>
      <c r="F413" s="14"/>
      <c r="G413" s="14">
        <v>0</v>
      </c>
      <c r="H413" s="14">
        <v>0</v>
      </c>
      <c r="I413" s="14">
        <v>0</v>
      </c>
      <c r="J413" s="14">
        <v>0</v>
      </c>
      <c r="K413" s="14"/>
      <c r="L413" s="14">
        <v>0</v>
      </c>
      <c r="M413" s="14">
        <v>0</v>
      </c>
      <c r="N413" s="14">
        <v>0</v>
      </c>
      <c r="O413" s="14">
        <v>0</v>
      </c>
      <c r="P413" s="14">
        <v>0</v>
      </c>
      <c r="Q413" s="14">
        <v>0</v>
      </c>
      <c r="R413" s="14">
        <v>0</v>
      </c>
      <c r="S413" s="14">
        <v>0</v>
      </c>
      <c r="T413" s="14">
        <v>0</v>
      </c>
      <c r="U413" s="14">
        <v>0</v>
      </c>
      <c r="V413" s="14">
        <v>0</v>
      </c>
      <c r="W413" s="14">
        <v>0</v>
      </c>
      <c r="X413" s="14"/>
      <c r="Y413" s="14">
        <v>0</v>
      </c>
      <c r="Z413" s="14">
        <v>0</v>
      </c>
      <c r="AA413" s="14">
        <v>0</v>
      </c>
      <c r="AB413" s="14"/>
      <c r="AC413" s="14">
        <v>0</v>
      </c>
      <c r="AD413" s="14">
        <v>0</v>
      </c>
      <c r="AE413" s="14">
        <v>0</v>
      </c>
      <c r="AF413" s="14"/>
      <c r="AG413" s="14">
        <v>0</v>
      </c>
      <c r="AH413" s="14">
        <v>0</v>
      </c>
      <c r="AI413" s="14">
        <v>0</v>
      </c>
      <c r="AJ413" s="14">
        <v>0</v>
      </c>
      <c r="AK413" s="14">
        <v>0</v>
      </c>
    </row>
    <row r="414" spans="2:37" x14ac:dyDescent="0.3">
      <c r="B414" t="s">
        <v>179</v>
      </c>
      <c r="C414" s="14">
        <v>0.21325244970334101</v>
      </c>
      <c r="D414" s="14">
        <v>0.22042930337088201</v>
      </c>
      <c r="E414" s="14">
        <v>0.207649949008575</v>
      </c>
      <c r="F414" s="14"/>
      <c r="G414" s="14">
        <v>0.228125914864137</v>
      </c>
      <c r="H414" s="14">
        <v>0.229270970444056</v>
      </c>
      <c r="I414" s="14">
        <v>0.21421603089498101</v>
      </c>
      <c r="J414" s="14">
        <v>0.181272927705841</v>
      </c>
      <c r="K414" s="14"/>
      <c r="L414" s="14">
        <v>0.251275595274849</v>
      </c>
      <c r="M414" s="14">
        <v>0.204579277437616</v>
      </c>
      <c r="N414" s="14">
        <v>0.184254248677688</v>
      </c>
      <c r="O414" s="14">
        <v>0.21599070389026001</v>
      </c>
      <c r="P414" s="14">
        <v>0.19138530491293601</v>
      </c>
      <c r="Q414" s="14">
        <v>0.21487486792452401</v>
      </c>
      <c r="R414" s="14">
        <v>0.18414318238293201</v>
      </c>
      <c r="S414" s="14">
        <v>0.21406562837976301</v>
      </c>
      <c r="T414" s="14">
        <v>0.244763964195443</v>
      </c>
      <c r="U414" s="14">
        <v>0.212415935251591</v>
      </c>
      <c r="V414" s="14">
        <v>0.186875088053779</v>
      </c>
      <c r="W414" s="14">
        <v>0.196606280176853</v>
      </c>
      <c r="X414" s="14"/>
      <c r="Y414" s="14">
        <v>0.26396153342986101</v>
      </c>
      <c r="Z414" s="14">
        <v>0.20883638461930901</v>
      </c>
      <c r="AA414" s="14">
        <v>0.19228844107849899</v>
      </c>
      <c r="AB414" s="14"/>
      <c r="AC414" s="14">
        <v>0.238749048524483</v>
      </c>
      <c r="AD414" s="14">
        <v>0.20303591530482001</v>
      </c>
      <c r="AE414" s="14">
        <v>0.18970712832779199</v>
      </c>
      <c r="AF414" s="14"/>
      <c r="AG414" s="14">
        <v>0.16236384666954101</v>
      </c>
      <c r="AH414" s="14">
        <v>0.20289260515520999</v>
      </c>
      <c r="AI414" s="14">
        <v>0.232824116712332</v>
      </c>
      <c r="AJ414" s="14">
        <v>0.21528937214428701</v>
      </c>
      <c r="AK414" s="14">
        <v>0.21140949956321001</v>
      </c>
    </row>
    <row r="415" spans="2:37" x14ac:dyDescent="0.3">
      <c r="B415" t="s">
        <v>180</v>
      </c>
      <c r="C415" s="14">
        <v>0.47730206249213702</v>
      </c>
      <c r="D415" s="14">
        <v>0.47265978937702802</v>
      </c>
      <c r="E415" s="14">
        <v>0.480359652361117</v>
      </c>
      <c r="F415" s="14"/>
      <c r="G415" s="14">
        <v>0.50329587790615504</v>
      </c>
      <c r="H415" s="14">
        <v>0.49594161454156499</v>
      </c>
      <c r="I415" s="14">
        <v>0.45829524862277699</v>
      </c>
      <c r="J415" s="14">
        <v>0.44568318121820599</v>
      </c>
      <c r="K415" s="14"/>
      <c r="L415" s="14">
        <v>0.42123976328090201</v>
      </c>
      <c r="M415" s="14">
        <v>0.49453239720715098</v>
      </c>
      <c r="N415" s="14">
        <v>0.49099918871954801</v>
      </c>
      <c r="O415" s="14">
        <v>0.50682430418695601</v>
      </c>
      <c r="P415" s="14">
        <v>0.46535377917757198</v>
      </c>
      <c r="Q415" s="14">
        <v>0.52476167061479495</v>
      </c>
      <c r="R415" s="14">
        <v>0.49671957122343102</v>
      </c>
      <c r="S415" s="14">
        <v>0.42267080635558602</v>
      </c>
      <c r="T415" s="14">
        <v>0.48563563925092101</v>
      </c>
      <c r="U415" s="14">
        <v>0.47118643952794997</v>
      </c>
      <c r="V415" s="14">
        <v>0.43093451092871399</v>
      </c>
      <c r="W415" s="14">
        <v>0.51063152933005396</v>
      </c>
      <c r="X415" s="14"/>
      <c r="Y415" s="14">
        <v>0.48183523504662401</v>
      </c>
      <c r="Z415" s="14">
        <v>0.50215238910817706</v>
      </c>
      <c r="AA415" s="14">
        <v>0.50306904847080902</v>
      </c>
      <c r="AB415" s="14"/>
      <c r="AC415" s="14">
        <v>0.469148251289568</v>
      </c>
      <c r="AD415" s="14">
        <v>0.51642134981518895</v>
      </c>
      <c r="AE415" s="14">
        <v>0.41149975313662202</v>
      </c>
      <c r="AF415" s="14"/>
      <c r="AG415" s="14">
        <v>0.39664532953866799</v>
      </c>
      <c r="AH415" s="14">
        <v>0.46395412696844102</v>
      </c>
      <c r="AI415" s="14">
        <v>0.49351770218927499</v>
      </c>
      <c r="AJ415" s="14">
        <v>0.49243892502015402</v>
      </c>
      <c r="AK415" s="14">
        <v>0.464168181948869</v>
      </c>
    </row>
    <row r="416" spans="2:37" x14ac:dyDescent="0.3">
      <c r="B416" t="s">
        <v>181</v>
      </c>
      <c r="C416" s="14">
        <v>0.18977581787269901</v>
      </c>
      <c r="D416" s="14">
        <v>0.17307115028595199</v>
      </c>
      <c r="E416" s="14">
        <v>0.20601437464240199</v>
      </c>
      <c r="F416" s="14"/>
      <c r="G416" s="14">
        <v>0.15082206826285599</v>
      </c>
      <c r="H416" s="14">
        <v>0.189613387453795</v>
      </c>
      <c r="I416" s="14">
        <v>0.17977775462423001</v>
      </c>
      <c r="J416" s="14">
        <v>0.241017267848086</v>
      </c>
      <c r="K416" s="14"/>
      <c r="L416" s="14">
        <v>0.19117207970045899</v>
      </c>
      <c r="M416" s="14">
        <v>0.186816946181105</v>
      </c>
      <c r="N416" s="14">
        <v>0.24225388205138801</v>
      </c>
      <c r="O416" s="14">
        <v>0.178653277981248</v>
      </c>
      <c r="P416" s="14">
        <v>0.23612517763655799</v>
      </c>
      <c r="Q416" s="14">
        <v>0.16313461071431101</v>
      </c>
      <c r="R416" s="14">
        <v>0.17851353964938499</v>
      </c>
      <c r="S416" s="14">
        <v>0.195850349374625</v>
      </c>
      <c r="T416" s="14">
        <v>0.148254332621128</v>
      </c>
      <c r="U416" s="14">
        <v>0.191352020764671</v>
      </c>
      <c r="V416" s="14">
        <v>0.23598658732803501</v>
      </c>
      <c r="W416" s="14">
        <v>0.15311501834889299</v>
      </c>
      <c r="X416" s="14"/>
      <c r="Y416" s="14">
        <v>0.14747661378949101</v>
      </c>
      <c r="Z416" s="14">
        <v>0.167474826421977</v>
      </c>
      <c r="AA416" s="14">
        <v>0.19142982346524501</v>
      </c>
      <c r="AB416" s="14"/>
      <c r="AC416" s="14">
        <v>0.18136400384168599</v>
      </c>
      <c r="AD416" s="14">
        <v>0.162259688079153</v>
      </c>
      <c r="AE416" s="14">
        <v>0.26119315438804402</v>
      </c>
      <c r="AF416" s="14"/>
      <c r="AG416" s="14">
        <v>0.169932290158267</v>
      </c>
      <c r="AH416" s="14">
        <v>0.16519198975114699</v>
      </c>
      <c r="AI416" s="14">
        <v>0.15739501901026101</v>
      </c>
      <c r="AJ416" s="14">
        <v>0.20245512879034</v>
      </c>
      <c r="AK416" s="14">
        <v>0.18342311435414399</v>
      </c>
    </row>
    <row r="417" spans="2:37" x14ac:dyDescent="0.3">
      <c r="B417" t="s">
        <v>182</v>
      </c>
      <c r="C417" s="14">
        <v>9.1946605093634698E-2</v>
      </c>
      <c r="D417" s="14">
        <v>0.103109340120398</v>
      </c>
      <c r="E417" s="14">
        <v>8.1006538627934596E-2</v>
      </c>
      <c r="F417" s="14"/>
      <c r="G417" s="14">
        <v>0.102829434115489</v>
      </c>
      <c r="H417" s="14">
        <v>6.31531515267309E-2</v>
      </c>
      <c r="I417" s="14">
        <v>0.108250522603377</v>
      </c>
      <c r="J417" s="14">
        <v>9.71010529876557E-2</v>
      </c>
      <c r="K417" s="14"/>
      <c r="L417" s="14">
        <v>9.7158167039325394E-2</v>
      </c>
      <c r="M417" s="14">
        <v>8.3618333032919906E-2</v>
      </c>
      <c r="N417" s="14">
        <v>7.0506765162006296E-2</v>
      </c>
      <c r="O417" s="14">
        <v>7.3407577615511505E-2</v>
      </c>
      <c r="P417" s="14">
        <v>8.3943676091229893E-2</v>
      </c>
      <c r="Q417" s="14">
        <v>8.2498509284118907E-2</v>
      </c>
      <c r="R417" s="14">
        <v>0.115878882577631</v>
      </c>
      <c r="S417" s="14">
        <v>0.14293696361956301</v>
      </c>
      <c r="T417" s="14">
        <v>0.106756270360224</v>
      </c>
      <c r="U417" s="14">
        <v>8.4115449707146003E-2</v>
      </c>
      <c r="V417" s="14">
        <v>0.110691106284519</v>
      </c>
      <c r="W417" s="14">
        <v>6.9777535287673706E-2</v>
      </c>
      <c r="X417" s="14"/>
      <c r="Y417" s="14">
        <v>8.4477402152984105E-2</v>
      </c>
      <c r="Z417" s="14">
        <v>9.7348092853514104E-2</v>
      </c>
      <c r="AA417" s="14">
        <v>9.7260209182352397E-2</v>
      </c>
      <c r="AB417" s="14"/>
      <c r="AC417" s="14">
        <v>8.1530773994799993E-2</v>
      </c>
      <c r="AD417" s="14">
        <v>9.3877273009136203E-2</v>
      </c>
      <c r="AE417" s="14">
        <v>0.107009280797964</v>
      </c>
      <c r="AF417" s="14"/>
      <c r="AG417" s="14">
        <v>0.24186311484874301</v>
      </c>
      <c r="AH417" s="14">
        <v>0.14301291337459199</v>
      </c>
      <c r="AI417" s="14">
        <v>9.1797328692377E-2</v>
      </c>
      <c r="AJ417" s="14">
        <v>6.2557716335201699E-2</v>
      </c>
      <c r="AK417" s="14">
        <v>0.110542432035902</v>
      </c>
    </row>
    <row r="418" spans="2:37" x14ac:dyDescent="0.3">
      <c r="B418" t="s">
        <v>183</v>
      </c>
      <c r="C418" s="14">
        <v>2.7723064838188701E-2</v>
      </c>
      <c r="D418" s="14">
        <v>3.0730416845740401E-2</v>
      </c>
      <c r="E418" s="14">
        <v>2.4969485359971198E-2</v>
      </c>
      <c r="F418" s="14"/>
      <c r="G418" s="14">
        <v>1.49267048513619E-2</v>
      </c>
      <c r="H418" s="14">
        <v>2.2020876033853901E-2</v>
      </c>
      <c r="I418" s="14">
        <v>3.9460443254635297E-2</v>
      </c>
      <c r="J418" s="14">
        <v>3.4925570240211298E-2</v>
      </c>
      <c r="K418" s="14"/>
      <c r="L418" s="14">
        <v>3.9154394704465002E-2</v>
      </c>
      <c r="M418" s="14">
        <v>3.0453046141208698E-2</v>
      </c>
      <c r="N418" s="14">
        <v>1.1985915389369901E-2</v>
      </c>
      <c r="O418" s="14">
        <v>2.51241363260243E-2</v>
      </c>
      <c r="P418" s="14">
        <v>2.31920621817042E-2</v>
      </c>
      <c r="Q418" s="14">
        <v>1.47303414622518E-2</v>
      </c>
      <c r="R418" s="14">
        <v>2.47448241666204E-2</v>
      </c>
      <c r="S418" s="14">
        <v>2.4476252270463E-2</v>
      </c>
      <c r="T418" s="14">
        <v>1.45897935722826E-2</v>
      </c>
      <c r="U418" s="14">
        <v>4.0930154748642297E-2</v>
      </c>
      <c r="V418" s="14">
        <v>3.55127074049525E-2</v>
      </c>
      <c r="W418" s="14">
        <v>6.9869636856526696E-2</v>
      </c>
      <c r="X418" s="14"/>
      <c r="Y418" s="14">
        <v>2.2249215581040399E-2</v>
      </c>
      <c r="Z418" s="14">
        <v>2.4188306997023502E-2</v>
      </c>
      <c r="AA418" s="14">
        <v>1.59524778030951E-2</v>
      </c>
      <c r="AB418" s="14"/>
      <c r="AC418" s="14">
        <v>2.9207922349463601E-2</v>
      </c>
      <c r="AD418" s="14">
        <v>2.4405773791701401E-2</v>
      </c>
      <c r="AE418" s="14">
        <v>3.0590683349578499E-2</v>
      </c>
      <c r="AF418" s="14"/>
      <c r="AG418" s="14">
        <v>2.91954187847814E-2</v>
      </c>
      <c r="AH418" s="14">
        <v>2.49483647506103E-2</v>
      </c>
      <c r="AI418" s="14">
        <v>2.4465833395755299E-2</v>
      </c>
      <c r="AJ418" s="14">
        <v>2.7258857710017299E-2</v>
      </c>
      <c r="AK418" s="14">
        <v>3.0456772097874101E-2</v>
      </c>
    </row>
    <row r="419" spans="2:37" x14ac:dyDescent="0.3">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row>
    <row r="420" spans="2:37" x14ac:dyDescent="0.3">
      <c r="B420" s="6" t="s">
        <v>191</v>
      </c>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row>
    <row r="421" spans="2:37" x14ac:dyDescent="0.3">
      <c r="B421" s="26" t="s">
        <v>74</v>
      </c>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row>
    <row r="422" spans="2:37" hidden="1" x14ac:dyDescent="0.3">
      <c r="B422" t="s">
        <v>173</v>
      </c>
      <c r="C422" s="14">
        <v>0</v>
      </c>
      <c r="D422" s="14">
        <v>0</v>
      </c>
      <c r="E422" s="14">
        <v>0</v>
      </c>
      <c r="F422" s="14"/>
      <c r="G422" s="14">
        <v>0</v>
      </c>
      <c r="H422" s="14">
        <v>0</v>
      </c>
      <c r="I422" s="14">
        <v>0</v>
      </c>
      <c r="J422" s="14">
        <v>0</v>
      </c>
      <c r="K422" s="14"/>
      <c r="L422" s="14">
        <v>0</v>
      </c>
      <c r="M422" s="14">
        <v>0</v>
      </c>
      <c r="N422" s="14">
        <v>0</v>
      </c>
      <c r="O422" s="14">
        <v>0</v>
      </c>
      <c r="P422" s="14">
        <v>0</v>
      </c>
      <c r="Q422" s="14">
        <v>0</v>
      </c>
      <c r="R422" s="14">
        <v>0</v>
      </c>
      <c r="S422" s="14">
        <v>0</v>
      </c>
      <c r="T422" s="14">
        <v>0</v>
      </c>
      <c r="U422" s="14">
        <v>0</v>
      </c>
      <c r="V422" s="14">
        <v>0</v>
      </c>
      <c r="W422" s="14">
        <v>0</v>
      </c>
      <c r="X422" s="14"/>
      <c r="Y422" s="14">
        <v>0</v>
      </c>
      <c r="Z422" s="14">
        <v>0</v>
      </c>
      <c r="AA422" s="14">
        <v>0</v>
      </c>
      <c r="AB422" s="14"/>
      <c r="AC422" s="14">
        <v>0</v>
      </c>
      <c r="AD422" s="14">
        <v>0</v>
      </c>
      <c r="AE422" s="14">
        <v>0</v>
      </c>
      <c r="AF422" s="14"/>
      <c r="AG422" s="14">
        <v>0</v>
      </c>
      <c r="AH422" s="14">
        <v>0</v>
      </c>
      <c r="AI422" s="14">
        <v>0</v>
      </c>
      <c r="AJ422" s="14">
        <v>0</v>
      </c>
      <c r="AK422" s="14">
        <v>0</v>
      </c>
    </row>
    <row r="423" spans="2:37" hidden="1" x14ac:dyDescent="0.3">
      <c r="B423" t="s">
        <v>174</v>
      </c>
      <c r="C423" s="14">
        <v>0</v>
      </c>
      <c r="D423" s="14">
        <v>0</v>
      </c>
      <c r="E423" s="14">
        <v>0</v>
      </c>
      <c r="F423" s="14"/>
      <c r="G423" s="14">
        <v>0</v>
      </c>
      <c r="H423" s="14">
        <v>0</v>
      </c>
      <c r="I423" s="14">
        <v>0</v>
      </c>
      <c r="J423" s="14">
        <v>0</v>
      </c>
      <c r="K423" s="14"/>
      <c r="L423" s="14">
        <v>0</v>
      </c>
      <c r="M423" s="14">
        <v>0</v>
      </c>
      <c r="N423" s="14">
        <v>0</v>
      </c>
      <c r="O423" s="14">
        <v>0</v>
      </c>
      <c r="P423" s="14">
        <v>0</v>
      </c>
      <c r="Q423" s="14">
        <v>0</v>
      </c>
      <c r="R423" s="14">
        <v>0</v>
      </c>
      <c r="S423" s="14">
        <v>0</v>
      </c>
      <c r="T423" s="14">
        <v>0</v>
      </c>
      <c r="U423" s="14">
        <v>0</v>
      </c>
      <c r="V423" s="14">
        <v>0</v>
      </c>
      <c r="W423" s="14">
        <v>0</v>
      </c>
      <c r="X423" s="14"/>
      <c r="Y423" s="14">
        <v>0</v>
      </c>
      <c r="Z423" s="14">
        <v>0</v>
      </c>
      <c r="AA423" s="14">
        <v>0</v>
      </c>
      <c r="AB423" s="14"/>
      <c r="AC423" s="14">
        <v>0</v>
      </c>
      <c r="AD423" s="14">
        <v>0</v>
      </c>
      <c r="AE423" s="14">
        <v>0</v>
      </c>
      <c r="AF423" s="14"/>
      <c r="AG423" s="14">
        <v>0</v>
      </c>
      <c r="AH423" s="14">
        <v>0</v>
      </c>
      <c r="AI423" s="14">
        <v>0</v>
      </c>
      <c r="AJ423" s="14">
        <v>0</v>
      </c>
      <c r="AK423" s="14">
        <v>0</v>
      </c>
    </row>
    <row r="424" spans="2:37" hidden="1" x14ac:dyDescent="0.3">
      <c r="B424" t="s">
        <v>175</v>
      </c>
      <c r="C424" s="14">
        <v>0</v>
      </c>
      <c r="D424" s="14">
        <v>0</v>
      </c>
      <c r="E424" s="14">
        <v>0</v>
      </c>
      <c r="F424" s="14"/>
      <c r="G424" s="14">
        <v>0</v>
      </c>
      <c r="H424" s="14">
        <v>0</v>
      </c>
      <c r="I424" s="14">
        <v>0</v>
      </c>
      <c r="J424" s="14">
        <v>0</v>
      </c>
      <c r="K424" s="14"/>
      <c r="L424" s="14">
        <v>0</v>
      </c>
      <c r="M424" s="14">
        <v>0</v>
      </c>
      <c r="N424" s="14">
        <v>0</v>
      </c>
      <c r="O424" s="14">
        <v>0</v>
      </c>
      <c r="P424" s="14">
        <v>0</v>
      </c>
      <c r="Q424" s="14">
        <v>0</v>
      </c>
      <c r="R424" s="14">
        <v>0</v>
      </c>
      <c r="S424" s="14">
        <v>0</v>
      </c>
      <c r="T424" s="14">
        <v>0</v>
      </c>
      <c r="U424" s="14">
        <v>0</v>
      </c>
      <c r="V424" s="14">
        <v>0</v>
      </c>
      <c r="W424" s="14">
        <v>0</v>
      </c>
      <c r="X424" s="14"/>
      <c r="Y424" s="14">
        <v>0</v>
      </c>
      <c r="Z424" s="14">
        <v>0</v>
      </c>
      <c r="AA424" s="14">
        <v>0</v>
      </c>
      <c r="AB424" s="14"/>
      <c r="AC424" s="14">
        <v>0</v>
      </c>
      <c r="AD424" s="14">
        <v>0</v>
      </c>
      <c r="AE424" s="14">
        <v>0</v>
      </c>
      <c r="AF424" s="14"/>
      <c r="AG424" s="14">
        <v>0</v>
      </c>
      <c r="AH424" s="14">
        <v>0</v>
      </c>
      <c r="AI424" s="14">
        <v>0</v>
      </c>
      <c r="AJ424" s="14">
        <v>0</v>
      </c>
      <c r="AK424" s="14">
        <v>0</v>
      </c>
    </row>
    <row r="425" spans="2:37" hidden="1" x14ac:dyDescent="0.3">
      <c r="B425" t="s">
        <v>176</v>
      </c>
      <c r="C425" s="14">
        <v>0</v>
      </c>
      <c r="D425" s="14">
        <v>0</v>
      </c>
      <c r="E425" s="14">
        <v>0</v>
      </c>
      <c r="F425" s="14"/>
      <c r="G425" s="14">
        <v>0</v>
      </c>
      <c r="H425" s="14">
        <v>0</v>
      </c>
      <c r="I425" s="14">
        <v>0</v>
      </c>
      <c r="J425" s="14">
        <v>0</v>
      </c>
      <c r="K425" s="14"/>
      <c r="L425" s="14">
        <v>0</v>
      </c>
      <c r="M425" s="14">
        <v>0</v>
      </c>
      <c r="N425" s="14">
        <v>0</v>
      </c>
      <c r="O425" s="14">
        <v>0</v>
      </c>
      <c r="P425" s="14">
        <v>0</v>
      </c>
      <c r="Q425" s="14">
        <v>0</v>
      </c>
      <c r="R425" s="14">
        <v>0</v>
      </c>
      <c r="S425" s="14">
        <v>0</v>
      </c>
      <c r="T425" s="14">
        <v>0</v>
      </c>
      <c r="U425" s="14">
        <v>0</v>
      </c>
      <c r="V425" s="14">
        <v>0</v>
      </c>
      <c r="W425" s="14">
        <v>0</v>
      </c>
      <c r="X425" s="14"/>
      <c r="Y425" s="14">
        <v>0</v>
      </c>
      <c r="Z425" s="14">
        <v>0</v>
      </c>
      <c r="AA425" s="14">
        <v>0</v>
      </c>
      <c r="AB425" s="14"/>
      <c r="AC425" s="14">
        <v>0</v>
      </c>
      <c r="AD425" s="14">
        <v>0</v>
      </c>
      <c r="AE425" s="14">
        <v>0</v>
      </c>
      <c r="AF425" s="14"/>
      <c r="AG425" s="14">
        <v>0</v>
      </c>
      <c r="AH425" s="14">
        <v>0</v>
      </c>
      <c r="AI425" s="14">
        <v>0</v>
      </c>
      <c r="AJ425" s="14">
        <v>0</v>
      </c>
      <c r="AK425" s="14">
        <v>0</v>
      </c>
    </row>
    <row r="426" spans="2:37" hidden="1" x14ac:dyDescent="0.3">
      <c r="B426" t="s">
        <v>177</v>
      </c>
      <c r="C426" s="14">
        <v>0</v>
      </c>
      <c r="D426" s="14">
        <v>0</v>
      </c>
      <c r="E426" s="14">
        <v>0</v>
      </c>
      <c r="F426" s="14"/>
      <c r="G426" s="14">
        <v>0</v>
      </c>
      <c r="H426" s="14">
        <v>0</v>
      </c>
      <c r="I426" s="14">
        <v>0</v>
      </c>
      <c r="J426" s="14">
        <v>0</v>
      </c>
      <c r="K426" s="14"/>
      <c r="L426" s="14">
        <v>0</v>
      </c>
      <c r="M426" s="14">
        <v>0</v>
      </c>
      <c r="N426" s="14">
        <v>0</v>
      </c>
      <c r="O426" s="14">
        <v>0</v>
      </c>
      <c r="P426" s="14">
        <v>0</v>
      </c>
      <c r="Q426" s="14">
        <v>0</v>
      </c>
      <c r="R426" s="14">
        <v>0</v>
      </c>
      <c r="S426" s="14">
        <v>0</v>
      </c>
      <c r="T426" s="14">
        <v>0</v>
      </c>
      <c r="U426" s="14">
        <v>0</v>
      </c>
      <c r="V426" s="14">
        <v>0</v>
      </c>
      <c r="W426" s="14">
        <v>0</v>
      </c>
      <c r="X426" s="14"/>
      <c r="Y426" s="14">
        <v>0</v>
      </c>
      <c r="Z426" s="14">
        <v>0</v>
      </c>
      <c r="AA426" s="14">
        <v>0</v>
      </c>
      <c r="AB426" s="14"/>
      <c r="AC426" s="14">
        <v>0</v>
      </c>
      <c r="AD426" s="14">
        <v>0</v>
      </c>
      <c r="AE426" s="14">
        <v>0</v>
      </c>
      <c r="AF426" s="14"/>
      <c r="AG426" s="14">
        <v>0</v>
      </c>
      <c r="AH426" s="14">
        <v>0</v>
      </c>
      <c r="AI426" s="14">
        <v>0</v>
      </c>
      <c r="AJ426" s="14">
        <v>0</v>
      </c>
      <c r="AK426" s="14">
        <v>0</v>
      </c>
    </row>
    <row r="427" spans="2:37" hidden="1" x14ac:dyDescent="0.3">
      <c r="B427" t="s">
        <v>178</v>
      </c>
      <c r="C427" s="14">
        <v>0</v>
      </c>
      <c r="D427" s="14">
        <v>0</v>
      </c>
      <c r="E427" s="14">
        <v>0</v>
      </c>
      <c r="F427" s="14"/>
      <c r="G427" s="14">
        <v>0</v>
      </c>
      <c r="H427" s="14">
        <v>0</v>
      </c>
      <c r="I427" s="14">
        <v>0</v>
      </c>
      <c r="J427" s="14">
        <v>0</v>
      </c>
      <c r="K427" s="14"/>
      <c r="L427" s="14">
        <v>0</v>
      </c>
      <c r="M427" s="14">
        <v>0</v>
      </c>
      <c r="N427" s="14">
        <v>0</v>
      </c>
      <c r="O427" s="14">
        <v>0</v>
      </c>
      <c r="P427" s="14">
        <v>0</v>
      </c>
      <c r="Q427" s="14">
        <v>0</v>
      </c>
      <c r="R427" s="14">
        <v>0</v>
      </c>
      <c r="S427" s="14">
        <v>0</v>
      </c>
      <c r="T427" s="14">
        <v>0</v>
      </c>
      <c r="U427" s="14">
        <v>0</v>
      </c>
      <c r="V427" s="14">
        <v>0</v>
      </c>
      <c r="W427" s="14">
        <v>0</v>
      </c>
      <c r="X427" s="14"/>
      <c r="Y427" s="14">
        <v>0</v>
      </c>
      <c r="Z427" s="14">
        <v>0</v>
      </c>
      <c r="AA427" s="14">
        <v>0</v>
      </c>
      <c r="AB427" s="14"/>
      <c r="AC427" s="14">
        <v>0</v>
      </c>
      <c r="AD427" s="14">
        <v>0</v>
      </c>
      <c r="AE427" s="14">
        <v>0</v>
      </c>
      <c r="AF427" s="14"/>
      <c r="AG427" s="14">
        <v>0</v>
      </c>
      <c r="AH427" s="14">
        <v>0</v>
      </c>
      <c r="AI427" s="14">
        <v>0</v>
      </c>
      <c r="AJ427" s="14">
        <v>0</v>
      </c>
      <c r="AK427" s="14">
        <v>0</v>
      </c>
    </row>
    <row r="428" spans="2:37" x14ac:dyDescent="0.3">
      <c r="B428" t="s">
        <v>179</v>
      </c>
      <c r="C428" s="14">
        <v>8.3511115314595E-2</v>
      </c>
      <c r="D428" s="14">
        <v>9.0177546312185899E-2</v>
      </c>
      <c r="E428" s="14">
        <v>7.6899987854696594E-2</v>
      </c>
      <c r="F428" s="14"/>
      <c r="G428" s="14">
        <v>7.39407520604283E-2</v>
      </c>
      <c r="H428" s="14">
        <v>7.6819264714145297E-2</v>
      </c>
      <c r="I428" s="14">
        <v>8.8471610008340903E-2</v>
      </c>
      <c r="J428" s="14">
        <v>9.7657304146879995E-2</v>
      </c>
      <c r="K428" s="14"/>
      <c r="L428" s="14">
        <v>0.119404380346469</v>
      </c>
      <c r="M428" s="14">
        <v>7.7468188653743594E-2</v>
      </c>
      <c r="N428" s="14">
        <v>6.8056072270824899E-2</v>
      </c>
      <c r="O428" s="14">
        <v>8.0448157834161302E-2</v>
      </c>
      <c r="P428" s="14">
        <v>7.62517793755286E-2</v>
      </c>
      <c r="Q428" s="14">
        <v>9.4269588484210007E-2</v>
      </c>
      <c r="R428" s="14">
        <v>8.7587622063692805E-2</v>
      </c>
      <c r="S428" s="14">
        <v>5.8410503444161099E-2</v>
      </c>
      <c r="T428" s="14">
        <v>9.9994788786577901E-2</v>
      </c>
      <c r="U428" s="14">
        <v>4.8774543393498702E-2</v>
      </c>
      <c r="V428" s="14">
        <v>4.7146640780744799E-2</v>
      </c>
      <c r="W428" s="14">
        <v>0.104640120265533</v>
      </c>
      <c r="X428" s="14"/>
      <c r="Y428" s="14">
        <v>8.3317137526719307E-2</v>
      </c>
      <c r="Z428" s="14">
        <v>9.1176369556118395E-2</v>
      </c>
      <c r="AA428" s="14">
        <v>9.1879486883469294E-2</v>
      </c>
      <c r="AB428" s="14"/>
      <c r="AC428" s="14">
        <v>0.100383466988117</v>
      </c>
      <c r="AD428" s="14">
        <v>6.6308252749979396E-2</v>
      </c>
      <c r="AE428" s="14">
        <v>9.3890464175070507E-2</v>
      </c>
      <c r="AF428" s="14"/>
      <c r="AG428" s="14">
        <v>9.1780868544812003E-2</v>
      </c>
      <c r="AH428" s="14">
        <v>7.6994241857828494E-2</v>
      </c>
      <c r="AI428" s="14">
        <v>0.10912814881565</v>
      </c>
      <c r="AJ428" s="14">
        <v>7.8253402826117299E-2</v>
      </c>
      <c r="AK428" s="14">
        <v>7.8382625244755602E-2</v>
      </c>
    </row>
    <row r="429" spans="2:37" x14ac:dyDescent="0.3">
      <c r="B429" t="s">
        <v>180</v>
      </c>
      <c r="C429" s="14">
        <v>0.348683665412719</v>
      </c>
      <c r="D429" s="14">
        <v>0.338849276013865</v>
      </c>
      <c r="E429" s="14">
        <v>0.35992181560273401</v>
      </c>
      <c r="F429" s="14"/>
      <c r="G429" s="14">
        <v>0.37080606755539403</v>
      </c>
      <c r="H429" s="14">
        <v>0.369721961697628</v>
      </c>
      <c r="I429" s="14">
        <v>0.35025206349818699</v>
      </c>
      <c r="J429" s="14">
        <v>0.30126067720719402</v>
      </c>
      <c r="K429" s="14"/>
      <c r="L429" s="14">
        <v>0.38464060867571298</v>
      </c>
      <c r="M429" s="14">
        <v>0.347736140478137</v>
      </c>
      <c r="N429" s="14">
        <v>0.32191921605393597</v>
      </c>
      <c r="O429" s="14">
        <v>0.31966903545647002</v>
      </c>
      <c r="P429" s="14">
        <v>0.32768935174298602</v>
      </c>
      <c r="Q429" s="14">
        <v>0.36703643002906899</v>
      </c>
      <c r="R429" s="14">
        <v>0.34033979165256101</v>
      </c>
      <c r="S429" s="14">
        <v>0.33820769733954198</v>
      </c>
      <c r="T429" s="14">
        <v>0.34135609977340597</v>
      </c>
      <c r="U429" s="14">
        <v>0.34020652593293399</v>
      </c>
      <c r="V429" s="14">
        <v>0.33952031145651501</v>
      </c>
      <c r="W429" s="14">
        <v>0.44176190463028697</v>
      </c>
      <c r="X429" s="14"/>
      <c r="Y429" s="14">
        <v>0.43197891486471701</v>
      </c>
      <c r="Z429" s="14">
        <v>0.35316561281071002</v>
      </c>
      <c r="AA429" s="14">
        <v>0.35009804782654003</v>
      </c>
      <c r="AB429" s="14"/>
      <c r="AC429" s="14">
        <v>0.33970330054950199</v>
      </c>
      <c r="AD429" s="14">
        <v>0.35796606999129099</v>
      </c>
      <c r="AE429" s="14">
        <v>0.36893356480606798</v>
      </c>
      <c r="AF429" s="14"/>
      <c r="AG429" s="14">
        <v>0.34336495717224502</v>
      </c>
      <c r="AH429" s="14">
        <v>0.363567889639694</v>
      </c>
      <c r="AI429" s="14">
        <v>0.37783154022613002</v>
      </c>
      <c r="AJ429" s="14">
        <v>0.33384604557506597</v>
      </c>
      <c r="AK429" s="14">
        <v>0.35861673683590201</v>
      </c>
    </row>
    <row r="430" spans="2:37" x14ac:dyDescent="0.3">
      <c r="B430" t="s">
        <v>181</v>
      </c>
      <c r="C430" s="14">
        <v>0.304094187365754</v>
      </c>
      <c r="D430" s="14">
        <v>0.289269987767102</v>
      </c>
      <c r="E430" s="14">
        <v>0.31858510208860302</v>
      </c>
      <c r="F430" s="14"/>
      <c r="G430" s="14">
        <v>0.31602195374762299</v>
      </c>
      <c r="H430" s="14">
        <v>0.30178022760010198</v>
      </c>
      <c r="I430" s="14">
        <v>0.270097692968088</v>
      </c>
      <c r="J430" s="14">
        <v>0.32265833091794599</v>
      </c>
      <c r="K430" s="14"/>
      <c r="L430" s="14">
        <v>0.25736415872898699</v>
      </c>
      <c r="M430" s="14">
        <v>0.325758889657141</v>
      </c>
      <c r="N430" s="14">
        <v>0.383856755579703</v>
      </c>
      <c r="O430" s="14">
        <v>0.37587381478825599</v>
      </c>
      <c r="P430" s="14">
        <v>0.27343212683943402</v>
      </c>
      <c r="Q430" s="14">
        <v>0.28053562759528999</v>
      </c>
      <c r="R430" s="14">
        <v>0.29349361432057902</v>
      </c>
      <c r="S430" s="14">
        <v>0.32002976044694298</v>
      </c>
      <c r="T430" s="14">
        <v>0.29281229230612599</v>
      </c>
      <c r="U430" s="14">
        <v>0.29936933533912302</v>
      </c>
      <c r="V430" s="14">
        <v>0.31365263485628098</v>
      </c>
      <c r="W430" s="14">
        <v>0.18849760510373301</v>
      </c>
      <c r="X430" s="14"/>
      <c r="Y430" s="14">
        <v>0.27089795519300103</v>
      </c>
      <c r="Z430" s="14">
        <v>0.27380660042064298</v>
      </c>
      <c r="AA430" s="14">
        <v>0.35895401501741298</v>
      </c>
      <c r="AB430" s="14"/>
      <c r="AC430" s="14">
        <v>0.30938066328034203</v>
      </c>
      <c r="AD430" s="14">
        <v>0.29659986302142899</v>
      </c>
      <c r="AE430" s="14">
        <v>0.30673757694691101</v>
      </c>
      <c r="AF430" s="14"/>
      <c r="AG430" s="14">
        <v>0.28279514193337602</v>
      </c>
      <c r="AH430" s="14">
        <v>0.31603769855540598</v>
      </c>
      <c r="AI430" s="14">
        <v>0.27213835296975197</v>
      </c>
      <c r="AJ430" s="14">
        <v>0.32771677322179199</v>
      </c>
      <c r="AK430" s="14">
        <v>0.27138858447595099</v>
      </c>
    </row>
    <row r="431" spans="2:37" x14ac:dyDescent="0.3">
      <c r="B431" t="s">
        <v>182</v>
      </c>
      <c r="C431" s="14">
        <v>0.21089315430688901</v>
      </c>
      <c r="D431" s="14">
        <v>0.22148671026806299</v>
      </c>
      <c r="E431" s="14">
        <v>0.199962342345269</v>
      </c>
      <c r="F431" s="14"/>
      <c r="G431" s="14">
        <v>0.19979346555888</v>
      </c>
      <c r="H431" s="14">
        <v>0.20282206484599999</v>
      </c>
      <c r="I431" s="14">
        <v>0.23299946533747001</v>
      </c>
      <c r="J431" s="14">
        <v>0.21231595536971201</v>
      </c>
      <c r="K431" s="14"/>
      <c r="L431" s="14">
        <v>0.19457971932794799</v>
      </c>
      <c r="M431" s="14">
        <v>0.20577115575772301</v>
      </c>
      <c r="N431" s="14">
        <v>0.19689602974887499</v>
      </c>
      <c r="O431" s="14">
        <v>0.18126289256053099</v>
      </c>
      <c r="P431" s="14">
        <v>0.28541784322256097</v>
      </c>
      <c r="Q431" s="14">
        <v>0.19480766958263299</v>
      </c>
      <c r="R431" s="14">
        <v>0.22844561656755899</v>
      </c>
      <c r="S431" s="14">
        <v>0.240721994021455</v>
      </c>
      <c r="T431" s="14">
        <v>0.210139087305243</v>
      </c>
      <c r="U431" s="14">
        <v>0.21611799569671</v>
      </c>
      <c r="V431" s="14">
        <v>0.240247450631561</v>
      </c>
      <c r="W431" s="14">
        <v>0.16087528062301501</v>
      </c>
      <c r="X431" s="14"/>
      <c r="Y431" s="14">
        <v>0.185772900440416</v>
      </c>
      <c r="Z431" s="14">
        <v>0.22779489069030101</v>
      </c>
      <c r="AA431" s="14">
        <v>0.15611637828015201</v>
      </c>
      <c r="AB431" s="14"/>
      <c r="AC431" s="14">
        <v>0.196153954616231</v>
      </c>
      <c r="AD431" s="14">
        <v>0.22673616420124099</v>
      </c>
      <c r="AE431" s="14">
        <v>0.17579179449316501</v>
      </c>
      <c r="AF431" s="14"/>
      <c r="AG431" s="14">
        <v>0.20937277384274</v>
      </c>
      <c r="AH431" s="14">
        <v>0.188511480895037</v>
      </c>
      <c r="AI431" s="14">
        <v>0.203432316158073</v>
      </c>
      <c r="AJ431" s="14">
        <v>0.20624491682500401</v>
      </c>
      <c r="AK431" s="14">
        <v>0.237158198697828</v>
      </c>
    </row>
    <row r="432" spans="2:37" x14ac:dyDescent="0.3">
      <c r="B432" t="s">
        <v>183</v>
      </c>
      <c r="C432" s="14">
        <v>5.2817877600042203E-2</v>
      </c>
      <c r="D432" s="14">
        <v>6.0216479638783897E-2</v>
      </c>
      <c r="E432" s="14">
        <v>4.4630752108698199E-2</v>
      </c>
      <c r="F432" s="14"/>
      <c r="G432" s="14">
        <v>3.9437761077674501E-2</v>
      </c>
      <c r="H432" s="14">
        <v>4.8856481142124597E-2</v>
      </c>
      <c r="I432" s="14">
        <v>5.8179168187913903E-2</v>
      </c>
      <c r="J432" s="14">
        <v>6.6107732358267599E-2</v>
      </c>
      <c r="K432" s="14"/>
      <c r="L432" s="14">
        <v>4.4011132920883302E-2</v>
      </c>
      <c r="M432" s="14">
        <v>4.3265625453255997E-2</v>
      </c>
      <c r="N432" s="14">
        <v>2.9271926346662199E-2</v>
      </c>
      <c r="O432" s="14">
        <v>4.2746099360582199E-2</v>
      </c>
      <c r="P432" s="14">
        <v>3.7208898819490598E-2</v>
      </c>
      <c r="Q432" s="14">
        <v>6.3350684308798699E-2</v>
      </c>
      <c r="R432" s="14">
        <v>5.0133355395608301E-2</v>
      </c>
      <c r="S432" s="14">
        <v>4.2630044747898402E-2</v>
      </c>
      <c r="T432" s="14">
        <v>5.5697731828646402E-2</v>
      </c>
      <c r="U432" s="14">
        <v>9.5531599637734402E-2</v>
      </c>
      <c r="V432" s="14">
        <v>5.9432962274898103E-2</v>
      </c>
      <c r="W432" s="14">
        <v>0.104225089377432</v>
      </c>
      <c r="X432" s="14"/>
      <c r="Y432" s="14">
        <v>2.8033091975146699E-2</v>
      </c>
      <c r="Z432" s="14">
        <v>5.4056526522227401E-2</v>
      </c>
      <c r="AA432" s="14">
        <v>4.2952071992424803E-2</v>
      </c>
      <c r="AB432" s="14"/>
      <c r="AC432" s="14">
        <v>5.4378614565807601E-2</v>
      </c>
      <c r="AD432" s="14">
        <v>5.2389650036059401E-2</v>
      </c>
      <c r="AE432" s="14">
        <v>5.46465995787856E-2</v>
      </c>
      <c r="AF432" s="14"/>
      <c r="AG432" s="14">
        <v>7.2686258506826598E-2</v>
      </c>
      <c r="AH432" s="14">
        <v>5.4888689052033597E-2</v>
      </c>
      <c r="AI432" s="14">
        <v>3.7469641830393703E-2</v>
      </c>
      <c r="AJ432" s="14">
        <v>5.3938861552020899E-2</v>
      </c>
      <c r="AK432" s="14">
        <v>5.4453854745563503E-2</v>
      </c>
    </row>
    <row r="433" spans="2:37" x14ac:dyDescent="0.3">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row>
    <row r="434" spans="2:37" x14ac:dyDescent="0.3">
      <c r="B434" s="6" t="s">
        <v>192</v>
      </c>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row>
    <row r="435" spans="2:37" x14ac:dyDescent="0.3">
      <c r="B435" s="26" t="s">
        <v>74</v>
      </c>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row>
    <row r="436" spans="2:37" hidden="1" x14ac:dyDescent="0.3">
      <c r="B436" t="s">
        <v>173</v>
      </c>
      <c r="C436" s="14">
        <v>0</v>
      </c>
      <c r="D436" s="14">
        <v>0</v>
      </c>
      <c r="E436" s="14">
        <v>0</v>
      </c>
      <c r="F436" s="14"/>
      <c r="G436" s="14">
        <v>0</v>
      </c>
      <c r="H436" s="14">
        <v>0</v>
      </c>
      <c r="I436" s="14">
        <v>0</v>
      </c>
      <c r="J436" s="14">
        <v>0</v>
      </c>
      <c r="K436" s="14"/>
      <c r="L436" s="14">
        <v>0</v>
      </c>
      <c r="M436" s="14">
        <v>0</v>
      </c>
      <c r="N436" s="14">
        <v>0</v>
      </c>
      <c r="O436" s="14">
        <v>0</v>
      </c>
      <c r="P436" s="14">
        <v>0</v>
      </c>
      <c r="Q436" s="14">
        <v>0</v>
      </c>
      <c r="R436" s="14">
        <v>0</v>
      </c>
      <c r="S436" s="14">
        <v>0</v>
      </c>
      <c r="T436" s="14">
        <v>0</v>
      </c>
      <c r="U436" s="14">
        <v>0</v>
      </c>
      <c r="V436" s="14">
        <v>0</v>
      </c>
      <c r="W436" s="14">
        <v>0</v>
      </c>
      <c r="X436" s="14"/>
      <c r="Y436" s="14">
        <v>0</v>
      </c>
      <c r="Z436" s="14">
        <v>0</v>
      </c>
      <c r="AA436" s="14">
        <v>0</v>
      </c>
      <c r="AB436" s="14"/>
      <c r="AC436" s="14">
        <v>0</v>
      </c>
      <c r="AD436" s="14">
        <v>0</v>
      </c>
      <c r="AE436" s="14">
        <v>0</v>
      </c>
      <c r="AF436" s="14"/>
      <c r="AG436" s="14">
        <v>0</v>
      </c>
      <c r="AH436" s="14">
        <v>0</v>
      </c>
      <c r="AI436" s="14">
        <v>0</v>
      </c>
      <c r="AJ436" s="14">
        <v>0</v>
      </c>
      <c r="AK436" s="14">
        <v>0</v>
      </c>
    </row>
    <row r="437" spans="2:37" hidden="1" x14ac:dyDescent="0.3">
      <c r="B437" t="s">
        <v>174</v>
      </c>
      <c r="C437" s="14">
        <v>0</v>
      </c>
      <c r="D437" s="14">
        <v>0</v>
      </c>
      <c r="E437" s="14">
        <v>0</v>
      </c>
      <c r="F437" s="14"/>
      <c r="G437" s="14">
        <v>0</v>
      </c>
      <c r="H437" s="14">
        <v>0</v>
      </c>
      <c r="I437" s="14">
        <v>0</v>
      </c>
      <c r="J437" s="14">
        <v>0</v>
      </c>
      <c r="K437" s="14"/>
      <c r="L437" s="14">
        <v>0</v>
      </c>
      <c r="M437" s="14">
        <v>0</v>
      </c>
      <c r="N437" s="14">
        <v>0</v>
      </c>
      <c r="O437" s="14">
        <v>0</v>
      </c>
      <c r="P437" s="14">
        <v>0</v>
      </c>
      <c r="Q437" s="14">
        <v>0</v>
      </c>
      <c r="R437" s="14">
        <v>0</v>
      </c>
      <c r="S437" s="14">
        <v>0</v>
      </c>
      <c r="T437" s="14">
        <v>0</v>
      </c>
      <c r="U437" s="14">
        <v>0</v>
      </c>
      <c r="V437" s="14">
        <v>0</v>
      </c>
      <c r="W437" s="14">
        <v>0</v>
      </c>
      <c r="X437" s="14"/>
      <c r="Y437" s="14">
        <v>0</v>
      </c>
      <c r="Z437" s="14">
        <v>0</v>
      </c>
      <c r="AA437" s="14">
        <v>0</v>
      </c>
      <c r="AB437" s="14"/>
      <c r="AC437" s="14">
        <v>0</v>
      </c>
      <c r="AD437" s="14">
        <v>0</v>
      </c>
      <c r="AE437" s="14">
        <v>0</v>
      </c>
      <c r="AF437" s="14"/>
      <c r="AG437" s="14">
        <v>0</v>
      </c>
      <c r="AH437" s="14">
        <v>0</v>
      </c>
      <c r="AI437" s="14">
        <v>0</v>
      </c>
      <c r="AJ437" s="14">
        <v>0</v>
      </c>
      <c r="AK437" s="14">
        <v>0</v>
      </c>
    </row>
    <row r="438" spans="2:37" hidden="1" x14ac:dyDescent="0.3">
      <c r="B438" t="s">
        <v>175</v>
      </c>
      <c r="C438" s="14">
        <v>0</v>
      </c>
      <c r="D438" s="14">
        <v>0</v>
      </c>
      <c r="E438" s="14">
        <v>0</v>
      </c>
      <c r="F438" s="14"/>
      <c r="G438" s="14">
        <v>0</v>
      </c>
      <c r="H438" s="14">
        <v>0</v>
      </c>
      <c r="I438" s="14">
        <v>0</v>
      </c>
      <c r="J438" s="14">
        <v>0</v>
      </c>
      <c r="K438" s="14"/>
      <c r="L438" s="14">
        <v>0</v>
      </c>
      <c r="M438" s="14">
        <v>0</v>
      </c>
      <c r="N438" s="14">
        <v>0</v>
      </c>
      <c r="O438" s="14">
        <v>0</v>
      </c>
      <c r="P438" s="14">
        <v>0</v>
      </c>
      <c r="Q438" s="14">
        <v>0</v>
      </c>
      <c r="R438" s="14">
        <v>0</v>
      </c>
      <c r="S438" s="14">
        <v>0</v>
      </c>
      <c r="T438" s="14">
        <v>0</v>
      </c>
      <c r="U438" s="14">
        <v>0</v>
      </c>
      <c r="V438" s="14">
        <v>0</v>
      </c>
      <c r="W438" s="14">
        <v>0</v>
      </c>
      <c r="X438" s="14"/>
      <c r="Y438" s="14">
        <v>0</v>
      </c>
      <c r="Z438" s="14">
        <v>0</v>
      </c>
      <c r="AA438" s="14">
        <v>0</v>
      </c>
      <c r="AB438" s="14"/>
      <c r="AC438" s="14">
        <v>0</v>
      </c>
      <c r="AD438" s="14">
        <v>0</v>
      </c>
      <c r="AE438" s="14">
        <v>0</v>
      </c>
      <c r="AF438" s="14"/>
      <c r="AG438" s="14">
        <v>0</v>
      </c>
      <c r="AH438" s="14">
        <v>0</v>
      </c>
      <c r="AI438" s="14">
        <v>0</v>
      </c>
      <c r="AJ438" s="14">
        <v>0</v>
      </c>
      <c r="AK438" s="14">
        <v>0</v>
      </c>
    </row>
    <row r="439" spans="2:37" hidden="1" x14ac:dyDescent="0.3">
      <c r="B439" t="s">
        <v>176</v>
      </c>
      <c r="C439" s="14">
        <v>0</v>
      </c>
      <c r="D439" s="14">
        <v>0</v>
      </c>
      <c r="E439" s="14">
        <v>0</v>
      </c>
      <c r="F439" s="14"/>
      <c r="G439" s="14">
        <v>0</v>
      </c>
      <c r="H439" s="14">
        <v>0</v>
      </c>
      <c r="I439" s="14">
        <v>0</v>
      </c>
      <c r="J439" s="14">
        <v>0</v>
      </c>
      <c r="K439" s="14"/>
      <c r="L439" s="14">
        <v>0</v>
      </c>
      <c r="M439" s="14">
        <v>0</v>
      </c>
      <c r="N439" s="14">
        <v>0</v>
      </c>
      <c r="O439" s="14">
        <v>0</v>
      </c>
      <c r="P439" s="14">
        <v>0</v>
      </c>
      <c r="Q439" s="14">
        <v>0</v>
      </c>
      <c r="R439" s="14">
        <v>0</v>
      </c>
      <c r="S439" s="14">
        <v>0</v>
      </c>
      <c r="T439" s="14">
        <v>0</v>
      </c>
      <c r="U439" s="14">
        <v>0</v>
      </c>
      <c r="V439" s="14">
        <v>0</v>
      </c>
      <c r="W439" s="14">
        <v>0</v>
      </c>
      <c r="X439" s="14"/>
      <c r="Y439" s="14">
        <v>0</v>
      </c>
      <c r="Z439" s="14">
        <v>0</v>
      </c>
      <c r="AA439" s="14">
        <v>0</v>
      </c>
      <c r="AB439" s="14"/>
      <c r="AC439" s="14">
        <v>0</v>
      </c>
      <c r="AD439" s="14">
        <v>0</v>
      </c>
      <c r="AE439" s="14">
        <v>0</v>
      </c>
      <c r="AF439" s="14"/>
      <c r="AG439" s="14">
        <v>0</v>
      </c>
      <c r="AH439" s="14">
        <v>0</v>
      </c>
      <c r="AI439" s="14">
        <v>0</v>
      </c>
      <c r="AJ439" s="14">
        <v>0</v>
      </c>
      <c r="AK439" s="14">
        <v>0</v>
      </c>
    </row>
    <row r="440" spans="2:37" hidden="1" x14ac:dyDescent="0.3">
      <c r="B440" t="s">
        <v>177</v>
      </c>
      <c r="C440" s="14">
        <v>0</v>
      </c>
      <c r="D440" s="14">
        <v>0</v>
      </c>
      <c r="E440" s="14">
        <v>0</v>
      </c>
      <c r="F440" s="14"/>
      <c r="G440" s="14">
        <v>0</v>
      </c>
      <c r="H440" s="14">
        <v>0</v>
      </c>
      <c r="I440" s="14">
        <v>0</v>
      </c>
      <c r="J440" s="14">
        <v>0</v>
      </c>
      <c r="K440" s="14"/>
      <c r="L440" s="14">
        <v>0</v>
      </c>
      <c r="M440" s="14">
        <v>0</v>
      </c>
      <c r="N440" s="14">
        <v>0</v>
      </c>
      <c r="O440" s="14">
        <v>0</v>
      </c>
      <c r="P440" s="14">
        <v>0</v>
      </c>
      <c r="Q440" s="14">
        <v>0</v>
      </c>
      <c r="R440" s="14">
        <v>0</v>
      </c>
      <c r="S440" s="14">
        <v>0</v>
      </c>
      <c r="T440" s="14">
        <v>0</v>
      </c>
      <c r="U440" s="14">
        <v>0</v>
      </c>
      <c r="V440" s="14">
        <v>0</v>
      </c>
      <c r="W440" s="14">
        <v>0</v>
      </c>
      <c r="X440" s="14"/>
      <c r="Y440" s="14">
        <v>0</v>
      </c>
      <c r="Z440" s="14">
        <v>0</v>
      </c>
      <c r="AA440" s="14">
        <v>0</v>
      </c>
      <c r="AB440" s="14"/>
      <c r="AC440" s="14">
        <v>0</v>
      </c>
      <c r="AD440" s="14">
        <v>0</v>
      </c>
      <c r="AE440" s="14">
        <v>0</v>
      </c>
      <c r="AF440" s="14"/>
      <c r="AG440" s="14">
        <v>0</v>
      </c>
      <c r="AH440" s="14">
        <v>0</v>
      </c>
      <c r="AI440" s="14">
        <v>0</v>
      </c>
      <c r="AJ440" s="14">
        <v>0</v>
      </c>
      <c r="AK440" s="14">
        <v>0</v>
      </c>
    </row>
    <row r="441" spans="2:37" hidden="1" x14ac:dyDescent="0.3">
      <c r="B441" t="s">
        <v>178</v>
      </c>
      <c r="C441" s="14">
        <v>0</v>
      </c>
      <c r="D441" s="14">
        <v>0</v>
      </c>
      <c r="E441" s="14">
        <v>0</v>
      </c>
      <c r="F441" s="14"/>
      <c r="G441" s="14">
        <v>0</v>
      </c>
      <c r="H441" s="14">
        <v>0</v>
      </c>
      <c r="I441" s="14">
        <v>0</v>
      </c>
      <c r="J441" s="14">
        <v>0</v>
      </c>
      <c r="K441" s="14"/>
      <c r="L441" s="14">
        <v>0</v>
      </c>
      <c r="M441" s="14">
        <v>0</v>
      </c>
      <c r="N441" s="14">
        <v>0</v>
      </c>
      <c r="O441" s="14">
        <v>0</v>
      </c>
      <c r="P441" s="14">
        <v>0</v>
      </c>
      <c r="Q441" s="14">
        <v>0</v>
      </c>
      <c r="R441" s="14">
        <v>0</v>
      </c>
      <c r="S441" s="14">
        <v>0</v>
      </c>
      <c r="T441" s="14">
        <v>0</v>
      </c>
      <c r="U441" s="14">
        <v>0</v>
      </c>
      <c r="V441" s="14">
        <v>0</v>
      </c>
      <c r="W441" s="14">
        <v>0</v>
      </c>
      <c r="X441" s="14"/>
      <c r="Y441" s="14">
        <v>0</v>
      </c>
      <c r="Z441" s="14">
        <v>0</v>
      </c>
      <c r="AA441" s="14">
        <v>0</v>
      </c>
      <c r="AB441" s="14"/>
      <c r="AC441" s="14">
        <v>0</v>
      </c>
      <c r="AD441" s="14">
        <v>0</v>
      </c>
      <c r="AE441" s="14">
        <v>0</v>
      </c>
      <c r="AF441" s="14"/>
      <c r="AG441" s="14">
        <v>0</v>
      </c>
      <c r="AH441" s="14">
        <v>0</v>
      </c>
      <c r="AI441" s="14">
        <v>0</v>
      </c>
      <c r="AJ441" s="14">
        <v>0</v>
      </c>
      <c r="AK441" s="14">
        <v>0</v>
      </c>
    </row>
    <row r="442" spans="2:37" x14ac:dyDescent="0.3">
      <c r="B442" t="s">
        <v>179</v>
      </c>
      <c r="C442" s="14">
        <v>6.4612070314352898E-2</v>
      </c>
      <c r="D442" s="14">
        <v>5.9294894085098998E-2</v>
      </c>
      <c r="E442" s="14">
        <v>6.9576046029961605E-2</v>
      </c>
      <c r="F442" s="14"/>
      <c r="G442" s="14">
        <v>6.0868325247119999E-2</v>
      </c>
      <c r="H442" s="14">
        <v>4.4469962136526403E-2</v>
      </c>
      <c r="I442" s="14">
        <v>7.7981114780809505E-2</v>
      </c>
      <c r="J442" s="14">
        <v>7.8759135915128994E-2</v>
      </c>
      <c r="K442" s="14"/>
      <c r="L442" s="14">
        <v>7.4349619409830994E-2</v>
      </c>
      <c r="M442" s="14">
        <v>6.4941248208518904E-2</v>
      </c>
      <c r="N442" s="14">
        <v>7.0184782053786296E-2</v>
      </c>
      <c r="O442" s="14">
        <v>4.80286347786145E-2</v>
      </c>
      <c r="P442" s="14">
        <v>4.7756464676704101E-2</v>
      </c>
      <c r="Q442" s="14">
        <v>8.9229580564035099E-2</v>
      </c>
      <c r="R442" s="14">
        <v>5.8800230272688297E-2</v>
      </c>
      <c r="S442" s="14">
        <v>6.6114722992634795E-2</v>
      </c>
      <c r="T442" s="14">
        <v>7.4264606868525193E-2</v>
      </c>
      <c r="U442" s="14">
        <v>4.7813476387418202E-2</v>
      </c>
      <c r="V442" s="14">
        <v>6.5351010429960499E-2</v>
      </c>
      <c r="W442" s="14">
        <v>4.54418343835487E-2</v>
      </c>
      <c r="X442" s="14"/>
      <c r="Y442" s="14">
        <v>7.4544514468363604E-2</v>
      </c>
      <c r="Z442" s="14">
        <v>6.1473285562149697E-2</v>
      </c>
      <c r="AA442" s="14">
        <v>7.1031290763973104E-2</v>
      </c>
      <c r="AB442" s="14"/>
      <c r="AC442" s="14">
        <v>6.4946738122310194E-2</v>
      </c>
      <c r="AD442" s="14">
        <v>5.7651953732730798E-2</v>
      </c>
      <c r="AE442" s="14">
        <v>8.3801181997503901E-2</v>
      </c>
      <c r="AF442" s="14"/>
      <c r="AG442" s="14">
        <v>8.3745243384409002E-2</v>
      </c>
      <c r="AH442" s="14">
        <v>6.7306248507841601E-2</v>
      </c>
      <c r="AI442" s="14">
        <v>6.6800618175304097E-2</v>
      </c>
      <c r="AJ442" s="14">
        <v>6.1136373038955999E-2</v>
      </c>
      <c r="AK442" s="14">
        <v>6.2271665002131098E-2</v>
      </c>
    </row>
    <row r="443" spans="2:37" x14ac:dyDescent="0.3">
      <c r="B443" t="s">
        <v>180</v>
      </c>
      <c r="C443" s="14">
        <v>0.24628214828172301</v>
      </c>
      <c r="D443" s="14">
        <v>0.237534279745162</v>
      </c>
      <c r="E443" s="14">
        <v>0.25512051283422799</v>
      </c>
      <c r="F443" s="14"/>
      <c r="G443" s="14">
        <v>0.25029348934411899</v>
      </c>
      <c r="H443" s="14">
        <v>0.242399643116398</v>
      </c>
      <c r="I443" s="14">
        <v>0.26570511803900398</v>
      </c>
      <c r="J443" s="14">
        <v>0.23120354011961</v>
      </c>
      <c r="K443" s="14"/>
      <c r="L443" s="14">
        <v>0.229381957422606</v>
      </c>
      <c r="M443" s="14">
        <v>0.233207657809369</v>
      </c>
      <c r="N443" s="14">
        <v>0.200392940309471</v>
      </c>
      <c r="O443" s="14">
        <v>0.232988775276989</v>
      </c>
      <c r="P443" s="14">
        <v>0.25157691133396498</v>
      </c>
      <c r="Q443" s="14">
        <v>0.31841570263805002</v>
      </c>
      <c r="R443" s="14">
        <v>0.290824457084776</v>
      </c>
      <c r="S443" s="14">
        <v>0.22539517974165099</v>
      </c>
      <c r="T443" s="14">
        <v>0.25385315405318298</v>
      </c>
      <c r="U443" s="14">
        <v>0.22972004526810999</v>
      </c>
      <c r="V443" s="14">
        <v>0.22111466676701</v>
      </c>
      <c r="W443" s="14">
        <v>0.28823298223572902</v>
      </c>
      <c r="X443" s="14"/>
      <c r="Y443" s="14">
        <v>0.31173790302377602</v>
      </c>
      <c r="Z443" s="14">
        <v>0.25230198932012998</v>
      </c>
      <c r="AA443" s="14">
        <v>0.26189725788065799</v>
      </c>
      <c r="AB443" s="14"/>
      <c r="AC443" s="14">
        <v>0.234997279689584</v>
      </c>
      <c r="AD443" s="14">
        <v>0.25273149477471801</v>
      </c>
      <c r="AE443" s="14">
        <v>0.25955596403403403</v>
      </c>
      <c r="AF443" s="14"/>
      <c r="AG443" s="14">
        <v>0.26107293635773898</v>
      </c>
      <c r="AH443" s="14">
        <v>0.26018611848918999</v>
      </c>
      <c r="AI443" s="14">
        <v>0.31068146397014601</v>
      </c>
      <c r="AJ443" s="14">
        <v>0.22426494701279401</v>
      </c>
      <c r="AK443" s="14">
        <v>0.238940528842183</v>
      </c>
    </row>
    <row r="444" spans="2:37" x14ac:dyDescent="0.3">
      <c r="B444" t="s">
        <v>181</v>
      </c>
      <c r="C444" s="14">
        <v>0.34150605266800599</v>
      </c>
      <c r="D444" s="14">
        <v>0.31053149609349801</v>
      </c>
      <c r="E444" s="14">
        <v>0.37267979776935101</v>
      </c>
      <c r="F444" s="14"/>
      <c r="G444" s="14">
        <v>0.33721446674264199</v>
      </c>
      <c r="H444" s="14">
        <v>0.35523165397753598</v>
      </c>
      <c r="I444" s="14">
        <v>0.30232191113798801</v>
      </c>
      <c r="J444" s="14">
        <v>0.36479847538462001</v>
      </c>
      <c r="K444" s="14"/>
      <c r="L444" s="14">
        <v>0.33051567084171701</v>
      </c>
      <c r="M444" s="14">
        <v>0.36723204062752501</v>
      </c>
      <c r="N444" s="14">
        <v>0.34389613999673002</v>
      </c>
      <c r="O444" s="14">
        <v>0.36157480736129199</v>
      </c>
      <c r="P444" s="14">
        <v>0.409332621146477</v>
      </c>
      <c r="Q444" s="14">
        <v>0.30130557426714899</v>
      </c>
      <c r="R444" s="14">
        <v>0.34803020339576302</v>
      </c>
      <c r="S444" s="14">
        <v>0.36884454943918599</v>
      </c>
      <c r="T444" s="14">
        <v>0.333660332400673</v>
      </c>
      <c r="U444" s="14">
        <v>0.32420577557125602</v>
      </c>
      <c r="V444" s="14">
        <v>0.29516987767847003</v>
      </c>
      <c r="W444" s="14">
        <v>0.28113379902490299</v>
      </c>
      <c r="X444" s="14"/>
      <c r="Y444" s="14">
        <v>0.33892367902373199</v>
      </c>
      <c r="Z444" s="14">
        <v>0.3343688497856</v>
      </c>
      <c r="AA444" s="14">
        <v>0.253191355051473</v>
      </c>
      <c r="AB444" s="14"/>
      <c r="AC444" s="14">
        <v>0.36555363845251498</v>
      </c>
      <c r="AD444" s="14">
        <v>0.32195765220662298</v>
      </c>
      <c r="AE444" s="14">
        <v>0.33893179263867301</v>
      </c>
      <c r="AF444" s="14"/>
      <c r="AG444" s="14">
        <v>0.26577679750664202</v>
      </c>
      <c r="AH444" s="14">
        <v>0.342482813514978</v>
      </c>
      <c r="AI444" s="14">
        <v>0.28291848937962299</v>
      </c>
      <c r="AJ444" s="14">
        <v>0.36746790577058402</v>
      </c>
      <c r="AK444" s="14">
        <v>0.33743099162311302</v>
      </c>
    </row>
    <row r="445" spans="2:37" x14ac:dyDescent="0.3">
      <c r="B445" t="s">
        <v>182</v>
      </c>
      <c r="C445" s="14">
        <v>0.241979148030084</v>
      </c>
      <c r="D445" s="14">
        <v>0.26878729320898798</v>
      </c>
      <c r="E445" s="14">
        <v>0.21607135228936</v>
      </c>
      <c r="F445" s="14"/>
      <c r="G445" s="14">
        <v>0.25159443453146402</v>
      </c>
      <c r="H445" s="14">
        <v>0.248669651048988</v>
      </c>
      <c r="I445" s="14">
        <v>0.233793976226122</v>
      </c>
      <c r="J445" s="14">
        <v>0.232809834570226</v>
      </c>
      <c r="K445" s="14"/>
      <c r="L445" s="14">
        <v>0.27300454568665</v>
      </c>
      <c r="M445" s="14">
        <v>0.25909299741185798</v>
      </c>
      <c r="N445" s="14">
        <v>0.258001687741505</v>
      </c>
      <c r="O445" s="14">
        <v>0.248715700610984</v>
      </c>
      <c r="P445" s="14">
        <v>0.21502775640710101</v>
      </c>
      <c r="Q445" s="14">
        <v>0.19249739453206399</v>
      </c>
      <c r="R445" s="14">
        <v>0.19394102950677</v>
      </c>
      <c r="S445" s="14">
        <v>0.23155520746074701</v>
      </c>
      <c r="T445" s="14">
        <v>0.24164579335404099</v>
      </c>
      <c r="U445" s="14">
        <v>0.23901401419468099</v>
      </c>
      <c r="V445" s="14">
        <v>0.27461387571766899</v>
      </c>
      <c r="W445" s="14">
        <v>0.26945101635445101</v>
      </c>
      <c r="X445" s="14"/>
      <c r="Y445" s="14">
        <v>0.22115695514918501</v>
      </c>
      <c r="Z445" s="14">
        <v>0.247233966626552</v>
      </c>
      <c r="AA445" s="14">
        <v>0.275513896868607</v>
      </c>
      <c r="AB445" s="14"/>
      <c r="AC445" s="14">
        <v>0.22614772377971801</v>
      </c>
      <c r="AD445" s="14">
        <v>0.24713481216064401</v>
      </c>
      <c r="AE445" s="14">
        <v>0.24191247741782701</v>
      </c>
      <c r="AF445" s="14"/>
      <c r="AG445" s="14">
        <v>0.31139202638503899</v>
      </c>
      <c r="AH445" s="14">
        <v>0.22404273458384699</v>
      </c>
      <c r="AI445" s="14">
        <v>0.238432719913381</v>
      </c>
      <c r="AJ445" s="14">
        <v>0.23825957976096401</v>
      </c>
      <c r="AK445" s="14">
        <v>0.25062020670360302</v>
      </c>
    </row>
    <row r="446" spans="2:37" x14ac:dyDescent="0.3">
      <c r="B446" t="s">
        <v>183</v>
      </c>
      <c r="C446" s="14">
        <v>0.10562058070583299</v>
      </c>
      <c r="D446" s="14">
        <v>0.123852036867253</v>
      </c>
      <c r="E446" s="14">
        <v>8.6552291077100302E-2</v>
      </c>
      <c r="F446" s="14"/>
      <c r="G446" s="14">
        <v>0.100029284134656</v>
      </c>
      <c r="H446" s="14">
        <v>0.109229089720551</v>
      </c>
      <c r="I446" s="14">
        <v>0.12019787981607701</v>
      </c>
      <c r="J446" s="14">
        <v>9.24290140104157E-2</v>
      </c>
      <c r="K446" s="14"/>
      <c r="L446" s="14">
        <v>9.2748206639196099E-2</v>
      </c>
      <c r="M446" s="14">
        <v>7.5526055942729903E-2</v>
      </c>
      <c r="N446" s="14">
        <v>0.127524449898507</v>
      </c>
      <c r="O446" s="14">
        <v>0.10869208197212001</v>
      </c>
      <c r="P446" s="14">
        <v>7.6306246435752803E-2</v>
      </c>
      <c r="Q446" s="14">
        <v>9.8551747998700895E-2</v>
      </c>
      <c r="R446" s="14">
        <v>0.108404079740003</v>
      </c>
      <c r="S446" s="14">
        <v>0.108090340365781</v>
      </c>
      <c r="T446" s="14">
        <v>9.6576113323577795E-2</v>
      </c>
      <c r="U446" s="14">
        <v>0.159246688578535</v>
      </c>
      <c r="V446" s="14">
        <v>0.14375056940688999</v>
      </c>
      <c r="W446" s="14">
        <v>0.115740368001368</v>
      </c>
      <c r="X446" s="14"/>
      <c r="Y446" s="14">
        <v>5.3636948334942897E-2</v>
      </c>
      <c r="Z446" s="14">
        <v>0.10462190870556801</v>
      </c>
      <c r="AA446" s="14">
        <v>0.13836619943528899</v>
      </c>
      <c r="AB446" s="14"/>
      <c r="AC446" s="14">
        <v>0.108354619955873</v>
      </c>
      <c r="AD446" s="14">
        <v>0.12052408712528299</v>
      </c>
      <c r="AE446" s="14">
        <v>7.57985839119623E-2</v>
      </c>
      <c r="AF446" s="14"/>
      <c r="AG446" s="14">
        <v>7.8012996366170401E-2</v>
      </c>
      <c r="AH446" s="14">
        <v>0.105982084904143</v>
      </c>
      <c r="AI446" s="14">
        <v>0.101166708561546</v>
      </c>
      <c r="AJ446" s="14">
        <v>0.108871194416702</v>
      </c>
      <c r="AK446" s="14">
        <v>0.11073660782897</v>
      </c>
    </row>
    <row r="447" spans="2:37" x14ac:dyDescent="0.3">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row>
    <row r="448" spans="2:37" x14ac:dyDescent="0.3">
      <c r="B448" s="6" t="s">
        <v>193</v>
      </c>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row>
    <row r="449" spans="2:37" x14ac:dyDescent="0.3">
      <c r="B449" s="26" t="s">
        <v>74</v>
      </c>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row>
    <row r="450" spans="2:37" hidden="1" x14ac:dyDescent="0.3">
      <c r="B450" t="s">
        <v>173</v>
      </c>
      <c r="C450" s="14">
        <v>0</v>
      </c>
      <c r="D450" s="14">
        <v>0</v>
      </c>
      <c r="E450" s="14">
        <v>0</v>
      </c>
      <c r="F450" s="14"/>
      <c r="G450" s="14">
        <v>0</v>
      </c>
      <c r="H450" s="14">
        <v>0</v>
      </c>
      <c r="I450" s="14">
        <v>0</v>
      </c>
      <c r="J450" s="14">
        <v>0</v>
      </c>
      <c r="K450" s="14"/>
      <c r="L450" s="14">
        <v>0</v>
      </c>
      <c r="M450" s="14">
        <v>0</v>
      </c>
      <c r="N450" s="14">
        <v>0</v>
      </c>
      <c r="O450" s="14">
        <v>0</v>
      </c>
      <c r="P450" s="14">
        <v>0</v>
      </c>
      <c r="Q450" s="14">
        <v>0</v>
      </c>
      <c r="R450" s="14">
        <v>0</v>
      </c>
      <c r="S450" s="14">
        <v>0</v>
      </c>
      <c r="T450" s="14">
        <v>0</v>
      </c>
      <c r="U450" s="14">
        <v>0</v>
      </c>
      <c r="V450" s="14">
        <v>0</v>
      </c>
      <c r="W450" s="14">
        <v>0</v>
      </c>
      <c r="X450" s="14"/>
      <c r="Y450" s="14">
        <v>0</v>
      </c>
      <c r="Z450" s="14">
        <v>0</v>
      </c>
      <c r="AA450" s="14">
        <v>0</v>
      </c>
      <c r="AB450" s="14"/>
      <c r="AC450" s="14">
        <v>0</v>
      </c>
      <c r="AD450" s="14">
        <v>0</v>
      </c>
      <c r="AE450" s="14">
        <v>0</v>
      </c>
      <c r="AF450" s="14"/>
      <c r="AG450" s="14">
        <v>0</v>
      </c>
      <c r="AH450" s="14">
        <v>0</v>
      </c>
      <c r="AI450" s="14">
        <v>0</v>
      </c>
      <c r="AJ450" s="14">
        <v>0</v>
      </c>
      <c r="AK450" s="14">
        <v>0</v>
      </c>
    </row>
    <row r="451" spans="2:37" hidden="1" x14ac:dyDescent="0.3">
      <c r="B451" t="s">
        <v>174</v>
      </c>
      <c r="C451" s="14">
        <v>0</v>
      </c>
      <c r="D451" s="14">
        <v>0</v>
      </c>
      <c r="E451" s="14">
        <v>0</v>
      </c>
      <c r="F451" s="14"/>
      <c r="G451" s="14">
        <v>0</v>
      </c>
      <c r="H451" s="14">
        <v>0</v>
      </c>
      <c r="I451" s="14">
        <v>0</v>
      </c>
      <c r="J451" s="14">
        <v>0</v>
      </c>
      <c r="K451" s="14"/>
      <c r="L451" s="14">
        <v>0</v>
      </c>
      <c r="M451" s="14">
        <v>0</v>
      </c>
      <c r="N451" s="14">
        <v>0</v>
      </c>
      <c r="O451" s="14">
        <v>0</v>
      </c>
      <c r="P451" s="14">
        <v>0</v>
      </c>
      <c r="Q451" s="14">
        <v>0</v>
      </c>
      <c r="R451" s="14">
        <v>0</v>
      </c>
      <c r="S451" s="14">
        <v>0</v>
      </c>
      <c r="T451" s="14">
        <v>0</v>
      </c>
      <c r="U451" s="14">
        <v>0</v>
      </c>
      <c r="V451" s="14">
        <v>0</v>
      </c>
      <c r="W451" s="14">
        <v>0</v>
      </c>
      <c r="X451" s="14"/>
      <c r="Y451" s="14">
        <v>0</v>
      </c>
      <c r="Z451" s="14">
        <v>0</v>
      </c>
      <c r="AA451" s="14">
        <v>0</v>
      </c>
      <c r="AB451" s="14"/>
      <c r="AC451" s="14">
        <v>0</v>
      </c>
      <c r="AD451" s="14">
        <v>0</v>
      </c>
      <c r="AE451" s="14">
        <v>0</v>
      </c>
      <c r="AF451" s="14"/>
      <c r="AG451" s="14">
        <v>0</v>
      </c>
      <c r="AH451" s="14">
        <v>0</v>
      </c>
      <c r="AI451" s="14">
        <v>0</v>
      </c>
      <c r="AJ451" s="14">
        <v>0</v>
      </c>
      <c r="AK451" s="14">
        <v>0</v>
      </c>
    </row>
    <row r="452" spans="2:37" hidden="1" x14ac:dyDescent="0.3">
      <c r="B452" t="s">
        <v>175</v>
      </c>
      <c r="C452" s="14">
        <v>0</v>
      </c>
      <c r="D452" s="14">
        <v>0</v>
      </c>
      <c r="E452" s="14">
        <v>0</v>
      </c>
      <c r="F452" s="14"/>
      <c r="G452" s="14">
        <v>0</v>
      </c>
      <c r="H452" s="14">
        <v>0</v>
      </c>
      <c r="I452" s="14">
        <v>0</v>
      </c>
      <c r="J452" s="14">
        <v>0</v>
      </c>
      <c r="K452" s="14"/>
      <c r="L452" s="14">
        <v>0</v>
      </c>
      <c r="M452" s="14">
        <v>0</v>
      </c>
      <c r="N452" s="14">
        <v>0</v>
      </c>
      <c r="O452" s="14">
        <v>0</v>
      </c>
      <c r="P452" s="14">
        <v>0</v>
      </c>
      <c r="Q452" s="14">
        <v>0</v>
      </c>
      <c r="R452" s="14">
        <v>0</v>
      </c>
      <c r="S452" s="14">
        <v>0</v>
      </c>
      <c r="T452" s="14">
        <v>0</v>
      </c>
      <c r="U452" s="14">
        <v>0</v>
      </c>
      <c r="V452" s="14">
        <v>0</v>
      </c>
      <c r="W452" s="14">
        <v>0</v>
      </c>
      <c r="X452" s="14"/>
      <c r="Y452" s="14">
        <v>0</v>
      </c>
      <c r="Z452" s="14">
        <v>0</v>
      </c>
      <c r="AA452" s="14">
        <v>0</v>
      </c>
      <c r="AB452" s="14"/>
      <c r="AC452" s="14">
        <v>0</v>
      </c>
      <c r="AD452" s="14">
        <v>0</v>
      </c>
      <c r="AE452" s="14">
        <v>0</v>
      </c>
      <c r="AF452" s="14"/>
      <c r="AG452" s="14">
        <v>0</v>
      </c>
      <c r="AH452" s="14">
        <v>0</v>
      </c>
      <c r="AI452" s="14">
        <v>0</v>
      </c>
      <c r="AJ452" s="14">
        <v>0</v>
      </c>
      <c r="AK452" s="14">
        <v>0</v>
      </c>
    </row>
    <row r="453" spans="2:37" hidden="1" x14ac:dyDescent="0.3">
      <c r="B453" t="s">
        <v>176</v>
      </c>
      <c r="C453" s="14">
        <v>0</v>
      </c>
      <c r="D453" s="14">
        <v>0</v>
      </c>
      <c r="E453" s="14">
        <v>0</v>
      </c>
      <c r="F453" s="14"/>
      <c r="G453" s="14">
        <v>0</v>
      </c>
      <c r="H453" s="14">
        <v>0</v>
      </c>
      <c r="I453" s="14">
        <v>0</v>
      </c>
      <c r="J453" s="14">
        <v>0</v>
      </c>
      <c r="K453" s="14"/>
      <c r="L453" s="14">
        <v>0</v>
      </c>
      <c r="M453" s="14">
        <v>0</v>
      </c>
      <c r="N453" s="14">
        <v>0</v>
      </c>
      <c r="O453" s="14">
        <v>0</v>
      </c>
      <c r="P453" s="14">
        <v>0</v>
      </c>
      <c r="Q453" s="14">
        <v>0</v>
      </c>
      <c r="R453" s="14">
        <v>0</v>
      </c>
      <c r="S453" s="14">
        <v>0</v>
      </c>
      <c r="T453" s="14">
        <v>0</v>
      </c>
      <c r="U453" s="14">
        <v>0</v>
      </c>
      <c r="V453" s="14">
        <v>0</v>
      </c>
      <c r="W453" s="14">
        <v>0</v>
      </c>
      <c r="X453" s="14"/>
      <c r="Y453" s="14">
        <v>0</v>
      </c>
      <c r="Z453" s="14">
        <v>0</v>
      </c>
      <c r="AA453" s="14">
        <v>0</v>
      </c>
      <c r="AB453" s="14"/>
      <c r="AC453" s="14">
        <v>0</v>
      </c>
      <c r="AD453" s="14">
        <v>0</v>
      </c>
      <c r="AE453" s="14">
        <v>0</v>
      </c>
      <c r="AF453" s="14"/>
      <c r="AG453" s="14">
        <v>0</v>
      </c>
      <c r="AH453" s="14">
        <v>0</v>
      </c>
      <c r="AI453" s="14">
        <v>0</v>
      </c>
      <c r="AJ453" s="14">
        <v>0</v>
      </c>
      <c r="AK453" s="14">
        <v>0</v>
      </c>
    </row>
    <row r="454" spans="2:37" hidden="1" x14ac:dyDescent="0.3">
      <c r="B454" t="s">
        <v>177</v>
      </c>
      <c r="C454" s="14">
        <v>0</v>
      </c>
      <c r="D454" s="14">
        <v>0</v>
      </c>
      <c r="E454" s="14">
        <v>0</v>
      </c>
      <c r="F454" s="14"/>
      <c r="G454" s="14">
        <v>0</v>
      </c>
      <c r="H454" s="14">
        <v>0</v>
      </c>
      <c r="I454" s="14">
        <v>0</v>
      </c>
      <c r="J454" s="14">
        <v>0</v>
      </c>
      <c r="K454" s="14"/>
      <c r="L454" s="14">
        <v>0</v>
      </c>
      <c r="M454" s="14">
        <v>0</v>
      </c>
      <c r="N454" s="14">
        <v>0</v>
      </c>
      <c r="O454" s="14">
        <v>0</v>
      </c>
      <c r="P454" s="14">
        <v>0</v>
      </c>
      <c r="Q454" s="14">
        <v>0</v>
      </c>
      <c r="R454" s="14">
        <v>0</v>
      </c>
      <c r="S454" s="14">
        <v>0</v>
      </c>
      <c r="T454" s="14">
        <v>0</v>
      </c>
      <c r="U454" s="14">
        <v>0</v>
      </c>
      <c r="V454" s="14">
        <v>0</v>
      </c>
      <c r="W454" s="14">
        <v>0</v>
      </c>
      <c r="X454" s="14"/>
      <c r="Y454" s="14">
        <v>0</v>
      </c>
      <c r="Z454" s="14">
        <v>0</v>
      </c>
      <c r="AA454" s="14">
        <v>0</v>
      </c>
      <c r="AB454" s="14"/>
      <c r="AC454" s="14">
        <v>0</v>
      </c>
      <c r="AD454" s="14">
        <v>0</v>
      </c>
      <c r="AE454" s="14">
        <v>0</v>
      </c>
      <c r="AF454" s="14"/>
      <c r="AG454" s="14">
        <v>0</v>
      </c>
      <c r="AH454" s="14">
        <v>0</v>
      </c>
      <c r="AI454" s="14">
        <v>0</v>
      </c>
      <c r="AJ454" s="14">
        <v>0</v>
      </c>
      <c r="AK454" s="14">
        <v>0</v>
      </c>
    </row>
    <row r="455" spans="2:37" hidden="1" x14ac:dyDescent="0.3">
      <c r="B455" t="s">
        <v>178</v>
      </c>
      <c r="C455" s="14">
        <v>0</v>
      </c>
      <c r="D455" s="14">
        <v>0</v>
      </c>
      <c r="E455" s="14">
        <v>0</v>
      </c>
      <c r="F455" s="14"/>
      <c r="G455" s="14">
        <v>0</v>
      </c>
      <c r="H455" s="14">
        <v>0</v>
      </c>
      <c r="I455" s="14">
        <v>0</v>
      </c>
      <c r="J455" s="14">
        <v>0</v>
      </c>
      <c r="K455" s="14"/>
      <c r="L455" s="14">
        <v>0</v>
      </c>
      <c r="M455" s="14">
        <v>0</v>
      </c>
      <c r="N455" s="14">
        <v>0</v>
      </c>
      <c r="O455" s="14">
        <v>0</v>
      </c>
      <c r="P455" s="14">
        <v>0</v>
      </c>
      <c r="Q455" s="14">
        <v>0</v>
      </c>
      <c r="R455" s="14">
        <v>0</v>
      </c>
      <c r="S455" s="14">
        <v>0</v>
      </c>
      <c r="T455" s="14">
        <v>0</v>
      </c>
      <c r="U455" s="14">
        <v>0</v>
      </c>
      <c r="V455" s="14">
        <v>0</v>
      </c>
      <c r="W455" s="14">
        <v>0</v>
      </c>
      <c r="X455" s="14"/>
      <c r="Y455" s="14">
        <v>0</v>
      </c>
      <c r="Z455" s="14">
        <v>0</v>
      </c>
      <c r="AA455" s="14">
        <v>0</v>
      </c>
      <c r="AB455" s="14"/>
      <c r="AC455" s="14">
        <v>0</v>
      </c>
      <c r="AD455" s="14">
        <v>0</v>
      </c>
      <c r="AE455" s="14">
        <v>0</v>
      </c>
      <c r="AF455" s="14"/>
      <c r="AG455" s="14">
        <v>0</v>
      </c>
      <c r="AH455" s="14">
        <v>0</v>
      </c>
      <c r="AI455" s="14">
        <v>0</v>
      </c>
      <c r="AJ455" s="14">
        <v>0</v>
      </c>
      <c r="AK455" s="14">
        <v>0</v>
      </c>
    </row>
    <row r="456" spans="2:37" x14ac:dyDescent="0.3">
      <c r="B456" t="s">
        <v>179</v>
      </c>
      <c r="C456" s="14">
        <v>9.2961952095237999E-2</v>
      </c>
      <c r="D456" s="14">
        <v>9.4817192835586706E-2</v>
      </c>
      <c r="E456" s="14">
        <v>9.1762867664206896E-2</v>
      </c>
      <c r="F456" s="14"/>
      <c r="G456" s="14">
        <v>8.5164095495136399E-2</v>
      </c>
      <c r="H456" s="14">
        <v>9.18487907147678E-2</v>
      </c>
      <c r="I456" s="14">
        <v>9.9379664957790395E-2</v>
      </c>
      <c r="J456" s="14">
        <v>9.8255695488880204E-2</v>
      </c>
      <c r="K456" s="14"/>
      <c r="L456" s="14">
        <v>0.101016402273971</v>
      </c>
      <c r="M456" s="14">
        <v>9.0965911708128996E-2</v>
      </c>
      <c r="N456" s="14">
        <v>7.4463998032623394E-2</v>
      </c>
      <c r="O456" s="14">
        <v>7.6631753879263298E-2</v>
      </c>
      <c r="P456" s="14">
        <v>9.4287304421548507E-2</v>
      </c>
      <c r="Q456" s="14">
        <v>0.11502258109140701</v>
      </c>
      <c r="R456" s="14">
        <v>9.5072314222046803E-2</v>
      </c>
      <c r="S456" s="14">
        <v>9.9089572279115898E-2</v>
      </c>
      <c r="T456" s="14">
        <v>0.111640099813152</v>
      </c>
      <c r="U456" s="14">
        <v>8.1855171355415604E-2</v>
      </c>
      <c r="V456" s="14">
        <v>7.1412892168752101E-2</v>
      </c>
      <c r="W456" s="14">
        <v>8.0210201957650606E-2</v>
      </c>
      <c r="X456" s="14"/>
      <c r="Y456" s="14">
        <v>0.120785036031321</v>
      </c>
      <c r="Z456" s="14">
        <v>9.7244204373266002E-2</v>
      </c>
      <c r="AA456" s="14">
        <v>0.101689394373145</v>
      </c>
      <c r="AB456" s="14"/>
      <c r="AC456" s="14">
        <v>0.11835845703760201</v>
      </c>
      <c r="AD456" s="14">
        <v>8.2775024380371695E-2</v>
      </c>
      <c r="AE456" s="14">
        <v>7.3326525869311807E-2</v>
      </c>
      <c r="AF456" s="14"/>
      <c r="AG456" s="14">
        <v>0.13514408709137701</v>
      </c>
      <c r="AH456" s="14">
        <v>8.6814838869967201E-2</v>
      </c>
      <c r="AI456" s="14">
        <v>0.10962454500631801</v>
      </c>
      <c r="AJ456" s="14">
        <v>8.8119994706509094E-2</v>
      </c>
      <c r="AK456" s="14">
        <v>9.0679384934266999E-2</v>
      </c>
    </row>
    <row r="457" spans="2:37" x14ac:dyDescent="0.3">
      <c r="B457" t="s">
        <v>180</v>
      </c>
      <c r="C457" s="14">
        <v>0.35754128509380501</v>
      </c>
      <c r="D457" s="14">
        <v>0.35008591791888399</v>
      </c>
      <c r="E457" s="14">
        <v>0.36387746698596501</v>
      </c>
      <c r="F457" s="14"/>
      <c r="G457" s="14">
        <v>0.38279331252156901</v>
      </c>
      <c r="H457" s="14">
        <v>0.37557545818568699</v>
      </c>
      <c r="I457" s="14">
        <v>0.34975263852127803</v>
      </c>
      <c r="J457" s="14">
        <v>0.319472273321524</v>
      </c>
      <c r="K457" s="14"/>
      <c r="L457" s="14">
        <v>0.35642176797893199</v>
      </c>
      <c r="M457" s="14">
        <v>0.36327903075318602</v>
      </c>
      <c r="N457" s="14">
        <v>0.32751809702328</v>
      </c>
      <c r="O457" s="14">
        <v>0.38847838483741298</v>
      </c>
      <c r="P457" s="14">
        <v>0.34392003705553997</v>
      </c>
      <c r="Q457" s="14">
        <v>0.39475737595967197</v>
      </c>
      <c r="R457" s="14">
        <v>0.35875272104310701</v>
      </c>
      <c r="S457" s="14">
        <v>0.31632634622767702</v>
      </c>
      <c r="T457" s="14">
        <v>0.35403315262322699</v>
      </c>
      <c r="U457" s="14">
        <v>0.31026122852120502</v>
      </c>
      <c r="V457" s="14">
        <v>0.343573496047896</v>
      </c>
      <c r="W457" s="14">
        <v>0.47537069010516297</v>
      </c>
      <c r="X457" s="14"/>
      <c r="Y457" s="14">
        <v>0.43146769121518203</v>
      </c>
      <c r="Z457" s="14">
        <v>0.36207474065162698</v>
      </c>
      <c r="AA457" s="14">
        <v>0.37012755083290499</v>
      </c>
      <c r="AB457" s="14"/>
      <c r="AC457" s="14">
        <v>0.32696456287401598</v>
      </c>
      <c r="AD457" s="14">
        <v>0.37646378695460198</v>
      </c>
      <c r="AE457" s="14">
        <v>0.37680741535443002</v>
      </c>
      <c r="AF457" s="14"/>
      <c r="AG457" s="14">
        <v>0.35142765626071598</v>
      </c>
      <c r="AH457" s="14">
        <v>0.38341918329559199</v>
      </c>
      <c r="AI457" s="14">
        <v>0.37203180440725903</v>
      </c>
      <c r="AJ457" s="14">
        <v>0.35250957314757198</v>
      </c>
      <c r="AK457" s="14">
        <v>0.35343570159254101</v>
      </c>
    </row>
    <row r="458" spans="2:37" x14ac:dyDescent="0.3">
      <c r="B458" t="s">
        <v>181</v>
      </c>
      <c r="C458" s="14">
        <v>0.266088045251898</v>
      </c>
      <c r="D458" s="14">
        <v>0.24634569561193401</v>
      </c>
      <c r="E458" s="14">
        <v>0.28579453665426502</v>
      </c>
      <c r="F458" s="14"/>
      <c r="G458" s="14">
        <v>0.25363624931026502</v>
      </c>
      <c r="H458" s="14">
        <v>0.268407259506177</v>
      </c>
      <c r="I458" s="14">
        <v>0.247014539499155</v>
      </c>
      <c r="J458" s="14">
        <v>0.29123056120927798</v>
      </c>
      <c r="K458" s="14"/>
      <c r="L458" s="14">
        <v>0.24978255452893999</v>
      </c>
      <c r="M458" s="14">
        <v>0.29152041056192801</v>
      </c>
      <c r="N458" s="14">
        <v>0.33067412782027999</v>
      </c>
      <c r="O458" s="14">
        <v>0.235149872875762</v>
      </c>
      <c r="P458" s="14">
        <v>0.28649756702592899</v>
      </c>
      <c r="Q458" s="14">
        <v>0.233243195884453</v>
      </c>
      <c r="R458" s="14">
        <v>0.26875465343254801</v>
      </c>
      <c r="S458" s="14">
        <v>0.28646997878411501</v>
      </c>
      <c r="T458" s="14">
        <v>0.227839177237593</v>
      </c>
      <c r="U458" s="14">
        <v>0.29159878601603001</v>
      </c>
      <c r="V458" s="14">
        <v>0.27852153722386402</v>
      </c>
      <c r="W458" s="14">
        <v>0.211834440515381</v>
      </c>
      <c r="X458" s="14"/>
      <c r="Y458" s="14">
        <v>0.247308188771419</v>
      </c>
      <c r="Z458" s="14">
        <v>0.25505042136834</v>
      </c>
      <c r="AA458" s="14">
        <v>0.27015936575866301</v>
      </c>
      <c r="AB458" s="14"/>
      <c r="AC458" s="14">
        <v>0.27240256815636898</v>
      </c>
      <c r="AD458" s="14">
        <v>0.26214926883740097</v>
      </c>
      <c r="AE458" s="14">
        <v>0.26817401818337</v>
      </c>
      <c r="AF458" s="14"/>
      <c r="AG458" s="14">
        <v>0.24982819824013999</v>
      </c>
      <c r="AH458" s="14">
        <v>0.28087411730860201</v>
      </c>
      <c r="AI458" s="14">
        <v>0.22800874060952001</v>
      </c>
      <c r="AJ458" s="14">
        <v>0.28018209080677198</v>
      </c>
      <c r="AK458" s="14">
        <v>0.24826821524994999</v>
      </c>
    </row>
    <row r="459" spans="2:37" x14ac:dyDescent="0.3">
      <c r="B459" t="s">
        <v>182</v>
      </c>
      <c r="C459" s="14">
        <v>0.20826897210210699</v>
      </c>
      <c r="D459" s="14">
        <v>0.220616862562588</v>
      </c>
      <c r="E459" s="14">
        <v>0.19628188139379399</v>
      </c>
      <c r="F459" s="14"/>
      <c r="G459" s="14">
        <v>0.21240830479062101</v>
      </c>
      <c r="H459" s="14">
        <v>0.184236155765413</v>
      </c>
      <c r="I459" s="14">
        <v>0.21970368090381601</v>
      </c>
      <c r="J459" s="14">
        <v>0.219165065617559</v>
      </c>
      <c r="K459" s="14"/>
      <c r="L459" s="14">
        <v>0.22684001270173501</v>
      </c>
      <c r="M459" s="14">
        <v>0.20166434054329699</v>
      </c>
      <c r="N459" s="14">
        <v>0.20552012455054899</v>
      </c>
      <c r="O459" s="14">
        <v>0.208638580906198</v>
      </c>
      <c r="P459" s="14">
        <v>0.22391255116136899</v>
      </c>
      <c r="Q459" s="14">
        <v>0.17723142215554599</v>
      </c>
      <c r="R459" s="14">
        <v>0.19769247787494701</v>
      </c>
      <c r="S459" s="14">
        <v>0.25699203641111901</v>
      </c>
      <c r="T459" s="14">
        <v>0.233871591223904</v>
      </c>
      <c r="U459" s="14">
        <v>0.20883492418844901</v>
      </c>
      <c r="V459" s="14">
        <v>0.18683008339592999</v>
      </c>
      <c r="W459" s="14">
        <v>0.116587527032911</v>
      </c>
      <c r="X459" s="14"/>
      <c r="Y459" s="14">
        <v>0.163530823205598</v>
      </c>
      <c r="Z459" s="14">
        <v>0.21424777761285599</v>
      </c>
      <c r="AA459" s="14">
        <v>0.20429936258923101</v>
      </c>
      <c r="AB459" s="14"/>
      <c r="AC459" s="14">
        <v>0.193021782968368</v>
      </c>
      <c r="AD459" s="14">
        <v>0.207775105805698</v>
      </c>
      <c r="AE459" s="14">
        <v>0.21617756308960701</v>
      </c>
      <c r="AF459" s="14"/>
      <c r="AG459" s="14">
        <v>0.21107120441788299</v>
      </c>
      <c r="AH459" s="14">
        <v>0.170162629579799</v>
      </c>
      <c r="AI459" s="14">
        <v>0.22924167736343401</v>
      </c>
      <c r="AJ459" s="14">
        <v>0.19994956097554401</v>
      </c>
      <c r="AK459" s="14">
        <v>0.22988007963107299</v>
      </c>
    </row>
    <row r="460" spans="2:37" x14ac:dyDescent="0.3">
      <c r="B460" t="s">
        <v>183</v>
      </c>
      <c r="C460" s="14">
        <v>7.5139745456950999E-2</v>
      </c>
      <c r="D460" s="14">
        <v>8.8134331071007696E-2</v>
      </c>
      <c r="E460" s="14">
        <v>6.2283247301769699E-2</v>
      </c>
      <c r="F460" s="14"/>
      <c r="G460" s="14">
        <v>6.5998037882408905E-2</v>
      </c>
      <c r="H460" s="14">
        <v>7.9932335827954601E-2</v>
      </c>
      <c r="I460" s="14">
        <v>8.4149476117959698E-2</v>
      </c>
      <c r="J460" s="14">
        <v>7.1876404362759397E-2</v>
      </c>
      <c r="K460" s="14"/>
      <c r="L460" s="14">
        <v>6.5939262516422001E-2</v>
      </c>
      <c r="M460" s="14">
        <v>5.2570306433460098E-2</v>
      </c>
      <c r="N460" s="14">
        <v>6.1823652573266698E-2</v>
      </c>
      <c r="O460" s="14">
        <v>9.1101407501363793E-2</v>
      </c>
      <c r="P460" s="14">
        <v>5.13825403356125E-2</v>
      </c>
      <c r="Q460" s="14">
        <v>7.9745424908921794E-2</v>
      </c>
      <c r="R460" s="14">
        <v>7.9727833427351E-2</v>
      </c>
      <c r="S460" s="14">
        <v>4.1122066297972999E-2</v>
      </c>
      <c r="T460" s="14">
        <v>7.2615979102124098E-2</v>
      </c>
      <c r="U460" s="14">
        <v>0.1074498899189</v>
      </c>
      <c r="V460" s="14">
        <v>0.119661991163558</v>
      </c>
      <c r="W460" s="14">
        <v>0.115997140388894</v>
      </c>
      <c r="X460" s="14"/>
      <c r="Y460" s="14">
        <v>3.6908260776480302E-2</v>
      </c>
      <c r="Z460" s="14">
        <v>7.1382855993911601E-2</v>
      </c>
      <c r="AA460" s="14">
        <v>5.3724326446056403E-2</v>
      </c>
      <c r="AB460" s="14"/>
      <c r="AC460" s="14">
        <v>8.9252628963644998E-2</v>
      </c>
      <c r="AD460" s="14">
        <v>7.0836814021927402E-2</v>
      </c>
      <c r="AE460" s="14">
        <v>6.5514477503280405E-2</v>
      </c>
      <c r="AF460" s="14"/>
      <c r="AG460" s="14">
        <v>5.25288539898838E-2</v>
      </c>
      <c r="AH460" s="14">
        <v>7.8729230946039397E-2</v>
      </c>
      <c r="AI460" s="14">
        <v>6.1093232613470098E-2</v>
      </c>
      <c r="AJ460" s="14">
        <v>7.9238780363603906E-2</v>
      </c>
      <c r="AK460" s="14">
        <v>7.7736618592168905E-2</v>
      </c>
    </row>
    <row r="461" spans="2:37" x14ac:dyDescent="0.3">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row>
    <row r="462" spans="2:37" x14ac:dyDescent="0.3">
      <c r="B462" s="6" t="s">
        <v>194</v>
      </c>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row>
    <row r="463" spans="2:37" x14ac:dyDescent="0.3">
      <c r="B463" s="26" t="s">
        <v>74</v>
      </c>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row>
    <row r="464" spans="2:37" hidden="1" x14ac:dyDescent="0.3">
      <c r="B464" t="s">
        <v>173</v>
      </c>
      <c r="C464" s="14">
        <v>0</v>
      </c>
      <c r="D464" s="14">
        <v>0</v>
      </c>
      <c r="E464" s="14">
        <v>0</v>
      </c>
      <c r="F464" s="14"/>
      <c r="G464" s="14">
        <v>0</v>
      </c>
      <c r="H464" s="14">
        <v>0</v>
      </c>
      <c r="I464" s="14">
        <v>0</v>
      </c>
      <c r="J464" s="14">
        <v>0</v>
      </c>
      <c r="K464" s="14"/>
      <c r="L464" s="14">
        <v>0</v>
      </c>
      <c r="M464" s="14">
        <v>0</v>
      </c>
      <c r="N464" s="14">
        <v>0</v>
      </c>
      <c r="O464" s="14">
        <v>0</v>
      </c>
      <c r="P464" s="14">
        <v>0</v>
      </c>
      <c r="Q464" s="14">
        <v>0</v>
      </c>
      <c r="R464" s="14">
        <v>0</v>
      </c>
      <c r="S464" s="14">
        <v>0</v>
      </c>
      <c r="T464" s="14">
        <v>0</v>
      </c>
      <c r="U464" s="14">
        <v>0</v>
      </c>
      <c r="V464" s="14">
        <v>0</v>
      </c>
      <c r="W464" s="14">
        <v>0</v>
      </c>
      <c r="X464" s="14"/>
      <c r="Y464" s="14">
        <v>0</v>
      </c>
      <c r="Z464" s="14">
        <v>0</v>
      </c>
      <c r="AA464" s="14">
        <v>0</v>
      </c>
      <c r="AB464" s="14"/>
      <c r="AC464" s="14">
        <v>0</v>
      </c>
      <c r="AD464" s="14">
        <v>0</v>
      </c>
      <c r="AE464" s="14">
        <v>0</v>
      </c>
      <c r="AF464" s="14"/>
      <c r="AG464" s="14">
        <v>0</v>
      </c>
      <c r="AH464" s="14">
        <v>0</v>
      </c>
      <c r="AI464" s="14">
        <v>0</v>
      </c>
      <c r="AJ464" s="14">
        <v>0</v>
      </c>
      <c r="AK464" s="14">
        <v>0</v>
      </c>
    </row>
    <row r="465" spans="2:37" hidden="1" x14ac:dyDescent="0.3">
      <c r="B465" t="s">
        <v>174</v>
      </c>
      <c r="C465" s="14">
        <v>0</v>
      </c>
      <c r="D465" s="14">
        <v>0</v>
      </c>
      <c r="E465" s="14">
        <v>0</v>
      </c>
      <c r="F465" s="14"/>
      <c r="G465" s="14">
        <v>0</v>
      </c>
      <c r="H465" s="14">
        <v>0</v>
      </c>
      <c r="I465" s="14">
        <v>0</v>
      </c>
      <c r="J465" s="14">
        <v>0</v>
      </c>
      <c r="K465" s="14"/>
      <c r="L465" s="14">
        <v>0</v>
      </c>
      <c r="M465" s="14">
        <v>0</v>
      </c>
      <c r="N465" s="14">
        <v>0</v>
      </c>
      <c r="O465" s="14">
        <v>0</v>
      </c>
      <c r="P465" s="14">
        <v>0</v>
      </c>
      <c r="Q465" s="14">
        <v>0</v>
      </c>
      <c r="R465" s="14">
        <v>0</v>
      </c>
      <c r="S465" s="14">
        <v>0</v>
      </c>
      <c r="T465" s="14">
        <v>0</v>
      </c>
      <c r="U465" s="14">
        <v>0</v>
      </c>
      <c r="V465" s="14">
        <v>0</v>
      </c>
      <c r="W465" s="14">
        <v>0</v>
      </c>
      <c r="X465" s="14"/>
      <c r="Y465" s="14">
        <v>0</v>
      </c>
      <c r="Z465" s="14">
        <v>0</v>
      </c>
      <c r="AA465" s="14">
        <v>0</v>
      </c>
      <c r="AB465" s="14"/>
      <c r="AC465" s="14">
        <v>0</v>
      </c>
      <c r="AD465" s="14">
        <v>0</v>
      </c>
      <c r="AE465" s="14">
        <v>0</v>
      </c>
      <c r="AF465" s="14"/>
      <c r="AG465" s="14">
        <v>0</v>
      </c>
      <c r="AH465" s="14">
        <v>0</v>
      </c>
      <c r="AI465" s="14">
        <v>0</v>
      </c>
      <c r="AJ465" s="14">
        <v>0</v>
      </c>
      <c r="AK465" s="14">
        <v>0</v>
      </c>
    </row>
    <row r="466" spans="2:37" hidden="1" x14ac:dyDescent="0.3">
      <c r="B466" t="s">
        <v>175</v>
      </c>
      <c r="C466" s="14">
        <v>0</v>
      </c>
      <c r="D466" s="14">
        <v>0</v>
      </c>
      <c r="E466" s="14">
        <v>0</v>
      </c>
      <c r="F466" s="14"/>
      <c r="G466" s="14">
        <v>0</v>
      </c>
      <c r="H466" s="14">
        <v>0</v>
      </c>
      <c r="I466" s="14">
        <v>0</v>
      </c>
      <c r="J466" s="14">
        <v>0</v>
      </c>
      <c r="K466" s="14"/>
      <c r="L466" s="14">
        <v>0</v>
      </c>
      <c r="M466" s="14">
        <v>0</v>
      </c>
      <c r="N466" s="14">
        <v>0</v>
      </c>
      <c r="O466" s="14">
        <v>0</v>
      </c>
      <c r="P466" s="14">
        <v>0</v>
      </c>
      <c r="Q466" s="14">
        <v>0</v>
      </c>
      <c r="R466" s="14">
        <v>0</v>
      </c>
      <c r="S466" s="14">
        <v>0</v>
      </c>
      <c r="T466" s="14">
        <v>0</v>
      </c>
      <c r="U466" s="14">
        <v>0</v>
      </c>
      <c r="V466" s="14">
        <v>0</v>
      </c>
      <c r="W466" s="14">
        <v>0</v>
      </c>
      <c r="X466" s="14"/>
      <c r="Y466" s="14">
        <v>0</v>
      </c>
      <c r="Z466" s="14">
        <v>0</v>
      </c>
      <c r="AA466" s="14">
        <v>0</v>
      </c>
      <c r="AB466" s="14"/>
      <c r="AC466" s="14">
        <v>0</v>
      </c>
      <c r="AD466" s="14">
        <v>0</v>
      </c>
      <c r="AE466" s="14">
        <v>0</v>
      </c>
      <c r="AF466" s="14"/>
      <c r="AG466" s="14">
        <v>0</v>
      </c>
      <c r="AH466" s="14">
        <v>0</v>
      </c>
      <c r="AI466" s="14">
        <v>0</v>
      </c>
      <c r="AJ466" s="14">
        <v>0</v>
      </c>
      <c r="AK466" s="14">
        <v>0</v>
      </c>
    </row>
    <row r="467" spans="2:37" hidden="1" x14ac:dyDescent="0.3">
      <c r="B467" t="s">
        <v>176</v>
      </c>
      <c r="C467" s="14">
        <v>0</v>
      </c>
      <c r="D467" s="14">
        <v>0</v>
      </c>
      <c r="E467" s="14">
        <v>0</v>
      </c>
      <c r="F467" s="14"/>
      <c r="G467" s="14">
        <v>0</v>
      </c>
      <c r="H467" s="14">
        <v>0</v>
      </c>
      <c r="I467" s="14">
        <v>0</v>
      </c>
      <c r="J467" s="14">
        <v>0</v>
      </c>
      <c r="K467" s="14"/>
      <c r="L467" s="14">
        <v>0</v>
      </c>
      <c r="M467" s="14">
        <v>0</v>
      </c>
      <c r="N467" s="14">
        <v>0</v>
      </c>
      <c r="O467" s="14">
        <v>0</v>
      </c>
      <c r="P467" s="14">
        <v>0</v>
      </c>
      <c r="Q467" s="14">
        <v>0</v>
      </c>
      <c r="R467" s="14">
        <v>0</v>
      </c>
      <c r="S467" s="14">
        <v>0</v>
      </c>
      <c r="T467" s="14">
        <v>0</v>
      </c>
      <c r="U467" s="14">
        <v>0</v>
      </c>
      <c r="V467" s="14">
        <v>0</v>
      </c>
      <c r="W467" s="14">
        <v>0</v>
      </c>
      <c r="X467" s="14"/>
      <c r="Y467" s="14">
        <v>0</v>
      </c>
      <c r="Z467" s="14">
        <v>0</v>
      </c>
      <c r="AA467" s="14">
        <v>0</v>
      </c>
      <c r="AB467" s="14"/>
      <c r="AC467" s="14">
        <v>0</v>
      </c>
      <c r="AD467" s="14">
        <v>0</v>
      </c>
      <c r="AE467" s="14">
        <v>0</v>
      </c>
      <c r="AF467" s="14"/>
      <c r="AG467" s="14">
        <v>0</v>
      </c>
      <c r="AH467" s="14">
        <v>0</v>
      </c>
      <c r="AI467" s="14">
        <v>0</v>
      </c>
      <c r="AJ467" s="14">
        <v>0</v>
      </c>
      <c r="AK467" s="14">
        <v>0</v>
      </c>
    </row>
    <row r="468" spans="2:37" hidden="1" x14ac:dyDescent="0.3">
      <c r="B468" t="s">
        <v>177</v>
      </c>
      <c r="C468" s="14">
        <v>0</v>
      </c>
      <c r="D468" s="14">
        <v>0</v>
      </c>
      <c r="E468" s="14">
        <v>0</v>
      </c>
      <c r="F468" s="14"/>
      <c r="G468" s="14">
        <v>0</v>
      </c>
      <c r="H468" s="14">
        <v>0</v>
      </c>
      <c r="I468" s="14">
        <v>0</v>
      </c>
      <c r="J468" s="14">
        <v>0</v>
      </c>
      <c r="K468" s="14"/>
      <c r="L468" s="14">
        <v>0</v>
      </c>
      <c r="M468" s="14">
        <v>0</v>
      </c>
      <c r="N468" s="14">
        <v>0</v>
      </c>
      <c r="O468" s="14">
        <v>0</v>
      </c>
      <c r="P468" s="14">
        <v>0</v>
      </c>
      <c r="Q468" s="14">
        <v>0</v>
      </c>
      <c r="R468" s="14">
        <v>0</v>
      </c>
      <c r="S468" s="14">
        <v>0</v>
      </c>
      <c r="T468" s="14">
        <v>0</v>
      </c>
      <c r="U468" s="14">
        <v>0</v>
      </c>
      <c r="V468" s="14">
        <v>0</v>
      </c>
      <c r="W468" s="14">
        <v>0</v>
      </c>
      <c r="X468" s="14"/>
      <c r="Y468" s="14">
        <v>0</v>
      </c>
      <c r="Z468" s="14">
        <v>0</v>
      </c>
      <c r="AA468" s="14">
        <v>0</v>
      </c>
      <c r="AB468" s="14"/>
      <c r="AC468" s="14">
        <v>0</v>
      </c>
      <c r="AD468" s="14">
        <v>0</v>
      </c>
      <c r="AE468" s="14">
        <v>0</v>
      </c>
      <c r="AF468" s="14"/>
      <c r="AG468" s="14">
        <v>0</v>
      </c>
      <c r="AH468" s="14">
        <v>0</v>
      </c>
      <c r="AI468" s="14">
        <v>0</v>
      </c>
      <c r="AJ468" s="14">
        <v>0</v>
      </c>
      <c r="AK468" s="14">
        <v>0</v>
      </c>
    </row>
    <row r="469" spans="2:37" hidden="1" x14ac:dyDescent="0.3">
      <c r="B469" t="s">
        <v>178</v>
      </c>
      <c r="C469" s="14">
        <v>0</v>
      </c>
      <c r="D469" s="14">
        <v>0</v>
      </c>
      <c r="E469" s="14">
        <v>0</v>
      </c>
      <c r="F469" s="14"/>
      <c r="G469" s="14">
        <v>0</v>
      </c>
      <c r="H469" s="14">
        <v>0</v>
      </c>
      <c r="I469" s="14">
        <v>0</v>
      </c>
      <c r="J469" s="14">
        <v>0</v>
      </c>
      <c r="K469" s="14"/>
      <c r="L469" s="14">
        <v>0</v>
      </c>
      <c r="M469" s="14">
        <v>0</v>
      </c>
      <c r="N469" s="14">
        <v>0</v>
      </c>
      <c r="O469" s="14">
        <v>0</v>
      </c>
      <c r="P469" s="14">
        <v>0</v>
      </c>
      <c r="Q469" s="14">
        <v>0</v>
      </c>
      <c r="R469" s="14">
        <v>0</v>
      </c>
      <c r="S469" s="14">
        <v>0</v>
      </c>
      <c r="T469" s="14">
        <v>0</v>
      </c>
      <c r="U469" s="14">
        <v>0</v>
      </c>
      <c r="V469" s="14">
        <v>0</v>
      </c>
      <c r="W469" s="14">
        <v>0</v>
      </c>
      <c r="X469" s="14"/>
      <c r="Y469" s="14">
        <v>0</v>
      </c>
      <c r="Z469" s="14">
        <v>0</v>
      </c>
      <c r="AA469" s="14">
        <v>0</v>
      </c>
      <c r="AB469" s="14"/>
      <c r="AC469" s="14">
        <v>0</v>
      </c>
      <c r="AD469" s="14">
        <v>0</v>
      </c>
      <c r="AE469" s="14">
        <v>0</v>
      </c>
      <c r="AF469" s="14"/>
      <c r="AG469" s="14">
        <v>0</v>
      </c>
      <c r="AH469" s="14">
        <v>0</v>
      </c>
      <c r="AI469" s="14">
        <v>0</v>
      </c>
      <c r="AJ469" s="14">
        <v>0</v>
      </c>
      <c r="AK469" s="14">
        <v>0</v>
      </c>
    </row>
    <row r="470" spans="2:37" x14ac:dyDescent="0.3">
      <c r="B470" t="s">
        <v>179</v>
      </c>
      <c r="C470" s="14">
        <v>6.2084722080655602E-2</v>
      </c>
      <c r="D470" s="14">
        <v>5.1651318839272202E-2</v>
      </c>
      <c r="E470" s="14">
        <v>7.2680025995499095E-2</v>
      </c>
      <c r="F470" s="14"/>
      <c r="G470" s="14">
        <v>5.91743013652428E-2</v>
      </c>
      <c r="H470" s="14">
        <v>5.5919044532729903E-2</v>
      </c>
      <c r="I470" s="14">
        <v>6.7419025407296398E-2</v>
      </c>
      <c r="J470" s="14">
        <v>6.7848449196152599E-2</v>
      </c>
      <c r="K470" s="14"/>
      <c r="L470" s="14">
        <v>6.2691726207057694E-2</v>
      </c>
      <c r="M470" s="14">
        <v>5.1622547295736003E-2</v>
      </c>
      <c r="N470" s="14">
        <v>4.3929903861426901E-2</v>
      </c>
      <c r="O470" s="14">
        <v>5.5326852669466402E-2</v>
      </c>
      <c r="P470" s="14">
        <v>7.13922793019581E-2</v>
      </c>
      <c r="Q470" s="14">
        <v>8.45135547774961E-2</v>
      </c>
      <c r="R470" s="14">
        <v>7.4396302160439007E-2</v>
      </c>
      <c r="S470" s="14">
        <v>7.4976487057729593E-2</v>
      </c>
      <c r="T470" s="14">
        <v>7.1542832736954401E-2</v>
      </c>
      <c r="U470" s="14">
        <v>5.1783047263060399E-2</v>
      </c>
      <c r="V470" s="14">
        <v>5.1511203548427399E-2</v>
      </c>
      <c r="W470" s="14">
        <v>4.8111236458148798E-2</v>
      </c>
      <c r="X470" s="14"/>
      <c r="Y470" s="14">
        <v>8.4348316359289494E-2</v>
      </c>
      <c r="Z470" s="14">
        <v>7.0569389338447405E-2</v>
      </c>
      <c r="AA470" s="14">
        <v>5.8769353917894097E-2</v>
      </c>
      <c r="AB470" s="14"/>
      <c r="AC470" s="14">
        <v>6.9634297853291893E-2</v>
      </c>
      <c r="AD470" s="14">
        <v>5.4626436393958103E-2</v>
      </c>
      <c r="AE470" s="14">
        <v>7.5483003735768994E-2</v>
      </c>
      <c r="AF470" s="14"/>
      <c r="AG470" s="14">
        <v>9.3025514483087102E-2</v>
      </c>
      <c r="AH470" s="14">
        <v>4.9786230705893199E-2</v>
      </c>
      <c r="AI470" s="14">
        <v>8.0083854019393899E-2</v>
      </c>
      <c r="AJ470" s="14">
        <v>5.9000392316220403E-2</v>
      </c>
      <c r="AK470" s="14">
        <v>5.7286785938356698E-2</v>
      </c>
    </row>
    <row r="471" spans="2:37" x14ac:dyDescent="0.3">
      <c r="B471" t="s">
        <v>180</v>
      </c>
      <c r="C471" s="14">
        <v>0.242283299601425</v>
      </c>
      <c r="D471" s="14">
        <v>0.229106955690346</v>
      </c>
      <c r="E471" s="14">
        <v>0.25674338262969099</v>
      </c>
      <c r="F471" s="14"/>
      <c r="G471" s="14">
        <v>0.24211058917890299</v>
      </c>
      <c r="H471" s="14">
        <v>0.25129406173596902</v>
      </c>
      <c r="I471" s="14">
        <v>0.25331811861712</v>
      </c>
      <c r="J471" s="14">
        <v>0.225705649616949</v>
      </c>
      <c r="K471" s="14"/>
      <c r="L471" s="14">
        <v>0.240653741870583</v>
      </c>
      <c r="M471" s="14">
        <v>0.21381542840024301</v>
      </c>
      <c r="N471" s="14">
        <v>0.20295690816106299</v>
      </c>
      <c r="O471" s="14">
        <v>0.23593261960862499</v>
      </c>
      <c r="P471" s="14">
        <v>0.241796066718446</v>
      </c>
      <c r="Q471" s="14">
        <v>0.32031583216313603</v>
      </c>
      <c r="R471" s="14">
        <v>0.25322672224968601</v>
      </c>
      <c r="S471" s="14">
        <v>0.21470712101784201</v>
      </c>
      <c r="T471" s="14">
        <v>0.25720866011151899</v>
      </c>
      <c r="U471" s="14">
        <v>0.22180842613059601</v>
      </c>
      <c r="V471" s="14">
        <v>0.22200745203953201</v>
      </c>
      <c r="W471" s="14">
        <v>0.31240891034388901</v>
      </c>
      <c r="X471" s="14"/>
      <c r="Y471" s="14">
        <v>0.30962424696207302</v>
      </c>
      <c r="Z471" s="14">
        <v>0.23410051640186499</v>
      </c>
      <c r="AA471" s="14">
        <v>0.27818201734180198</v>
      </c>
      <c r="AB471" s="14"/>
      <c r="AC471" s="14">
        <v>0.22347185942609701</v>
      </c>
      <c r="AD471" s="14">
        <v>0.246129684964395</v>
      </c>
      <c r="AE471" s="14">
        <v>0.28371099924811</v>
      </c>
      <c r="AF471" s="14"/>
      <c r="AG471" s="14">
        <v>0.264468147478506</v>
      </c>
      <c r="AH471" s="14">
        <v>0.247227046734911</v>
      </c>
      <c r="AI471" s="14">
        <v>0.28018700719767198</v>
      </c>
      <c r="AJ471" s="14">
        <v>0.23415438886572401</v>
      </c>
      <c r="AK471" s="14">
        <v>0.23186997664155801</v>
      </c>
    </row>
    <row r="472" spans="2:37" x14ac:dyDescent="0.3">
      <c r="B472" t="s">
        <v>181</v>
      </c>
      <c r="C472" s="14">
        <v>0.36192113324184</v>
      </c>
      <c r="D472" s="14">
        <v>0.33178048303035801</v>
      </c>
      <c r="E472" s="14">
        <v>0.39176038914577699</v>
      </c>
      <c r="F472" s="14"/>
      <c r="G472" s="14">
        <v>0.35436976086807798</v>
      </c>
      <c r="H472" s="14">
        <v>0.36716299688590098</v>
      </c>
      <c r="I472" s="14">
        <v>0.343835661756621</v>
      </c>
      <c r="J472" s="14">
        <v>0.37922742571614099</v>
      </c>
      <c r="K472" s="14"/>
      <c r="L472" s="14">
        <v>0.31625253147436799</v>
      </c>
      <c r="M472" s="14">
        <v>0.42845529406717198</v>
      </c>
      <c r="N472" s="14">
        <v>0.433061747300238</v>
      </c>
      <c r="O472" s="14">
        <v>0.33174917721802799</v>
      </c>
      <c r="P472" s="14">
        <v>0.40800356616308597</v>
      </c>
      <c r="Q472" s="14">
        <v>0.29170776605195697</v>
      </c>
      <c r="R472" s="14">
        <v>0.36016692728527999</v>
      </c>
      <c r="S472" s="14">
        <v>0.39432126978940901</v>
      </c>
      <c r="T472" s="14">
        <v>0.356556868181237</v>
      </c>
      <c r="U472" s="14">
        <v>0.36411024573196699</v>
      </c>
      <c r="V472" s="14">
        <v>0.31853453408767102</v>
      </c>
      <c r="W472" s="14">
        <v>0.33770757835912102</v>
      </c>
      <c r="X472" s="14"/>
      <c r="Y472" s="14">
        <v>0.35895452290969498</v>
      </c>
      <c r="Z472" s="14">
        <v>0.34431297131169802</v>
      </c>
      <c r="AA472" s="14">
        <v>0.33622600983930401</v>
      </c>
      <c r="AB472" s="14"/>
      <c r="AC472" s="14">
        <v>0.39660406064970599</v>
      </c>
      <c r="AD472" s="14">
        <v>0.33640581256313801</v>
      </c>
      <c r="AE472" s="14">
        <v>0.34448036092024897</v>
      </c>
      <c r="AF472" s="14"/>
      <c r="AG472" s="14">
        <v>0.31418210132177599</v>
      </c>
      <c r="AH472" s="14">
        <v>0.368288441383545</v>
      </c>
      <c r="AI472" s="14">
        <v>0.285804547134419</v>
      </c>
      <c r="AJ472" s="14">
        <v>0.39452399277596201</v>
      </c>
      <c r="AK472" s="14">
        <v>0.35165153841157298</v>
      </c>
    </row>
    <row r="473" spans="2:37" x14ac:dyDescent="0.3">
      <c r="B473" t="s">
        <v>182</v>
      </c>
      <c r="C473" s="14">
        <v>0.234424126223931</v>
      </c>
      <c r="D473" s="14">
        <v>0.26962160914340699</v>
      </c>
      <c r="E473" s="14">
        <v>0.199606195033912</v>
      </c>
      <c r="F473" s="14"/>
      <c r="G473" s="14">
        <v>0.24728304239468901</v>
      </c>
      <c r="H473" s="14">
        <v>0.21761516432945099</v>
      </c>
      <c r="I473" s="14">
        <v>0.25482743755072601</v>
      </c>
      <c r="J473" s="14">
        <v>0.21933310424146599</v>
      </c>
      <c r="K473" s="14"/>
      <c r="L473" s="14">
        <v>0.24988440133062001</v>
      </c>
      <c r="M473" s="14">
        <v>0.23612553473563899</v>
      </c>
      <c r="N473" s="14">
        <v>0.238170811707102</v>
      </c>
      <c r="O473" s="14">
        <v>0.25771414723960701</v>
      </c>
      <c r="P473" s="14">
        <v>0.18469461210588001</v>
      </c>
      <c r="Q473" s="14">
        <v>0.23410952491765599</v>
      </c>
      <c r="R473" s="14">
        <v>0.2071719577303</v>
      </c>
      <c r="S473" s="14">
        <v>0.264821694183553</v>
      </c>
      <c r="T473" s="14">
        <v>0.225975526773671</v>
      </c>
      <c r="U473" s="14">
        <v>0.23512360807577201</v>
      </c>
      <c r="V473" s="14">
        <v>0.28859055263625999</v>
      </c>
      <c r="W473" s="14">
        <v>0.16261400567501799</v>
      </c>
      <c r="X473" s="14"/>
      <c r="Y473" s="14">
        <v>0.202001972847452</v>
      </c>
      <c r="Z473" s="14">
        <v>0.247023517650765</v>
      </c>
      <c r="AA473" s="14">
        <v>0.23092689397718599</v>
      </c>
      <c r="AB473" s="14"/>
      <c r="AC473" s="14">
        <v>0.21809811034812299</v>
      </c>
      <c r="AD473" s="14">
        <v>0.24982363110775299</v>
      </c>
      <c r="AE473" s="14">
        <v>0.21769642947866799</v>
      </c>
      <c r="AF473" s="14"/>
      <c r="AG473" s="14">
        <v>0.22600361676469499</v>
      </c>
      <c r="AH473" s="14">
        <v>0.25041288769755798</v>
      </c>
      <c r="AI473" s="14">
        <v>0.25910700798205699</v>
      </c>
      <c r="AJ473" s="14">
        <v>0.217425134567238</v>
      </c>
      <c r="AK473" s="14">
        <v>0.247786216581278</v>
      </c>
    </row>
    <row r="474" spans="2:37" x14ac:dyDescent="0.3">
      <c r="B474" t="s">
        <v>183</v>
      </c>
      <c r="C474" s="14">
        <v>9.9286718852148903E-2</v>
      </c>
      <c r="D474" s="14">
        <v>0.11783963329661599</v>
      </c>
      <c r="E474" s="14">
        <v>7.9210007195121293E-2</v>
      </c>
      <c r="F474" s="14"/>
      <c r="G474" s="14">
        <v>9.7062306193086798E-2</v>
      </c>
      <c r="H474" s="14">
        <v>0.10800873251595</v>
      </c>
      <c r="I474" s="14">
        <v>8.0599756668237002E-2</v>
      </c>
      <c r="J474" s="14">
        <v>0.107885371229291</v>
      </c>
      <c r="K474" s="14"/>
      <c r="L474" s="14">
        <v>0.13051759911737101</v>
      </c>
      <c r="M474" s="14">
        <v>6.9981195501210694E-2</v>
      </c>
      <c r="N474" s="14">
        <v>8.1880628970170399E-2</v>
      </c>
      <c r="O474" s="14">
        <v>0.119277203264274</v>
      </c>
      <c r="P474" s="14">
        <v>9.4113475710630404E-2</v>
      </c>
      <c r="Q474" s="14">
        <v>6.9353322089754699E-2</v>
      </c>
      <c r="R474" s="14">
        <v>0.105038090574295</v>
      </c>
      <c r="S474" s="14">
        <v>5.1173427951466698E-2</v>
      </c>
      <c r="T474" s="14">
        <v>8.8716112196618305E-2</v>
      </c>
      <c r="U474" s="14">
        <v>0.127174672798604</v>
      </c>
      <c r="V474" s="14">
        <v>0.11935625768810899</v>
      </c>
      <c r="W474" s="14">
        <v>0.13915826916382401</v>
      </c>
      <c r="X474" s="14"/>
      <c r="Y474" s="14">
        <v>4.5070940921491102E-2</v>
      </c>
      <c r="Z474" s="14">
        <v>0.103993605297224</v>
      </c>
      <c r="AA474" s="14">
        <v>9.5895724923814402E-2</v>
      </c>
      <c r="AB474" s="14"/>
      <c r="AC474" s="14">
        <v>9.2191671722780699E-2</v>
      </c>
      <c r="AD474" s="14">
        <v>0.113014434970755</v>
      </c>
      <c r="AE474" s="14">
        <v>7.8629206617203198E-2</v>
      </c>
      <c r="AF474" s="14"/>
      <c r="AG474" s="14">
        <v>0.102320619951936</v>
      </c>
      <c r="AH474" s="14">
        <v>8.4285393478092802E-2</v>
      </c>
      <c r="AI474" s="14">
        <v>9.4817583666458205E-2</v>
      </c>
      <c r="AJ474" s="14">
        <v>9.4896091474856101E-2</v>
      </c>
      <c r="AK474" s="14">
        <v>0.111405482427235</v>
      </c>
    </row>
    <row r="475" spans="2:37" x14ac:dyDescent="0.3">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row>
    <row r="476" spans="2:37" x14ac:dyDescent="0.3">
      <c r="B476" s="6" t="s">
        <v>210</v>
      </c>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row>
    <row r="477" spans="2:37" x14ac:dyDescent="0.3">
      <c r="B477" s="26" t="s">
        <v>74</v>
      </c>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row>
    <row r="478" spans="2:37" x14ac:dyDescent="0.3">
      <c r="B478" t="s">
        <v>195</v>
      </c>
      <c r="C478" s="14">
        <v>0.38004232452609898</v>
      </c>
      <c r="D478" s="14">
        <v>0.36480990591683299</v>
      </c>
      <c r="E478" s="14">
        <v>0.39675268955815102</v>
      </c>
      <c r="F478" s="14"/>
      <c r="G478" s="14">
        <v>0.40610758360419003</v>
      </c>
      <c r="H478" s="14">
        <v>0.40177883206050402</v>
      </c>
      <c r="I478" s="14">
        <v>0.35920000344553199</v>
      </c>
      <c r="J478" s="14">
        <v>0.34670740078069301</v>
      </c>
      <c r="K478" s="14"/>
      <c r="L478" s="14">
        <v>0.35364513786568702</v>
      </c>
      <c r="M478" s="14">
        <v>0.35834075564553602</v>
      </c>
      <c r="N478" s="14">
        <v>0.41317689660106599</v>
      </c>
      <c r="O478" s="14">
        <v>0.41083954264822897</v>
      </c>
      <c r="P478" s="14">
        <v>0.42348943903129799</v>
      </c>
      <c r="Q478" s="14">
        <v>0.364738344168405</v>
      </c>
      <c r="R478" s="14">
        <v>0.36541531197344801</v>
      </c>
      <c r="S478" s="14">
        <v>0.34019744549293501</v>
      </c>
      <c r="T478" s="14">
        <v>0.40057535221588603</v>
      </c>
      <c r="U478" s="14">
        <v>0.37483958405005502</v>
      </c>
      <c r="V478" s="14">
        <v>0.39214699921364599</v>
      </c>
      <c r="W478" s="14">
        <v>0.37269415855059901</v>
      </c>
      <c r="X478" s="14"/>
      <c r="Y478" s="14">
        <v>0.42125342753634398</v>
      </c>
      <c r="Z478" s="14">
        <v>0.37260860557664999</v>
      </c>
      <c r="AA478" s="14">
        <v>0.34067584788960897</v>
      </c>
      <c r="AB478" s="14"/>
      <c r="AC478" s="14">
        <v>0.39560420712133598</v>
      </c>
      <c r="AD478" s="14">
        <v>0.403041409501807</v>
      </c>
      <c r="AE478" s="14">
        <v>0.33145992980387701</v>
      </c>
      <c r="AF478" s="14"/>
      <c r="AG478" s="14">
        <v>0.17838114965174501</v>
      </c>
      <c r="AH478" s="14">
        <v>0.36329333132997499</v>
      </c>
      <c r="AI478" s="14">
        <v>0.397408494377889</v>
      </c>
      <c r="AJ478" s="14">
        <v>0.40170260404501801</v>
      </c>
      <c r="AK478" s="14">
        <v>0.36987296956893601</v>
      </c>
    </row>
    <row r="479" spans="2:37" x14ac:dyDescent="0.3">
      <c r="B479" t="s">
        <v>196</v>
      </c>
      <c r="C479" s="14">
        <v>0.32915558513378701</v>
      </c>
      <c r="D479" s="14">
        <v>0.31524016464835702</v>
      </c>
      <c r="E479" s="14">
        <v>0.34292071213886599</v>
      </c>
      <c r="F479" s="14"/>
      <c r="G479" s="14">
        <v>0.346314789721478</v>
      </c>
      <c r="H479" s="14">
        <v>0.34769215423730299</v>
      </c>
      <c r="I479" s="14">
        <v>0.31558304070658799</v>
      </c>
      <c r="J479" s="14">
        <v>0.30159016428810598</v>
      </c>
      <c r="K479" s="14"/>
      <c r="L479" s="14">
        <v>0.29423843110133002</v>
      </c>
      <c r="M479" s="14">
        <v>0.35251747375687598</v>
      </c>
      <c r="N479" s="14">
        <v>0.32946763216495301</v>
      </c>
      <c r="O479" s="14">
        <v>0.33026771180778403</v>
      </c>
      <c r="P479" s="14">
        <v>0.31390623263613199</v>
      </c>
      <c r="Q479" s="14">
        <v>0.33515500617146099</v>
      </c>
      <c r="R479" s="14">
        <v>0.36825360825970599</v>
      </c>
      <c r="S479" s="14">
        <v>0.36279258484319499</v>
      </c>
      <c r="T479" s="14">
        <v>0.31160967010117702</v>
      </c>
      <c r="U479" s="14">
        <v>0.33022198102118999</v>
      </c>
      <c r="V479" s="14">
        <v>0.32519278761016601</v>
      </c>
      <c r="W479" s="14">
        <v>0.32291687026478699</v>
      </c>
      <c r="X479" s="14"/>
      <c r="Y479" s="14">
        <v>0.33937814933119598</v>
      </c>
      <c r="Z479" s="14">
        <v>0.34587616453776299</v>
      </c>
      <c r="AA479" s="14">
        <v>0.248211533660952</v>
      </c>
      <c r="AB479" s="14"/>
      <c r="AC479" s="14">
        <v>0.35080832444753601</v>
      </c>
      <c r="AD479" s="14">
        <v>0.33251828291344299</v>
      </c>
      <c r="AE479" s="14">
        <v>0.29796795138715498</v>
      </c>
      <c r="AF479" s="14"/>
      <c r="AG479" s="14">
        <v>0.27960918431695803</v>
      </c>
      <c r="AH479" s="14">
        <v>0.37086720198157602</v>
      </c>
      <c r="AI479" s="14">
        <v>0.34062071708265301</v>
      </c>
      <c r="AJ479" s="14">
        <v>0.33277575150099498</v>
      </c>
      <c r="AK479" s="14">
        <v>0.32014201892521699</v>
      </c>
    </row>
    <row r="480" spans="2:37" x14ac:dyDescent="0.3">
      <c r="B480" t="s">
        <v>197</v>
      </c>
      <c r="C480" s="14">
        <v>0.317258936744235</v>
      </c>
      <c r="D480" s="14">
        <v>0.31197717666603703</v>
      </c>
      <c r="E480" s="14">
        <v>0.323175632393505</v>
      </c>
      <c r="F480" s="14"/>
      <c r="G480" s="14">
        <v>0.36034216123653601</v>
      </c>
      <c r="H480" s="14">
        <v>0.32891039831249003</v>
      </c>
      <c r="I480" s="14">
        <v>0.27152173725462803</v>
      </c>
      <c r="J480" s="14">
        <v>0.29558417575419199</v>
      </c>
      <c r="K480" s="14"/>
      <c r="L480" s="14">
        <v>0.32433102859471702</v>
      </c>
      <c r="M480" s="14">
        <v>0.34100245151359498</v>
      </c>
      <c r="N480" s="14">
        <v>0.32228249186074798</v>
      </c>
      <c r="O480" s="14">
        <v>0.33130826333994201</v>
      </c>
      <c r="P480" s="14">
        <v>0.278645375331526</v>
      </c>
      <c r="Q480" s="14">
        <v>0.32574763689618202</v>
      </c>
      <c r="R480" s="14">
        <v>0.35252414431940798</v>
      </c>
      <c r="S480" s="14">
        <v>0.30511677918122099</v>
      </c>
      <c r="T480" s="14">
        <v>0.26887451883656399</v>
      </c>
      <c r="U480" s="14">
        <v>0.32931353611907099</v>
      </c>
      <c r="V480" s="14">
        <v>0.26785198532152499</v>
      </c>
      <c r="W480" s="14">
        <v>0.33654801116598498</v>
      </c>
      <c r="X480" s="14"/>
      <c r="Y480" s="14">
        <v>0.31779664694132398</v>
      </c>
      <c r="Z480" s="14">
        <v>0.31952697343832698</v>
      </c>
      <c r="AA480" s="14">
        <v>0.318313066462314</v>
      </c>
      <c r="AB480" s="14"/>
      <c r="AC480" s="14">
        <v>0.31216556509377302</v>
      </c>
      <c r="AD480" s="14">
        <v>0.33653049825707199</v>
      </c>
      <c r="AE480" s="14">
        <v>0.28487085694396402</v>
      </c>
      <c r="AF480" s="14"/>
      <c r="AG480" s="14">
        <v>0.30494008505626102</v>
      </c>
      <c r="AH480" s="14">
        <v>0.32856070338462701</v>
      </c>
      <c r="AI480" s="14">
        <v>0.33345957192255798</v>
      </c>
      <c r="AJ480" s="14">
        <v>0.31339756955624598</v>
      </c>
      <c r="AK480" s="14">
        <v>0.32403789718596199</v>
      </c>
    </row>
    <row r="481" spans="2:37" x14ac:dyDescent="0.3">
      <c r="B481" t="s">
        <v>198</v>
      </c>
      <c r="C481" s="14">
        <v>0.25036513459853599</v>
      </c>
      <c r="D481" s="14">
        <v>0.27547144837036902</v>
      </c>
      <c r="E481" s="14">
        <v>0.22618848347075499</v>
      </c>
      <c r="F481" s="14"/>
      <c r="G481" s="14">
        <v>0.25383981378551601</v>
      </c>
      <c r="H481" s="14">
        <v>0.26523418629133799</v>
      </c>
      <c r="I481" s="14">
        <v>0.26698762178033397</v>
      </c>
      <c r="J481" s="14">
        <v>0.21601639571554801</v>
      </c>
      <c r="K481" s="14"/>
      <c r="L481" s="14">
        <v>0.28660310075679202</v>
      </c>
      <c r="M481" s="14">
        <v>0.27285103827895701</v>
      </c>
      <c r="N481" s="14">
        <v>0.205321770070575</v>
      </c>
      <c r="O481" s="14">
        <v>0.25131133869130401</v>
      </c>
      <c r="P481" s="14">
        <v>0.24509103687037501</v>
      </c>
      <c r="Q481" s="14">
        <v>0.29118465611267402</v>
      </c>
      <c r="R481" s="14">
        <v>0.27886515214419799</v>
      </c>
      <c r="S481" s="14">
        <v>0.21611844285075801</v>
      </c>
      <c r="T481" s="14">
        <v>0.20472690053723799</v>
      </c>
      <c r="U481" s="14">
        <v>0.24759131240830801</v>
      </c>
      <c r="V481" s="14">
        <v>0.18641984429584299</v>
      </c>
      <c r="W481" s="14">
        <v>0.243218169238612</v>
      </c>
      <c r="X481" s="14"/>
      <c r="Y481" s="14">
        <v>0.27453783101224599</v>
      </c>
      <c r="Z481" s="14">
        <v>0.260291457480683</v>
      </c>
      <c r="AA481" s="14">
        <v>0.29830325130172503</v>
      </c>
      <c r="AB481" s="14"/>
      <c r="AC481" s="14">
        <v>0.26126661799831202</v>
      </c>
      <c r="AD481" s="14">
        <v>0.237811302457173</v>
      </c>
      <c r="AE481" s="14">
        <v>0.27242635510416702</v>
      </c>
      <c r="AF481" s="14"/>
      <c r="AG481" s="14">
        <v>0.22035898650204</v>
      </c>
      <c r="AH481" s="14">
        <v>0.24603861606147601</v>
      </c>
      <c r="AI481" s="14">
        <v>0.250078722903182</v>
      </c>
      <c r="AJ481" s="14">
        <v>0.25631895789359099</v>
      </c>
      <c r="AK481" s="14">
        <v>0.25321129352870803</v>
      </c>
    </row>
    <row r="482" spans="2:37" x14ac:dyDescent="0.3">
      <c r="B482" t="s">
        <v>199</v>
      </c>
      <c r="C482" s="14">
        <v>0.197367038064096</v>
      </c>
      <c r="D482" s="14">
        <v>0.20829560036483999</v>
      </c>
      <c r="E482" s="14">
        <v>0.18535592000967999</v>
      </c>
      <c r="F482" s="14"/>
      <c r="G482" s="14">
        <v>0.239475454210963</v>
      </c>
      <c r="H482" s="14">
        <v>0.19783662657672399</v>
      </c>
      <c r="I482" s="14">
        <v>0.160648943171848</v>
      </c>
      <c r="J482" s="14">
        <v>0.18660884275381501</v>
      </c>
      <c r="K482" s="14"/>
      <c r="L482" s="14">
        <v>0.19078648927808101</v>
      </c>
      <c r="M482" s="14">
        <v>0.22981714052319399</v>
      </c>
      <c r="N482" s="14">
        <v>0.24699669215991499</v>
      </c>
      <c r="O482" s="14">
        <v>0.18911599949028199</v>
      </c>
      <c r="P482" s="14">
        <v>0.24938206034230601</v>
      </c>
      <c r="Q482" s="14">
        <v>0.187362898751712</v>
      </c>
      <c r="R482" s="14">
        <v>0.203028376931051</v>
      </c>
      <c r="S482" s="14">
        <v>9.1382948681299703E-2</v>
      </c>
      <c r="T482" s="14">
        <v>0.18231287148083899</v>
      </c>
      <c r="U482" s="14">
        <v>0.17880845032259099</v>
      </c>
      <c r="V482" s="14">
        <v>0.168337120550972</v>
      </c>
      <c r="W482" s="14">
        <v>0.17343463486944899</v>
      </c>
      <c r="X482" s="14"/>
      <c r="Y482" s="14">
        <v>0.25893414440533202</v>
      </c>
      <c r="Z482" s="14">
        <v>0.18578853706346199</v>
      </c>
      <c r="AA482" s="14">
        <v>0.185312889367482</v>
      </c>
      <c r="AB482" s="14"/>
      <c r="AC482" s="14">
        <v>0.20989543799458299</v>
      </c>
      <c r="AD482" s="14">
        <v>0.20510172880792901</v>
      </c>
      <c r="AE482" s="14">
        <v>0.17777172505502001</v>
      </c>
      <c r="AF482" s="14"/>
      <c r="AG482" s="14">
        <v>0.132985222859588</v>
      </c>
      <c r="AH482" s="14">
        <v>0.206893587556954</v>
      </c>
      <c r="AI482" s="14">
        <v>0.23631560478267499</v>
      </c>
      <c r="AJ482" s="14">
        <v>0.20684830851161801</v>
      </c>
      <c r="AK482" s="14">
        <v>0.16174748759018001</v>
      </c>
    </row>
    <row r="483" spans="2:37" x14ac:dyDescent="0.3">
      <c r="B483" t="s">
        <v>200</v>
      </c>
      <c r="C483" s="14">
        <v>0.13673254636554999</v>
      </c>
      <c r="D483" s="14">
        <v>0.14754946882468201</v>
      </c>
      <c r="E483" s="14">
        <v>0.127072193248667</v>
      </c>
      <c r="F483" s="14"/>
      <c r="G483" s="14">
        <v>0.16150889605201399</v>
      </c>
      <c r="H483" s="14">
        <v>0.13983800156866399</v>
      </c>
      <c r="I483" s="14">
        <v>0.14125578631838401</v>
      </c>
      <c r="J483" s="14">
        <v>0.10344154739370499</v>
      </c>
      <c r="K483" s="14"/>
      <c r="L483" s="14">
        <v>0.118550753628531</v>
      </c>
      <c r="M483" s="14">
        <v>0.15652561668097101</v>
      </c>
      <c r="N483" s="14">
        <v>0.17362142201389999</v>
      </c>
      <c r="O483" s="14">
        <v>9.3893743377295794E-2</v>
      </c>
      <c r="P483" s="14">
        <v>0.109390605526322</v>
      </c>
      <c r="Q483" s="14">
        <v>0.12713851063562501</v>
      </c>
      <c r="R483" s="14">
        <v>0.13745466988963401</v>
      </c>
      <c r="S483" s="14">
        <v>0.123647181726973</v>
      </c>
      <c r="T483" s="14">
        <v>0.15314300183495599</v>
      </c>
      <c r="U483" s="14">
        <v>0.129017426009085</v>
      </c>
      <c r="V483" s="14">
        <v>0.14551973318477401</v>
      </c>
      <c r="W483" s="14">
        <v>0.22266865758247201</v>
      </c>
      <c r="X483" s="14"/>
      <c r="Y483" s="14">
        <v>0.144150553443637</v>
      </c>
      <c r="Z483" s="14">
        <v>0.131358513270497</v>
      </c>
      <c r="AA483" s="14">
        <v>0.176971243715278</v>
      </c>
      <c r="AB483" s="14"/>
      <c r="AC483" s="14">
        <v>0.135012592725547</v>
      </c>
      <c r="AD483" s="14">
        <v>0.13665251560091199</v>
      </c>
      <c r="AE483" s="14">
        <v>0.13870380230229901</v>
      </c>
      <c r="AF483" s="14"/>
      <c r="AG483" s="14">
        <v>0.226941132149275</v>
      </c>
      <c r="AH483" s="14">
        <v>0.14386382196634001</v>
      </c>
      <c r="AI483" s="14">
        <v>0.160729079151368</v>
      </c>
      <c r="AJ483" s="14">
        <v>0.11950756154424499</v>
      </c>
      <c r="AK483" s="14">
        <v>0.138844457866419</v>
      </c>
    </row>
    <row r="484" spans="2:37" x14ac:dyDescent="0.3">
      <c r="B484" t="s">
        <v>201</v>
      </c>
      <c r="C484" s="14">
        <v>0.13015627297322299</v>
      </c>
      <c r="D484" s="14">
        <v>0.13986985545787101</v>
      </c>
      <c r="E484" s="14">
        <v>0.119556382932978</v>
      </c>
      <c r="F484" s="14"/>
      <c r="G484" s="14">
        <v>0.14126369341221801</v>
      </c>
      <c r="H484" s="14">
        <v>0.12490527323062001</v>
      </c>
      <c r="I484" s="14">
        <v>0.14501089969522399</v>
      </c>
      <c r="J484" s="14">
        <v>0.112451184453336</v>
      </c>
      <c r="K484" s="14"/>
      <c r="L484" s="14">
        <v>0.15951814693331001</v>
      </c>
      <c r="M484" s="14">
        <v>0.10731914640672301</v>
      </c>
      <c r="N484" s="14">
        <v>9.4290096512528093E-2</v>
      </c>
      <c r="O484" s="14">
        <v>0.17433758648678099</v>
      </c>
      <c r="P484" s="14">
        <v>8.2723662565381897E-2</v>
      </c>
      <c r="Q484" s="14">
        <v>0.16520098649837001</v>
      </c>
      <c r="R484" s="14">
        <v>0.12470653840991699</v>
      </c>
      <c r="S484" s="14">
        <v>0.13123014773038899</v>
      </c>
      <c r="T484" s="14">
        <v>0.12932105028744501</v>
      </c>
      <c r="U484" s="14">
        <v>0.13708978919841899</v>
      </c>
      <c r="V484" s="14">
        <v>0.12020184510581</v>
      </c>
      <c r="W484" s="14">
        <v>7.2745079984590497E-2</v>
      </c>
      <c r="X484" s="14"/>
      <c r="Y484" s="14">
        <v>0.12585088402305999</v>
      </c>
      <c r="Z484" s="14">
        <v>0.143455552430411</v>
      </c>
      <c r="AA484" s="14">
        <v>0.145222974815058</v>
      </c>
      <c r="AB484" s="14"/>
      <c r="AC484" s="14">
        <v>0.128961893725315</v>
      </c>
      <c r="AD484" s="14">
        <v>0.13135563757244001</v>
      </c>
      <c r="AE484" s="14">
        <v>0.120904047967285</v>
      </c>
      <c r="AF484" s="14"/>
      <c r="AG484" s="14">
        <v>0.20947408302480999</v>
      </c>
      <c r="AH484" s="14">
        <v>0.14058418532296901</v>
      </c>
      <c r="AI484" s="14">
        <v>0.13835087124833401</v>
      </c>
      <c r="AJ484" s="14">
        <v>0.123149838975463</v>
      </c>
      <c r="AK484" s="14">
        <v>0.120791794756213</v>
      </c>
    </row>
    <row r="485" spans="2:37" x14ac:dyDescent="0.3">
      <c r="B485" t="s">
        <v>202</v>
      </c>
      <c r="C485" s="14">
        <v>0.12790848319592099</v>
      </c>
      <c r="D485" s="14">
        <v>0.109128792519583</v>
      </c>
      <c r="E485" s="14">
        <v>0.14576560697541399</v>
      </c>
      <c r="F485" s="14"/>
      <c r="G485" s="14">
        <v>9.6326930700597696E-2</v>
      </c>
      <c r="H485" s="14">
        <v>0.13815403512424901</v>
      </c>
      <c r="I485" s="14">
        <v>0.13227527596344099</v>
      </c>
      <c r="J485" s="14">
        <v>0.14810914677126699</v>
      </c>
      <c r="K485" s="14"/>
      <c r="L485" s="14">
        <v>0.138106217425844</v>
      </c>
      <c r="M485" s="14">
        <v>0.118853903964407</v>
      </c>
      <c r="N485" s="14">
        <v>7.7717735731617901E-2</v>
      </c>
      <c r="O485" s="14">
        <v>8.9529563267711304E-2</v>
      </c>
      <c r="P485" s="14">
        <v>0.16694558620874</v>
      </c>
      <c r="Q485" s="14">
        <v>0.102907461546317</v>
      </c>
      <c r="R485" s="14">
        <v>0.14427434020218199</v>
      </c>
      <c r="S485" s="14">
        <v>0.17195425650926399</v>
      </c>
      <c r="T485" s="14">
        <v>0.15657148329405901</v>
      </c>
      <c r="U485" s="14">
        <v>0.123163352908775</v>
      </c>
      <c r="V485" s="14">
        <v>0.17451832435341599</v>
      </c>
      <c r="W485" s="14">
        <v>8.1368133170158494E-2</v>
      </c>
      <c r="X485" s="14"/>
      <c r="Y485" s="14">
        <v>0.130245185773574</v>
      </c>
      <c r="Z485" s="14">
        <v>0.13986679895116799</v>
      </c>
      <c r="AA485" s="14">
        <v>0.10845312025449701</v>
      </c>
      <c r="AB485" s="14"/>
      <c r="AC485" s="14">
        <v>0.113105449032245</v>
      </c>
      <c r="AD485" s="14">
        <v>0.131809106982335</v>
      </c>
      <c r="AE485" s="14">
        <v>0.120914925260004</v>
      </c>
      <c r="AF485" s="14"/>
      <c r="AG485" s="14">
        <v>8.35674900516159E-2</v>
      </c>
      <c r="AH485" s="14">
        <v>0.109694023141269</v>
      </c>
      <c r="AI485" s="14">
        <v>0.121222839023039</v>
      </c>
      <c r="AJ485" s="14">
        <v>0.13373436273874001</v>
      </c>
      <c r="AK485" s="14">
        <v>0.13558785766206</v>
      </c>
    </row>
    <row r="486" spans="2:37" x14ac:dyDescent="0.3">
      <c r="B486" t="s">
        <v>203</v>
      </c>
      <c r="C486" s="14">
        <v>0.12730267407093199</v>
      </c>
      <c r="D486" s="14">
        <v>0.120055369981705</v>
      </c>
      <c r="E486" s="14">
        <v>0.13323722015772099</v>
      </c>
      <c r="F486" s="14"/>
      <c r="G486" s="14">
        <v>0.11671080957178701</v>
      </c>
      <c r="H486" s="14">
        <v>0.131489208701627</v>
      </c>
      <c r="I486" s="14">
        <v>0.124607722364072</v>
      </c>
      <c r="J486" s="14">
        <v>0.13607622408397799</v>
      </c>
      <c r="K486" s="14"/>
      <c r="L486" s="14">
        <v>0.10632310826965299</v>
      </c>
      <c r="M486" s="14">
        <v>0.14539122727426301</v>
      </c>
      <c r="N486" s="14">
        <v>0.14317259491700501</v>
      </c>
      <c r="O486" s="14">
        <v>0.113455362893292</v>
      </c>
      <c r="P486" s="14">
        <v>0.17242143896560999</v>
      </c>
      <c r="Q486" s="14">
        <v>0.116164695155782</v>
      </c>
      <c r="R486" s="14">
        <v>8.63660218789781E-2</v>
      </c>
      <c r="S486" s="14">
        <v>9.8232045982146202E-2</v>
      </c>
      <c r="T486" s="14">
        <v>0.139604996211185</v>
      </c>
      <c r="U486" s="14">
        <v>0.12717891589640301</v>
      </c>
      <c r="V486" s="14">
        <v>0.14437184808975301</v>
      </c>
      <c r="W486" s="14">
        <v>0.14869696982235101</v>
      </c>
      <c r="X486" s="14"/>
      <c r="Y486" s="14">
        <v>0.11074232276521501</v>
      </c>
      <c r="Z486" s="14">
        <v>0.144151249770472</v>
      </c>
      <c r="AA486" s="14">
        <v>0.150601710382753</v>
      </c>
      <c r="AB486" s="14"/>
      <c r="AC486" s="14">
        <v>0.12414244433333101</v>
      </c>
      <c r="AD486" s="14">
        <v>0.127135013673326</v>
      </c>
      <c r="AE486" s="14">
        <v>0.118839948002444</v>
      </c>
      <c r="AF486" s="14"/>
      <c r="AG486" s="14">
        <v>0.160998176298141</v>
      </c>
      <c r="AH486" s="14">
        <v>0.13774630354237</v>
      </c>
      <c r="AI486" s="14">
        <v>0.13271035050257299</v>
      </c>
      <c r="AJ486" s="14">
        <v>0.12547863099599699</v>
      </c>
      <c r="AK486" s="14">
        <v>0.12376954438917601</v>
      </c>
    </row>
    <row r="487" spans="2:37" x14ac:dyDescent="0.3">
      <c r="B487" t="s">
        <v>204</v>
      </c>
      <c r="C487" s="14">
        <v>0.11900344319378001</v>
      </c>
      <c r="D487" s="14">
        <v>0.106464635461368</v>
      </c>
      <c r="E487" s="14">
        <v>0.130708655858992</v>
      </c>
      <c r="F487" s="14"/>
      <c r="G487" s="14">
        <v>0.107987476334633</v>
      </c>
      <c r="H487" s="14">
        <v>0.116289149454324</v>
      </c>
      <c r="I487" s="14">
        <v>0.14660487939056299</v>
      </c>
      <c r="J487" s="14">
        <v>0.10986284147289101</v>
      </c>
      <c r="K487" s="14"/>
      <c r="L487" s="14">
        <v>0.13567068960688899</v>
      </c>
      <c r="M487" s="14">
        <v>0.12646897936495199</v>
      </c>
      <c r="N487" s="14">
        <v>9.4952039361621401E-2</v>
      </c>
      <c r="O487" s="14">
        <v>7.6870025631028502E-2</v>
      </c>
      <c r="P487" s="14">
        <v>0.10134498346288399</v>
      </c>
      <c r="Q487" s="14">
        <v>0.11273029690497501</v>
      </c>
      <c r="R487" s="14">
        <v>0.10674117898657499</v>
      </c>
      <c r="S487" s="14">
        <v>0.166274506156004</v>
      </c>
      <c r="T487" s="14">
        <v>0.11318983356821</v>
      </c>
      <c r="U487" s="14">
        <v>0.16448980417630099</v>
      </c>
      <c r="V487" s="14">
        <v>0.14546752947339101</v>
      </c>
      <c r="W487" s="14">
        <v>6.9987798869751594E-2</v>
      </c>
      <c r="X487" s="14"/>
      <c r="Y487" s="14">
        <v>0.10944415550337799</v>
      </c>
      <c r="Z487" s="14">
        <v>0.12778943840184301</v>
      </c>
      <c r="AA487" s="14">
        <v>0.102385819998602</v>
      </c>
      <c r="AB487" s="14"/>
      <c r="AC487" s="14">
        <v>0.10715896029901301</v>
      </c>
      <c r="AD487" s="14">
        <v>0.12137852482462499</v>
      </c>
      <c r="AE487" s="14">
        <v>0.13166275077444001</v>
      </c>
      <c r="AF487" s="14"/>
      <c r="AG487" s="14">
        <v>0.122789044447125</v>
      </c>
      <c r="AH487" s="14">
        <v>0.133805067153072</v>
      </c>
      <c r="AI487" s="14">
        <v>0.12522347350256899</v>
      </c>
      <c r="AJ487" s="14">
        <v>0.10787831677453601</v>
      </c>
      <c r="AK487" s="14">
        <v>0.13801434101531501</v>
      </c>
    </row>
    <row r="488" spans="2:37" x14ac:dyDescent="0.3">
      <c r="B488" t="s">
        <v>205</v>
      </c>
      <c r="C488" s="14">
        <v>9.9752334144966703E-2</v>
      </c>
      <c r="D488" s="14">
        <v>8.2751869265535599E-2</v>
      </c>
      <c r="E488" s="14">
        <v>0.11635481438133601</v>
      </c>
      <c r="F488" s="14"/>
      <c r="G488" s="14">
        <v>0.11484660141884</v>
      </c>
      <c r="H488" s="14">
        <v>0.104839535511042</v>
      </c>
      <c r="I488" s="14">
        <v>0.10103075807449</v>
      </c>
      <c r="J488" s="14">
        <v>7.6946612951610899E-2</v>
      </c>
      <c r="K488" s="14"/>
      <c r="L488" s="14">
        <v>0.10284342258941299</v>
      </c>
      <c r="M488" s="14">
        <v>0.10822551019532101</v>
      </c>
      <c r="N488" s="14">
        <v>8.6956849042573905E-2</v>
      </c>
      <c r="O488" s="14">
        <v>0.107913872557396</v>
      </c>
      <c r="P488" s="14">
        <v>9.8131353665425095E-2</v>
      </c>
      <c r="Q488" s="14">
        <v>7.7485279045946501E-2</v>
      </c>
      <c r="R488" s="14">
        <v>0.124725306879319</v>
      </c>
      <c r="S488" s="14">
        <v>9.7128974102514004E-2</v>
      </c>
      <c r="T488" s="14">
        <v>9.52398680945159E-2</v>
      </c>
      <c r="U488" s="14">
        <v>0.10591518811625</v>
      </c>
      <c r="V488" s="14">
        <v>0.103092473741506</v>
      </c>
      <c r="W488" s="14">
        <v>5.8077412664067102E-2</v>
      </c>
      <c r="X488" s="14"/>
      <c r="Y488" s="14">
        <v>0.118378282555475</v>
      </c>
      <c r="Z488" s="14">
        <v>0.112514018469483</v>
      </c>
      <c r="AA488" s="14">
        <v>0.10748433527651099</v>
      </c>
      <c r="AB488" s="14"/>
      <c r="AC488" s="14">
        <v>9.2806512924298395E-2</v>
      </c>
      <c r="AD488" s="14">
        <v>0.10184639023766</v>
      </c>
      <c r="AE488" s="14">
        <v>0.13611162786490499</v>
      </c>
      <c r="AF488" s="14"/>
      <c r="AG488" s="14">
        <v>0.13750103801479299</v>
      </c>
      <c r="AH488" s="14">
        <v>9.1536520622060802E-2</v>
      </c>
      <c r="AI488" s="14">
        <v>0.11024258707264201</v>
      </c>
      <c r="AJ488" s="14">
        <v>9.3869514102898399E-2</v>
      </c>
      <c r="AK488" s="14">
        <v>0.103223333693731</v>
      </c>
    </row>
    <row r="489" spans="2:37" x14ac:dyDescent="0.3">
      <c r="B489" t="s">
        <v>206</v>
      </c>
      <c r="C489" s="14">
        <v>8.9242009821951199E-2</v>
      </c>
      <c r="D489" s="14">
        <v>0.106021512151866</v>
      </c>
      <c r="E489" s="14">
        <v>7.3447457110117395E-2</v>
      </c>
      <c r="F489" s="14"/>
      <c r="G489" s="14">
        <v>0.10447019438777901</v>
      </c>
      <c r="H489" s="14">
        <v>7.3146456171513594E-2</v>
      </c>
      <c r="I489" s="14">
        <v>9.2358927019066797E-2</v>
      </c>
      <c r="J489" s="14">
        <v>8.8079481226372394E-2</v>
      </c>
      <c r="K489" s="14"/>
      <c r="L489" s="14">
        <v>0.121698973716627</v>
      </c>
      <c r="M489" s="14">
        <v>9.5201959670101199E-2</v>
      </c>
      <c r="N489" s="14">
        <v>7.2957671789397202E-2</v>
      </c>
      <c r="O489" s="14">
        <v>8.4136336264386102E-2</v>
      </c>
      <c r="P489" s="14">
        <v>0.117904064016448</v>
      </c>
      <c r="Q489" s="14">
        <v>7.4061585778399996E-2</v>
      </c>
      <c r="R489" s="14">
        <v>5.3599263080925698E-2</v>
      </c>
      <c r="S489" s="14">
        <v>9.7565201239203897E-2</v>
      </c>
      <c r="T489" s="14">
        <v>9.2325041695727805E-2</v>
      </c>
      <c r="U489" s="14">
        <v>7.4088072628336998E-2</v>
      </c>
      <c r="V489" s="14">
        <v>5.3653056677714701E-2</v>
      </c>
      <c r="W489" s="14">
        <v>0.12737900315540801</v>
      </c>
      <c r="X489" s="14"/>
      <c r="Y489" s="14">
        <v>0.114415546266959</v>
      </c>
      <c r="Z489" s="14">
        <v>8.4493975074801303E-2</v>
      </c>
      <c r="AA489" s="14">
        <v>0.11457474937892299</v>
      </c>
      <c r="AB489" s="14"/>
      <c r="AC489" s="14">
        <v>8.7209760705716205E-2</v>
      </c>
      <c r="AD489" s="14">
        <v>9.6021725410575895E-2</v>
      </c>
      <c r="AE489" s="14">
        <v>8.1182716829943699E-2</v>
      </c>
      <c r="AF489" s="14"/>
      <c r="AG489" s="14">
        <v>0.13512803143855601</v>
      </c>
      <c r="AH489" s="14">
        <v>7.8754808127615303E-2</v>
      </c>
      <c r="AI489" s="14">
        <v>0.10633429709933501</v>
      </c>
      <c r="AJ489" s="14">
        <v>8.2409385194130297E-2</v>
      </c>
      <c r="AK489" s="14">
        <v>8.7070353258278194E-2</v>
      </c>
    </row>
    <row r="490" spans="2:37" x14ac:dyDescent="0.3">
      <c r="B490" t="s">
        <v>207</v>
      </c>
      <c r="C490" s="14">
        <v>6.0551795156119199E-2</v>
      </c>
      <c r="D490" s="14">
        <v>6.1565786697468802E-2</v>
      </c>
      <c r="E490" s="14">
        <v>5.8648259976141599E-2</v>
      </c>
      <c r="F490" s="14"/>
      <c r="G490" s="14">
        <v>8.2168668332246494E-2</v>
      </c>
      <c r="H490" s="14">
        <v>4.2594890446773302E-2</v>
      </c>
      <c r="I490" s="14">
        <v>6.0805372241089797E-2</v>
      </c>
      <c r="J490" s="14">
        <v>5.4963728416702599E-2</v>
      </c>
      <c r="K490" s="14"/>
      <c r="L490" s="14">
        <v>5.6818679487911701E-2</v>
      </c>
      <c r="M490" s="14">
        <v>8.0121315678302205E-2</v>
      </c>
      <c r="N490" s="14">
        <v>5.5464309938959899E-2</v>
      </c>
      <c r="O490" s="14">
        <v>7.1865784164819105E-2</v>
      </c>
      <c r="P490" s="14">
        <v>7.4552162193820798E-2</v>
      </c>
      <c r="Q490" s="14">
        <v>9.2990542629663706E-2</v>
      </c>
      <c r="R490" s="14">
        <v>4.3696545593960003E-2</v>
      </c>
      <c r="S490" s="14">
        <v>4.1204830933269002E-2</v>
      </c>
      <c r="T490" s="14">
        <v>3.8161572440744203E-2</v>
      </c>
      <c r="U490" s="14">
        <v>3.3964897687145702E-2</v>
      </c>
      <c r="V490" s="14">
        <v>6.4167825628553402E-2</v>
      </c>
      <c r="W490" s="14">
        <v>6.9319504330448506E-2</v>
      </c>
      <c r="X490" s="14"/>
      <c r="Y490" s="14">
        <v>5.6711615628853303E-2</v>
      </c>
      <c r="Z490" s="14">
        <v>7.3095407283732705E-2</v>
      </c>
      <c r="AA490" s="14">
        <v>5.4925316352340797E-2</v>
      </c>
      <c r="AB490" s="14"/>
      <c r="AC490" s="14">
        <v>5.3622401327724903E-2</v>
      </c>
      <c r="AD490" s="14">
        <v>6.3999535417673406E-2</v>
      </c>
      <c r="AE490" s="14">
        <v>6.6058975319084501E-2</v>
      </c>
      <c r="AF490" s="14"/>
      <c r="AG490" s="14">
        <v>9.5855653369869495E-2</v>
      </c>
      <c r="AH490" s="14">
        <v>4.8608516598728502E-2</v>
      </c>
      <c r="AI490" s="14">
        <v>7.3814410506543901E-2</v>
      </c>
      <c r="AJ490" s="14">
        <v>4.8897282622419901E-2</v>
      </c>
      <c r="AK490" s="14">
        <v>7.6958585486288103E-2</v>
      </c>
    </row>
    <row r="491" spans="2:37" x14ac:dyDescent="0.3">
      <c r="B491" t="s">
        <v>208</v>
      </c>
      <c r="C491" s="14">
        <v>5.4488885073596699E-2</v>
      </c>
      <c r="D491" s="14">
        <v>6.9207201850269698E-2</v>
      </c>
      <c r="E491" s="14">
        <v>3.9824984864147699E-2</v>
      </c>
      <c r="F491" s="14"/>
      <c r="G491" s="14">
        <v>6.6151529334587594E-2</v>
      </c>
      <c r="H491" s="14">
        <v>4.3112713908768099E-2</v>
      </c>
      <c r="I491" s="14">
        <v>4.8386784566957497E-2</v>
      </c>
      <c r="J491" s="14">
        <v>5.9878297815183598E-2</v>
      </c>
      <c r="K491" s="14"/>
      <c r="L491" s="14">
        <v>7.6006796158085602E-2</v>
      </c>
      <c r="M491" s="14">
        <v>5.5930980594117101E-2</v>
      </c>
      <c r="N491" s="14">
        <v>3.3670659493800902E-2</v>
      </c>
      <c r="O491" s="14">
        <v>3.1882757058693E-2</v>
      </c>
      <c r="P491" s="14">
        <v>6.1844080153908798E-2</v>
      </c>
      <c r="Q491" s="14">
        <v>5.0869151451827001E-2</v>
      </c>
      <c r="R491" s="14">
        <v>6.22031425322183E-2</v>
      </c>
      <c r="S491" s="14">
        <v>5.8586756939377899E-2</v>
      </c>
      <c r="T491" s="14">
        <v>5.5635023152447498E-2</v>
      </c>
      <c r="U491" s="14">
        <v>4.7866748034122601E-2</v>
      </c>
      <c r="V491" s="14">
        <v>4.5927573330098302E-2</v>
      </c>
      <c r="W491" s="14">
        <v>6.9010804206157197E-2</v>
      </c>
      <c r="X491" s="14"/>
      <c r="Y491" s="14">
        <v>4.3589804061452402E-2</v>
      </c>
      <c r="Z491" s="14">
        <v>6.5271708801596703E-2</v>
      </c>
      <c r="AA491" s="14">
        <v>8.2882895476173904E-2</v>
      </c>
      <c r="AB491" s="14"/>
      <c r="AC491" s="14">
        <v>4.9042578726422398E-2</v>
      </c>
      <c r="AD491" s="14">
        <v>5.7635532733342897E-2</v>
      </c>
      <c r="AE491" s="14">
        <v>4.5575894346842102E-2</v>
      </c>
      <c r="AF491" s="14"/>
      <c r="AG491" s="14">
        <v>0.10518255372221599</v>
      </c>
      <c r="AH491" s="14">
        <v>8.3222818831755793E-2</v>
      </c>
      <c r="AI491" s="14">
        <v>6.8537429815388906E-2</v>
      </c>
      <c r="AJ491" s="14">
        <v>4.2111890556900199E-2</v>
      </c>
      <c r="AK491" s="14">
        <v>5.0252194561439797E-2</v>
      </c>
    </row>
    <row r="492" spans="2:37" x14ac:dyDescent="0.3">
      <c r="B492" t="s">
        <v>209</v>
      </c>
      <c r="C492" s="14">
        <v>4.7980936025406901E-2</v>
      </c>
      <c r="D492" s="14">
        <v>5.7564125057870903E-2</v>
      </c>
      <c r="E492" s="14">
        <v>3.89406014721774E-2</v>
      </c>
      <c r="F492" s="14"/>
      <c r="G492" s="14">
        <v>3.6749782581333601E-2</v>
      </c>
      <c r="H492" s="14">
        <v>5.0733567911224103E-2</v>
      </c>
      <c r="I492" s="14">
        <v>5.1200290524032903E-2</v>
      </c>
      <c r="J492" s="14">
        <v>5.5122203195852398E-2</v>
      </c>
      <c r="K492" s="14"/>
      <c r="L492" s="14">
        <v>4.6336091726381E-2</v>
      </c>
      <c r="M492" s="14">
        <v>3.06404131626732E-2</v>
      </c>
      <c r="N492" s="14">
        <v>3.7370797980617897E-2</v>
      </c>
      <c r="O492" s="14">
        <v>5.06141941995569E-2</v>
      </c>
      <c r="P492" s="14">
        <v>4.1682244439614401E-2</v>
      </c>
      <c r="Q492" s="14">
        <v>6.0257107855431098E-2</v>
      </c>
      <c r="R492" s="14">
        <v>4.48688708115417E-2</v>
      </c>
      <c r="S492" s="14">
        <v>5.9360985863019002E-2</v>
      </c>
      <c r="T492" s="14">
        <v>5.2819305801457397E-2</v>
      </c>
      <c r="U492" s="14">
        <v>6.2193661189410797E-2</v>
      </c>
      <c r="V492" s="14">
        <v>5.7215100766351903E-2</v>
      </c>
      <c r="W492" s="14">
        <v>4.63576108119996E-2</v>
      </c>
      <c r="X492" s="14"/>
      <c r="Y492" s="14">
        <v>3.8993430032119698E-2</v>
      </c>
      <c r="Z492" s="14">
        <v>3.4174121951076102E-2</v>
      </c>
      <c r="AA492" s="14">
        <v>4.2884381628846599E-2</v>
      </c>
      <c r="AB492" s="14"/>
      <c r="AC492" s="14">
        <v>5.6681924190707798E-2</v>
      </c>
      <c r="AD492" s="14">
        <v>4.31953062063734E-2</v>
      </c>
      <c r="AE492" s="14">
        <v>4.1155390906368897E-2</v>
      </c>
      <c r="AF492" s="14"/>
      <c r="AG492" s="14">
        <v>9.2105879761267707E-3</v>
      </c>
      <c r="AH492" s="14">
        <v>3.8300503812566902E-2</v>
      </c>
      <c r="AI492" s="14">
        <v>3.1795844905903897E-2</v>
      </c>
      <c r="AJ492" s="14">
        <v>6.3759655845056801E-2</v>
      </c>
      <c r="AK492" s="14">
        <v>3.3165338917918501E-2</v>
      </c>
    </row>
    <row r="493" spans="2:37" x14ac:dyDescent="0.3">
      <c r="B493" t="s">
        <v>178</v>
      </c>
      <c r="C493" s="14">
        <v>5.1537243677369698E-2</v>
      </c>
      <c r="D493" s="14">
        <v>4.0926693443214597E-2</v>
      </c>
      <c r="E493" s="14">
        <v>6.1585082031946403E-2</v>
      </c>
      <c r="F493" s="14"/>
      <c r="G493" s="14">
        <v>1.94603123386289E-2</v>
      </c>
      <c r="H493" s="14">
        <v>4.3471124984207E-2</v>
      </c>
      <c r="I493" s="14">
        <v>4.8759149158533299E-2</v>
      </c>
      <c r="J493" s="14">
        <v>9.64278025346193E-2</v>
      </c>
      <c r="K493" s="14"/>
      <c r="L493" s="14">
        <v>3.6841005496886597E-2</v>
      </c>
      <c r="M493" s="14">
        <v>4.0324452528744198E-2</v>
      </c>
      <c r="N493" s="14">
        <v>8.5458217054501406E-2</v>
      </c>
      <c r="O493" s="14">
        <v>6.5725240448619895E-2</v>
      </c>
      <c r="P493" s="14">
        <v>2.3210306901425799E-2</v>
      </c>
      <c r="Q493" s="14">
        <v>4.9561091732626003E-2</v>
      </c>
      <c r="R493" s="14">
        <v>5.7990327744829102E-2</v>
      </c>
      <c r="S493" s="14">
        <v>3.3127001223109798E-2</v>
      </c>
      <c r="T493" s="14">
        <v>6.8498873501331603E-2</v>
      </c>
      <c r="U493" s="14">
        <v>3.8503759559422999E-2</v>
      </c>
      <c r="V493" s="14">
        <v>5.1106908895946199E-2</v>
      </c>
      <c r="W493" s="14">
        <v>9.2660478972196994E-2</v>
      </c>
      <c r="X493" s="14"/>
      <c r="Y493" s="14">
        <v>2.8166552025735599E-2</v>
      </c>
      <c r="Z493" s="14">
        <v>3.7715765456419303E-2</v>
      </c>
      <c r="AA493" s="14">
        <v>3.7526607143349898E-2</v>
      </c>
      <c r="AB493" s="14"/>
      <c r="AC493" s="14">
        <v>5.1432252580377397E-2</v>
      </c>
      <c r="AD493" s="14">
        <v>3.4950288673375303E-2</v>
      </c>
      <c r="AE493" s="14">
        <v>8.1100639467552305E-2</v>
      </c>
      <c r="AF493" s="14"/>
      <c r="AG493" s="14">
        <v>2.03232511501844E-2</v>
      </c>
      <c r="AH493" s="14">
        <v>2.9103805500317301E-2</v>
      </c>
      <c r="AI493" s="14">
        <v>2.1791637411277199E-2</v>
      </c>
      <c r="AJ493" s="14">
        <v>5.4415435625662902E-2</v>
      </c>
      <c r="AK493" s="14">
        <v>6.2916931250413199E-2</v>
      </c>
    </row>
    <row r="494" spans="2:37" x14ac:dyDescent="0.3">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row>
    <row r="495" spans="2:37" x14ac:dyDescent="0.3">
      <c r="B495" s="6" t="s">
        <v>230</v>
      </c>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row>
    <row r="496" spans="2:37" x14ac:dyDescent="0.3">
      <c r="B496" s="26" t="s">
        <v>74</v>
      </c>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row>
    <row r="497" spans="2:37" x14ac:dyDescent="0.3">
      <c r="B497" t="s">
        <v>211</v>
      </c>
      <c r="C497" s="14">
        <v>0.31104936570310399</v>
      </c>
      <c r="D497" s="14">
        <v>0.28079991014199801</v>
      </c>
      <c r="E497" s="14">
        <v>0.34198033177440601</v>
      </c>
      <c r="F497" s="14"/>
      <c r="G497" s="14">
        <v>0.305499028826412</v>
      </c>
      <c r="H497" s="14">
        <v>0.31347685233774902</v>
      </c>
      <c r="I497" s="14">
        <v>0.29667299489179999</v>
      </c>
      <c r="J497" s="14">
        <v>0.32370055659991698</v>
      </c>
      <c r="K497" s="14"/>
      <c r="L497" s="14">
        <v>0.22896126842546799</v>
      </c>
      <c r="M497" s="14">
        <v>0.31299996726065299</v>
      </c>
      <c r="N497" s="14">
        <v>0.29647719797662597</v>
      </c>
      <c r="O497" s="14">
        <v>0.34136462008221102</v>
      </c>
      <c r="P497" s="14">
        <v>0.27096207335769701</v>
      </c>
      <c r="Q497" s="14">
        <v>0.27773112464671001</v>
      </c>
      <c r="R497" s="14">
        <v>0.35901964683846499</v>
      </c>
      <c r="S497" s="14">
        <v>0.36968319139045902</v>
      </c>
      <c r="T497" s="14">
        <v>0.31029925925539398</v>
      </c>
      <c r="U497" s="14">
        <v>0.34199112712399499</v>
      </c>
      <c r="V497" s="14">
        <v>0.42047025873010102</v>
      </c>
      <c r="W497" s="14">
        <v>0.34794480558507601</v>
      </c>
      <c r="X497" s="14"/>
      <c r="Y497" s="14">
        <v>0.35000983056139401</v>
      </c>
      <c r="Z497" s="14">
        <v>0.26604553200125303</v>
      </c>
      <c r="AA497" s="14">
        <v>0.265185665158717</v>
      </c>
      <c r="AB497" s="14"/>
      <c r="AC497" s="14">
        <v>0.38362583813620998</v>
      </c>
      <c r="AD497" s="14">
        <v>0.296376881537182</v>
      </c>
      <c r="AE497" s="14">
        <v>0.24236318216385699</v>
      </c>
      <c r="AF497" s="14"/>
      <c r="AG497" s="14">
        <v>0.169515591252522</v>
      </c>
      <c r="AH497" s="14">
        <v>0.31697355427764301</v>
      </c>
      <c r="AI497" s="14">
        <v>0.301920833980868</v>
      </c>
      <c r="AJ497" s="14">
        <v>0.35578858204582903</v>
      </c>
      <c r="AK497" s="14">
        <v>0.25813532575385501</v>
      </c>
    </row>
    <row r="498" spans="2:37" x14ac:dyDescent="0.3">
      <c r="B498" t="s">
        <v>212</v>
      </c>
      <c r="C498" s="14">
        <v>0.23018632061053701</v>
      </c>
      <c r="D498" s="14">
        <v>0.22475083232790499</v>
      </c>
      <c r="E498" s="14">
        <v>0.23634929005493899</v>
      </c>
      <c r="F498" s="14"/>
      <c r="G498" s="14">
        <v>0.256962029198681</v>
      </c>
      <c r="H498" s="14">
        <v>0.23101563406009901</v>
      </c>
      <c r="I498" s="14">
        <v>0.234206556270426</v>
      </c>
      <c r="J498" s="14">
        <v>0.196240575892865</v>
      </c>
      <c r="K498" s="14"/>
      <c r="L498" s="14">
        <v>0.16858147410604299</v>
      </c>
      <c r="M498" s="14">
        <v>0.24498954629809799</v>
      </c>
      <c r="N498" s="14">
        <v>0.29111134731667598</v>
      </c>
      <c r="O498" s="14">
        <v>0.237999457447121</v>
      </c>
      <c r="P498" s="14">
        <v>0.22494245389575901</v>
      </c>
      <c r="Q498" s="14">
        <v>0.21414423486482501</v>
      </c>
      <c r="R498" s="14">
        <v>0.24008749455189901</v>
      </c>
      <c r="S498" s="14">
        <v>0.19676573100528799</v>
      </c>
      <c r="T498" s="14">
        <v>0.19424900974945999</v>
      </c>
      <c r="U498" s="14">
        <v>0.29912245799421799</v>
      </c>
      <c r="V498" s="14">
        <v>0.24588922921967701</v>
      </c>
      <c r="W498" s="14">
        <v>0.24427762536633599</v>
      </c>
      <c r="X498" s="14"/>
      <c r="Y498" s="14">
        <v>0.24330533062953499</v>
      </c>
      <c r="Z498" s="14">
        <v>0.23124195844120901</v>
      </c>
      <c r="AA498" s="14">
        <v>0.194513552754698</v>
      </c>
      <c r="AB498" s="14"/>
      <c r="AC498" s="14">
        <v>0.28242329607984901</v>
      </c>
      <c r="AD498" s="14">
        <v>0.244683283967467</v>
      </c>
      <c r="AE498" s="14">
        <v>0.15145474053382901</v>
      </c>
      <c r="AF498" s="14"/>
      <c r="AG498" s="14">
        <v>0.112318149521019</v>
      </c>
      <c r="AH498" s="14">
        <v>0.25969882215271101</v>
      </c>
      <c r="AI498" s="14">
        <v>0.193728267062582</v>
      </c>
      <c r="AJ498" s="14">
        <v>0.25589879287353401</v>
      </c>
      <c r="AK498" s="14">
        <v>0.223634287448705</v>
      </c>
    </row>
    <row r="499" spans="2:37" x14ac:dyDescent="0.3">
      <c r="B499" t="s">
        <v>213</v>
      </c>
      <c r="C499" s="14">
        <v>0.208254162015092</v>
      </c>
      <c r="D499" s="14">
        <v>0.18621428253253</v>
      </c>
      <c r="E499" s="14">
        <v>0.230496716096659</v>
      </c>
      <c r="F499" s="14"/>
      <c r="G499" s="14">
        <v>0.20771283512125399</v>
      </c>
      <c r="H499" s="14">
        <v>0.220858968229693</v>
      </c>
      <c r="I499" s="14">
        <v>0.20451985999746</v>
      </c>
      <c r="J499" s="14">
        <v>0.200779116723312</v>
      </c>
      <c r="K499" s="14"/>
      <c r="L499" s="14">
        <v>0.17658630498203501</v>
      </c>
      <c r="M499" s="14">
        <v>0.229020334791494</v>
      </c>
      <c r="N499" s="14">
        <v>0.22833570922674101</v>
      </c>
      <c r="O499" s="14">
        <v>0.24751870818475699</v>
      </c>
      <c r="P499" s="14">
        <v>0.20605322675078999</v>
      </c>
      <c r="Q499" s="14">
        <v>0.219608668633092</v>
      </c>
      <c r="R499" s="14">
        <v>0.191217207283672</v>
      </c>
      <c r="S499" s="14">
        <v>0.20889522291114199</v>
      </c>
      <c r="T499" s="14">
        <v>0.206456279784729</v>
      </c>
      <c r="U499" s="14">
        <v>0.183058216543172</v>
      </c>
      <c r="V499" s="14">
        <v>0.190912820666893</v>
      </c>
      <c r="W499" s="14">
        <v>0.22148626440903299</v>
      </c>
      <c r="X499" s="14"/>
      <c r="Y499" s="14">
        <v>0.24322440067002599</v>
      </c>
      <c r="Z499" s="14">
        <v>0.17941178338461999</v>
      </c>
      <c r="AA499" s="14">
        <v>0.22746253075688899</v>
      </c>
      <c r="AB499" s="14"/>
      <c r="AC499" s="14">
        <v>0.25233331620774802</v>
      </c>
      <c r="AD499" s="14">
        <v>0.20214940226570299</v>
      </c>
      <c r="AE499" s="14">
        <v>0.17954363869324899</v>
      </c>
      <c r="AF499" s="14"/>
      <c r="AG499" s="14">
        <v>0.229955299566038</v>
      </c>
      <c r="AH499" s="14">
        <v>0.23316022396161501</v>
      </c>
      <c r="AI499" s="14">
        <v>0.205241340170845</v>
      </c>
      <c r="AJ499" s="14">
        <v>0.216106501622333</v>
      </c>
      <c r="AK499" s="14">
        <v>0.18737527202495899</v>
      </c>
    </row>
    <row r="500" spans="2:37" x14ac:dyDescent="0.3">
      <c r="B500" t="s">
        <v>214</v>
      </c>
      <c r="C500" s="14">
        <v>0.207498944588658</v>
      </c>
      <c r="D500" s="14">
        <v>0.24703024212755201</v>
      </c>
      <c r="E500" s="14">
        <v>0.16961751132209399</v>
      </c>
      <c r="F500" s="14"/>
      <c r="G500" s="14">
        <v>0.24023669550940799</v>
      </c>
      <c r="H500" s="14">
        <v>0.230594722728934</v>
      </c>
      <c r="I500" s="14">
        <v>0.18882212380242799</v>
      </c>
      <c r="J500" s="14">
        <v>0.16638443221433299</v>
      </c>
      <c r="K500" s="14"/>
      <c r="L500" s="14">
        <v>0.22748894388805199</v>
      </c>
      <c r="M500" s="14">
        <v>0.184142793969159</v>
      </c>
      <c r="N500" s="14">
        <v>0.167072993809254</v>
      </c>
      <c r="O500" s="14">
        <v>0.24392131106718201</v>
      </c>
      <c r="P500" s="14">
        <v>0.217147429703407</v>
      </c>
      <c r="Q500" s="14">
        <v>0.21718641608782599</v>
      </c>
      <c r="R500" s="14">
        <v>0.187746601584864</v>
      </c>
      <c r="S500" s="14">
        <v>0.106246744607205</v>
      </c>
      <c r="T500" s="14">
        <v>0.19563569161692801</v>
      </c>
      <c r="U500" s="14">
        <v>0.26347910885471398</v>
      </c>
      <c r="V500" s="14">
        <v>0.197134674982853</v>
      </c>
      <c r="W500" s="14">
        <v>0.242584331841009</v>
      </c>
      <c r="X500" s="14"/>
      <c r="Y500" s="14">
        <v>0.15542584855908301</v>
      </c>
      <c r="Z500" s="14">
        <v>0.24193707547844201</v>
      </c>
      <c r="AA500" s="14">
        <v>0.25276386682732499</v>
      </c>
      <c r="AB500" s="14"/>
      <c r="AC500" s="14">
        <v>0.18280259696422901</v>
      </c>
      <c r="AD500" s="14">
        <v>0.238897546944635</v>
      </c>
      <c r="AE500" s="14">
        <v>0.17083559999717901</v>
      </c>
      <c r="AF500" s="14"/>
      <c r="AG500" s="14">
        <v>0.20398108226230599</v>
      </c>
      <c r="AH500" s="14">
        <v>0.21600716275822601</v>
      </c>
      <c r="AI500" s="14">
        <v>0.222765824475291</v>
      </c>
      <c r="AJ500" s="14">
        <v>0.210984361351995</v>
      </c>
      <c r="AK500" s="14">
        <v>0.19771093677611201</v>
      </c>
    </row>
    <row r="501" spans="2:37" x14ac:dyDescent="0.3">
      <c r="B501" t="s">
        <v>215</v>
      </c>
      <c r="C501" s="14">
        <v>0.18719687714437699</v>
      </c>
      <c r="D501" s="14">
        <v>0.15801750138480899</v>
      </c>
      <c r="E501" s="14">
        <v>0.21625028764581999</v>
      </c>
      <c r="F501" s="14"/>
      <c r="G501" s="14">
        <v>0.190215461333064</v>
      </c>
      <c r="H501" s="14">
        <v>0.18635875453081299</v>
      </c>
      <c r="I501" s="14">
        <v>0.192695903199709</v>
      </c>
      <c r="J501" s="14">
        <v>0.180128853471164</v>
      </c>
      <c r="K501" s="14"/>
      <c r="L501" s="14">
        <v>0.2006216493995</v>
      </c>
      <c r="M501" s="14">
        <v>0.21337617745606599</v>
      </c>
      <c r="N501" s="14">
        <v>0.17133691275885901</v>
      </c>
      <c r="O501" s="14">
        <v>0.194343350574431</v>
      </c>
      <c r="P501" s="14">
        <v>0.17795643656382101</v>
      </c>
      <c r="Q501" s="14">
        <v>0.192987470907097</v>
      </c>
      <c r="R501" s="14">
        <v>0.191048257357947</v>
      </c>
      <c r="S501" s="14">
        <v>0.18879365420691599</v>
      </c>
      <c r="T501" s="14">
        <v>0.15819668224437999</v>
      </c>
      <c r="U501" s="14">
        <v>0.16408846646983799</v>
      </c>
      <c r="V501" s="14">
        <v>0.19541578769455401</v>
      </c>
      <c r="W501" s="14">
        <v>0.18585483045928899</v>
      </c>
      <c r="X501" s="14"/>
      <c r="Y501" s="14">
        <v>0.17756040883339699</v>
      </c>
      <c r="Z501" s="14">
        <v>0.20429322587940699</v>
      </c>
      <c r="AA501" s="14">
        <v>0.17450003957641499</v>
      </c>
      <c r="AB501" s="14"/>
      <c r="AC501" s="14">
        <v>0.15270860464096001</v>
      </c>
      <c r="AD501" s="14">
        <v>0.17729442977047499</v>
      </c>
      <c r="AE501" s="14">
        <v>0.230021272762751</v>
      </c>
      <c r="AF501" s="14"/>
      <c r="AG501" s="14">
        <v>0.212693562566831</v>
      </c>
      <c r="AH501" s="14">
        <v>0.18750339842320701</v>
      </c>
      <c r="AI501" s="14">
        <v>0.23520035046912799</v>
      </c>
      <c r="AJ501" s="14">
        <v>0.17268102225573501</v>
      </c>
      <c r="AK501" s="14">
        <v>0.18714843201922099</v>
      </c>
    </row>
    <row r="502" spans="2:37" x14ac:dyDescent="0.3">
      <c r="B502" t="s">
        <v>216</v>
      </c>
      <c r="C502" s="14">
        <v>0.1744896718384</v>
      </c>
      <c r="D502" s="14">
        <v>0.16175958979316701</v>
      </c>
      <c r="E502" s="14">
        <v>0.18674348176153699</v>
      </c>
      <c r="F502" s="14"/>
      <c r="G502" s="14">
        <v>0.19169998082902401</v>
      </c>
      <c r="H502" s="14">
        <v>0.17394333840034201</v>
      </c>
      <c r="I502" s="14">
        <v>0.18862797335117801</v>
      </c>
      <c r="J502" s="14">
        <v>0.14243713001403799</v>
      </c>
      <c r="K502" s="14"/>
      <c r="L502" s="14">
        <v>0.183298869909716</v>
      </c>
      <c r="M502" s="14">
        <v>0.20897498622650301</v>
      </c>
      <c r="N502" s="14">
        <v>0.15572122235604499</v>
      </c>
      <c r="O502" s="14">
        <v>0.16667397503699499</v>
      </c>
      <c r="P502" s="14">
        <v>0.22145950986955701</v>
      </c>
      <c r="Q502" s="14">
        <v>0.1583099691599</v>
      </c>
      <c r="R502" s="14">
        <v>0.157583345367488</v>
      </c>
      <c r="S502" s="14">
        <v>0.16515993256636599</v>
      </c>
      <c r="T502" s="14">
        <v>0.160428215473714</v>
      </c>
      <c r="U502" s="14">
        <v>0.16297688510292399</v>
      </c>
      <c r="V502" s="14">
        <v>0.17459745341250099</v>
      </c>
      <c r="W502" s="14">
        <v>0.139779247463655</v>
      </c>
      <c r="X502" s="14"/>
      <c r="Y502" s="14">
        <v>0.19087694600241101</v>
      </c>
      <c r="Z502" s="14">
        <v>0.170054353268941</v>
      </c>
      <c r="AA502" s="14">
        <v>0.170974003937401</v>
      </c>
      <c r="AB502" s="14"/>
      <c r="AC502" s="14">
        <v>0.169605044369837</v>
      </c>
      <c r="AD502" s="14">
        <v>0.168343422027777</v>
      </c>
      <c r="AE502" s="14">
        <v>0.19432414191491801</v>
      </c>
      <c r="AF502" s="14"/>
      <c r="AG502" s="14">
        <v>0.111692788514555</v>
      </c>
      <c r="AH502" s="14">
        <v>0.15795509349199499</v>
      </c>
      <c r="AI502" s="14">
        <v>0.203713434488658</v>
      </c>
      <c r="AJ502" s="14">
        <v>0.16382249240618699</v>
      </c>
      <c r="AK502" s="14">
        <v>0.199687341036173</v>
      </c>
    </row>
    <row r="503" spans="2:37" x14ac:dyDescent="0.3">
      <c r="B503" t="s">
        <v>217</v>
      </c>
      <c r="C503" s="14">
        <v>0.165563420928623</v>
      </c>
      <c r="D503" s="14">
        <v>0.162099300560544</v>
      </c>
      <c r="E503" s="14">
        <v>0.16741206731581501</v>
      </c>
      <c r="F503" s="14"/>
      <c r="G503" s="14">
        <v>0.16844207637733</v>
      </c>
      <c r="H503" s="14">
        <v>0.19581682786997301</v>
      </c>
      <c r="I503" s="14">
        <v>0.159002152390183</v>
      </c>
      <c r="J503" s="14">
        <v>0.133905774765363</v>
      </c>
      <c r="K503" s="14"/>
      <c r="L503" s="14">
        <v>0.19769315142271299</v>
      </c>
      <c r="M503" s="14">
        <v>0.15486643846684101</v>
      </c>
      <c r="N503" s="14">
        <v>0.16255084922732899</v>
      </c>
      <c r="O503" s="14">
        <v>0.15356169527761501</v>
      </c>
      <c r="P503" s="14">
        <v>0.16285095214213699</v>
      </c>
      <c r="Q503" s="14">
        <v>0.17641948185671599</v>
      </c>
      <c r="R503" s="14">
        <v>0.146224398876177</v>
      </c>
      <c r="S503" s="14">
        <v>0.16897351353109799</v>
      </c>
      <c r="T503" s="14">
        <v>0.197200766983017</v>
      </c>
      <c r="U503" s="14">
        <v>0.14248080605723801</v>
      </c>
      <c r="V503" s="14">
        <v>0.11625711616650899</v>
      </c>
      <c r="W503" s="14">
        <v>0.16274211138681399</v>
      </c>
      <c r="X503" s="14"/>
      <c r="Y503" s="14">
        <v>0.14072532489369299</v>
      </c>
      <c r="Z503" s="14">
        <v>0.19414069268814199</v>
      </c>
      <c r="AA503" s="14">
        <v>0.17267072463507299</v>
      </c>
      <c r="AB503" s="14"/>
      <c r="AC503" s="14">
        <v>0.14980579672135999</v>
      </c>
      <c r="AD503" s="14">
        <v>0.18159407129632801</v>
      </c>
      <c r="AE503" s="14">
        <v>0.152916338070192</v>
      </c>
      <c r="AF503" s="14"/>
      <c r="AG503" s="14">
        <v>0.15304586305468401</v>
      </c>
      <c r="AH503" s="14">
        <v>0.145750301247281</v>
      </c>
      <c r="AI503" s="14">
        <v>0.18503516727181499</v>
      </c>
      <c r="AJ503" s="14">
        <v>0.158693494870532</v>
      </c>
      <c r="AK503" s="14">
        <v>0.18301728607033799</v>
      </c>
    </row>
    <row r="504" spans="2:37" x14ac:dyDescent="0.3">
      <c r="B504" t="s">
        <v>218</v>
      </c>
      <c r="C504" s="14">
        <v>0.14546692842525599</v>
      </c>
      <c r="D504" s="14">
        <v>0.132547276908516</v>
      </c>
      <c r="E504" s="14">
        <v>0.15770092706031499</v>
      </c>
      <c r="F504" s="14"/>
      <c r="G504" s="14">
        <v>0.14982881063859901</v>
      </c>
      <c r="H504" s="14">
        <v>0.14787325665529899</v>
      </c>
      <c r="I504" s="14">
        <v>0.13399587860919701</v>
      </c>
      <c r="J504" s="14">
        <v>0.150484761501609</v>
      </c>
      <c r="K504" s="14"/>
      <c r="L504" s="14">
        <v>0.177592142567085</v>
      </c>
      <c r="M504" s="14">
        <v>0.14898033977703801</v>
      </c>
      <c r="N504" s="14">
        <v>0.15456485013899701</v>
      </c>
      <c r="O504" s="14">
        <v>0.10364563980238301</v>
      </c>
      <c r="P504" s="14">
        <v>0.19055408883613401</v>
      </c>
      <c r="Q504" s="14">
        <v>0.15364367322588299</v>
      </c>
      <c r="R504" s="14">
        <v>0.120188363242138</v>
      </c>
      <c r="S504" s="14">
        <v>0.10734777614448</v>
      </c>
      <c r="T504" s="14">
        <v>0.12502159810305</v>
      </c>
      <c r="U504" s="14">
        <v>0.138494722227886</v>
      </c>
      <c r="V504" s="14">
        <v>0.18831865096449599</v>
      </c>
      <c r="W504" s="14">
        <v>9.3985500888645698E-2</v>
      </c>
      <c r="X504" s="14"/>
      <c r="Y504" s="14">
        <v>0.162764806348209</v>
      </c>
      <c r="Z504" s="14">
        <v>0.156504608833655</v>
      </c>
      <c r="AA504" s="14">
        <v>0.13901447126611399</v>
      </c>
      <c r="AB504" s="14"/>
      <c r="AC504" s="14">
        <v>0.150584351599449</v>
      </c>
      <c r="AD504" s="14">
        <v>0.13541052619576499</v>
      </c>
      <c r="AE504" s="14">
        <v>0.14324278436260501</v>
      </c>
      <c r="AF504" s="14"/>
      <c r="AG504" s="14">
        <v>9.4828500207857505E-2</v>
      </c>
      <c r="AH504" s="14">
        <v>0.137718808407092</v>
      </c>
      <c r="AI504" s="14">
        <v>0.17079809175374699</v>
      </c>
      <c r="AJ504" s="14">
        <v>0.14064753192194601</v>
      </c>
      <c r="AK504" s="14">
        <v>0.146512113744273</v>
      </c>
    </row>
    <row r="505" spans="2:37" x14ac:dyDescent="0.3">
      <c r="B505" t="s">
        <v>219</v>
      </c>
      <c r="C505" s="14">
        <v>0.13813649184285001</v>
      </c>
      <c r="D505" s="14">
        <v>0.139222605182208</v>
      </c>
      <c r="E505" s="14">
        <v>0.136021344991481</v>
      </c>
      <c r="F505" s="14"/>
      <c r="G505" s="14">
        <v>0.12521449356870301</v>
      </c>
      <c r="H505" s="14">
        <v>0.136636181195148</v>
      </c>
      <c r="I505" s="14">
        <v>0.160148863282561</v>
      </c>
      <c r="J505" s="14">
        <v>0.13497371962406199</v>
      </c>
      <c r="K505" s="14"/>
      <c r="L505" s="14">
        <v>0.16900975244324201</v>
      </c>
      <c r="M505" s="14">
        <v>0.13855991681721599</v>
      </c>
      <c r="N505" s="14">
        <v>0.155529495586926</v>
      </c>
      <c r="O505" s="14">
        <v>0.112902350455222</v>
      </c>
      <c r="P505" s="14">
        <v>7.8852006201050096E-2</v>
      </c>
      <c r="Q505" s="14">
        <v>0.14520708587755901</v>
      </c>
      <c r="R505" s="14">
        <v>0.122087950712125</v>
      </c>
      <c r="S505" s="14">
        <v>0.167304468296295</v>
      </c>
      <c r="T505" s="14">
        <v>0.14963947586916701</v>
      </c>
      <c r="U505" s="14">
        <v>0.15058664737434699</v>
      </c>
      <c r="V505" s="14">
        <v>0.113949825279512</v>
      </c>
      <c r="W505" s="14">
        <v>0.103874062478068</v>
      </c>
      <c r="X505" s="14"/>
      <c r="Y505" s="14">
        <v>0.107772233719682</v>
      </c>
      <c r="Z505" s="14">
        <v>0.16454832251839299</v>
      </c>
      <c r="AA505" s="14">
        <v>0.15766579009353199</v>
      </c>
      <c r="AB505" s="14"/>
      <c r="AC505" s="14">
        <v>0.12815031980454999</v>
      </c>
      <c r="AD505" s="14">
        <v>0.13148778749332701</v>
      </c>
      <c r="AE505" s="14">
        <v>0.16097009070527599</v>
      </c>
      <c r="AF505" s="14"/>
      <c r="AG505" s="14">
        <v>0.119115126497452</v>
      </c>
      <c r="AH505" s="14">
        <v>0.10951280274565001</v>
      </c>
      <c r="AI505" s="14">
        <v>0.168474995458368</v>
      </c>
      <c r="AJ505" s="14">
        <v>0.13902397469401701</v>
      </c>
      <c r="AK505" s="14">
        <v>0.12269869972058001</v>
      </c>
    </row>
    <row r="506" spans="2:37" x14ac:dyDescent="0.3">
      <c r="B506" t="s">
        <v>220</v>
      </c>
      <c r="C506" s="14">
        <v>0.135503120915894</v>
      </c>
      <c r="D506" s="14">
        <v>0.14803434593831699</v>
      </c>
      <c r="E506" s="14">
        <v>0.12416094994591401</v>
      </c>
      <c r="F506" s="14"/>
      <c r="G506" s="14">
        <v>0.17173775229805399</v>
      </c>
      <c r="H506" s="14">
        <v>0.13030552366322801</v>
      </c>
      <c r="I506" s="14">
        <v>0.14306449444771899</v>
      </c>
      <c r="J506" s="14">
        <v>9.5853813804294502E-2</v>
      </c>
      <c r="K506" s="14"/>
      <c r="L506" s="14">
        <v>0.177608183096336</v>
      </c>
      <c r="M506" s="14">
        <v>0.114043196627309</v>
      </c>
      <c r="N506" s="14">
        <v>0.141826822118302</v>
      </c>
      <c r="O506" s="14">
        <v>0.12977097097338799</v>
      </c>
      <c r="P506" s="14">
        <v>0.13629102642513399</v>
      </c>
      <c r="Q506" s="14">
        <v>8.7452804173763499E-2</v>
      </c>
      <c r="R506" s="14">
        <v>0.163642303011659</v>
      </c>
      <c r="S506" s="14">
        <v>0.14399739378694401</v>
      </c>
      <c r="T506" s="14">
        <v>0.14669940622077299</v>
      </c>
      <c r="U506" s="14">
        <v>0.12721029125817401</v>
      </c>
      <c r="V506" s="14">
        <v>0.103092580211432</v>
      </c>
      <c r="W506" s="14">
        <v>0.126444950734555</v>
      </c>
      <c r="X506" s="14"/>
      <c r="Y506" s="14">
        <v>0.15087816747886301</v>
      </c>
      <c r="Z506" s="14">
        <v>0.13436139147399301</v>
      </c>
      <c r="AA506" s="14">
        <v>0.13446353197049199</v>
      </c>
      <c r="AB506" s="14"/>
      <c r="AC506" s="14">
        <v>0.14711633017447001</v>
      </c>
      <c r="AD506" s="14">
        <v>0.13492706515439601</v>
      </c>
      <c r="AE506" s="14">
        <v>0.13642764944937</v>
      </c>
      <c r="AF506" s="14"/>
      <c r="AG506" s="14">
        <v>0.16070650088848201</v>
      </c>
      <c r="AH506" s="14">
        <v>0.16341964673373799</v>
      </c>
      <c r="AI506" s="14">
        <v>0.12813548989953799</v>
      </c>
      <c r="AJ506" s="14">
        <v>0.141619902511705</v>
      </c>
      <c r="AK506" s="14">
        <v>0.114652463495615</v>
      </c>
    </row>
    <row r="507" spans="2:37" x14ac:dyDescent="0.3">
      <c r="B507" t="s">
        <v>221</v>
      </c>
      <c r="C507" s="14">
        <v>0.11168525485839199</v>
      </c>
      <c r="D507" s="14">
        <v>0.118120497446471</v>
      </c>
      <c r="E507" s="14">
        <v>0.102832404444179</v>
      </c>
      <c r="F507" s="14"/>
      <c r="G507" s="14">
        <v>0.13388654568951799</v>
      </c>
      <c r="H507" s="14">
        <v>0.106747039544693</v>
      </c>
      <c r="I507" s="14">
        <v>9.9157282481168202E-2</v>
      </c>
      <c r="J507" s="14">
        <v>0.104213705757841</v>
      </c>
      <c r="K507" s="14"/>
      <c r="L507" s="14">
        <v>0.125551923738425</v>
      </c>
      <c r="M507" s="14">
        <v>0.14548713345678799</v>
      </c>
      <c r="N507" s="14">
        <v>8.9822897431983906E-2</v>
      </c>
      <c r="O507" s="14">
        <v>0.11818791608002099</v>
      </c>
      <c r="P507" s="14">
        <v>9.3214080930653601E-2</v>
      </c>
      <c r="Q507" s="14">
        <v>0.120300622226581</v>
      </c>
      <c r="R507" s="14">
        <v>0.110183236513411</v>
      </c>
      <c r="S507" s="14">
        <v>0.10856633512762399</v>
      </c>
      <c r="T507" s="14">
        <v>0.105101619963239</v>
      </c>
      <c r="U507" s="14">
        <v>8.9278047183995998E-2</v>
      </c>
      <c r="V507" s="14">
        <v>0.10399461469179</v>
      </c>
      <c r="W507" s="14">
        <v>6.9073494899401594E-2</v>
      </c>
      <c r="X507" s="14"/>
      <c r="Y507" s="14">
        <v>9.6557387796906494E-2</v>
      </c>
      <c r="Z507" s="14">
        <v>0.12208478070015399</v>
      </c>
      <c r="AA507" s="14">
        <v>0.14196271104615299</v>
      </c>
      <c r="AB507" s="14"/>
      <c r="AC507" s="14">
        <v>7.6614031652895501E-2</v>
      </c>
      <c r="AD507" s="14">
        <v>0.13688430809996999</v>
      </c>
      <c r="AE507" s="14">
        <v>0.106047760949776</v>
      </c>
      <c r="AF507" s="14"/>
      <c r="AG507" s="14">
        <v>0.162330169624048</v>
      </c>
      <c r="AH507" s="14">
        <v>9.7405043551713602E-2</v>
      </c>
      <c r="AI507" s="14">
        <v>0.11486946965032099</v>
      </c>
      <c r="AJ507" s="14">
        <v>0.10083225351333</v>
      </c>
      <c r="AK507" s="14">
        <v>0.129951236704475</v>
      </c>
    </row>
    <row r="508" spans="2:37" x14ac:dyDescent="0.3">
      <c r="B508" t="s">
        <v>222</v>
      </c>
      <c r="C508" s="14">
        <v>9.8448061758811795E-2</v>
      </c>
      <c r="D508" s="14">
        <v>0.112191394991365</v>
      </c>
      <c r="E508" s="14">
        <v>8.4352475122596304E-2</v>
      </c>
      <c r="F508" s="14"/>
      <c r="G508" s="14">
        <v>0.106536142375089</v>
      </c>
      <c r="H508" s="14">
        <v>0.10002095566501</v>
      </c>
      <c r="I508" s="14">
        <v>8.6058882978226503E-2</v>
      </c>
      <c r="J508" s="14">
        <v>9.7743112066535798E-2</v>
      </c>
      <c r="K508" s="14"/>
      <c r="L508" s="14">
        <v>5.1402257445547897E-2</v>
      </c>
      <c r="M508" s="14">
        <v>6.1122710355985398E-2</v>
      </c>
      <c r="N508" s="14">
        <v>8.2365219346270294E-2</v>
      </c>
      <c r="O508" s="14">
        <v>7.3592360337488505E-2</v>
      </c>
      <c r="P508" s="14">
        <v>0.12972158300164099</v>
      </c>
      <c r="Q508" s="14">
        <v>0.12351566343203101</v>
      </c>
      <c r="R508" s="14">
        <v>0.154095215841454</v>
      </c>
      <c r="S508" s="14">
        <v>0.139144460500748</v>
      </c>
      <c r="T508" s="14">
        <v>0.11145499837737199</v>
      </c>
      <c r="U508" s="14">
        <v>0.130230989616376</v>
      </c>
      <c r="V508" s="14">
        <v>0.111280908812324</v>
      </c>
      <c r="W508" s="14">
        <v>8.1402674989181897E-2</v>
      </c>
      <c r="X508" s="14"/>
      <c r="Y508" s="14">
        <v>0.10389218601918999</v>
      </c>
      <c r="Z508" s="14">
        <v>9.9658925340575993E-2</v>
      </c>
      <c r="AA508" s="14">
        <v>8.6831685139867901E-2</v>
      </c>
      <c r="AB508" s="14"/>
      <c r="AC508" s="14">
        <v>0.10578696215068401</v>
      </c>
      <c r="AD508" s="14">
        <v>9.9774106147038702E-2</v>
      </c>
      <c r="AE508" s="14">
        <v>8.5159003448473602E-2</v>
      </c>
      <c r="AF508" s="14"/>
      <c r="AG508" s="14">
        <v>0.101890414400607</v>
      </c>
      <c r="AH508" s="14">
        <v>0.107551000259775</v>
      </c>
      <c r="AI508" s="14">
        <v>0.13465800796663399</v>
      </c>
      <c r="AJ508" s="14">
        <v>8.9234117183900494E-2</v>
      </c>
      <c r="AK508" s="14">
        <v>9.1637132799327503E-2</v>
      </c>
    </row>
    <row r="509" spans="2:37" x14ac:dyDescent="0.3">
      <c r="B509" t="s">
        <v>223</v>
      </c>
      <c r="C509" s="14">
        <v>8.6366010687874598E-2</v>
      </c>
      <c r="D509" s="14">
        <v>0.10517766376250499</v>
      </c>
      <c r="E509" s="14">
        <v>6.8568471983679796E-2</v>
      </c>
      <c r="F509" s="14"/>
      <c r="G509" s="14">
        <v>9.0206269643180695E-2</v>
      </c>
      <c r="H509" s="14">
        <v>9.40644968791053E-2</v>
      </c>
      <c r="I509" s="14">
        <v>8.5784746790230099E-2</v>
      </c>
      <c r="J509" s="14">
        <v>7.4694248744465105E-2</v>
      </c>
      <c r="K509" s="14"/>
      <c r="L509" s="14">
        <v>0.13617198754940499</v>
      </c>
      <c r="M509" s="14">
        <v>7.5754743620482998E-2</v>
      </c>
      <c r="N509" s="14">
        <v>2.7957546618418701E-2</v>
      </c>
      <c r="O509" s="14">
        <v>9.7855894958845197E-2</v>
      </c>
      <c r="P509" s="14">
        <v>9.5943805800337997E-2</v>
      </c>
      <c r="Q509" s="14">
        <v>9.8135304401401696E-2</v>
      </c>
      <c r="R509" s="14">
        <v>9.0953626862552706E-2</v>
      </c>
      <c r="S509" s="14">
        <v>7.3786876925585193E-2</v>
      </c>
      <c r="T509" s="14">
        <v>8.0354170414651302E-2</v>
      </c>
      <c r="U509" s="14">
        <v>4.8564249323474099E-2</v>
      </c>
      <c r="V509" s="14">
        <v>8.4580587325121095E-2</v>
      </c>
      <c r="W509" s="14">
        <v>0.106806850450417</v>
      </c>
      <c r="X509" s="14"/>
      <c r="Y509" s="14">
        <v>9.1070035152270995E-2</v>
      </c>
      <c r="Z509" s="14">
        <v>9.9177772158318606E-2</v>
      </c>
      <c r="AA509" s="14">
        <v>7.9995314904222306E-2</v>
      </c>
      <c r="AB509" s="14"/>
      <c r="AC509" s="14">
        <v>7.2451559477317004E-2</v>
      </c>
      <c r="AD509" s="14">
        <v>8.7231984828476494E-2</v>
      </c>
      <c r="AE509" s="14">
        <v>0.103558908153547</v>
      </c>
      <c r="AF509" s="14"/>
      <c r="AG509" s="14">
        <v>0.14830186550564201</v>
      </c>
      <c r="AH509" s="14">
        <v>8.5328455591124994E-2</v>
      </c>
      <c r="AI509" s="14">
        <v>9.7256989971747004E-2</v>
      </c>
      <c r="AJ509" s="14">
        <v>7.5385914439253604E-2</v>
      </c>
      <c r="AK509" s="14">
        <v>9.5413647644637098E-2</v>
      </c>
    </row>
    <row r="510" spans="2:37" x14ac:dyDescent="0.3">
      <c r="B510" t="s">
        <v>224</v>
      </c>
      <c r="C510" s="14">
        <v>8.2280664606317999E-2</v>
      </c>
      <c r="D510" s="14">
        <v>8.1830259957617196E-2</v>
      </c>
      <c r="E510" s="14">
        <v>8.1933534281314099E-2</v>
      </c>
      <c r="F510" s="14"/>
      <c r="G510" s="14">
        <v>8.2608404304809105E-2</v>
      </c>
      <c r="H510" s="14">
        <v>7.9866552986893297E-2</v>
      </c>
      <c r="I510" s="14">
        <v>7.3354463660259495E-2</v>
      </c>
      <c r="J510" s="14">
        <v>9.3496002914080806E-2</v>
      </c>
      <c r="K510" s="14"/>
      <c r="L510" s="14">
        <v>6.8138394115534004E-2</v>
      </c>
      <c r="M510" s="14">
        <v>5.9217632154494299E-2</v>
      </c>
      <c r="N510" s="14">
        <v>8.0669062955653098E-2</v>
      </c>
      <c r="O510" s="14">
        <v>5.8010954490177201E-2</v>
      </c>
      <c r="P510" s="14">
        <v>5.6771649936282101E-2</v>
      </c>
      <c r="Q510" s="14">
        <v>0.103401114797026</v>
      </c>
      <c r="R510" s="14">
        <v>8.3053697308694302E-2</v>
      </c>
      <c r="S510" s="14">
        <v>0.114799427495049</v>
      </c>
      <c r="T510" s="14">
        <v>0.12811197419336201</v>
      </c>
      <c r="U510" s="14">
        <v>8.9260040304285096E-2</v>
      </c>
      <c r="V510" s="14">
        <v>7.7619752731408295E-2</v>
      </c>
      <c r="W510" s="14">
        <v>9.5043782337440499E-2</v>
      </c>
      <c r="X510" s="14"/>
      <c r="Y510" s="14">
        <v>9.5037972613534694E-2</v>
      </c>
      <c r="Z510" s="14">
        <v>8.0864571560503598E-2</v>
      </c>
      <c r="AA510" s="14">
        <v>0.10425510799502199</v>
      </c>
      <c r="AB510" s="14"/>
      <c r="AC510" s="14">
        <v>8.5848933983849393E-2</v>
      </c>
      <c r="AD510" s="14">
        <v>7.4877146067815994E-2</v>
      </c>
      <c r="AE510" s="14">
        <v>9.7328396762718997E-2</v>
      </c>
      <c r="AF510" s="14"/>
      <c r="AG510" s="14">
        <v>9.5355092130855801E-2</v>
      </c>
      <c r="AH510" s="14">
        <v>8.7835768156888802E-2</v>
      </c>
      <c r="AI510" s="14">
        <v>8.5552180828734795E-2</v>
      </c>
      <c r="AJ510" s="14">
        <v>7.7432062448321196E-2</v>
      </c>
      <c r="AK510" s="14">
        <v>8.9862118673308206E-2</v>
      </c>
    </row>
    <row r="511" spans="2:37" x14ac:dyDescent="0.3">
      <c r="B511" t="s">
        <v>225</v>
      </c>
      <c r="C511" s="14">
        <v>6.4256586158052201E-2</v>
      </c>
      <c r="D511" s="14">
        <v>7.3128172054222298E-2</v>
      </c>
      <c r="E511" s="14">
        <v>5.6018199266047397E-2</v>
      </c>
      <c r="F511" s="14"/>
      <c r="G511" s="14">
        <v>6.8275971177693504E-2</v>
      </c>
      <c r="H511" s="14">
        <v>5.5266473033710101E-2</v>
      </c>
      <c r="I511" s="14">
        <v>7.5882841054003294E-2</v>
      </c>
      <c r="J511" s="14">
        <v>5.9964706790537198E-2</v>
      </c>
      <c r="K511" s="14"/>
      <c r="L511" s="14">
        <v>7.7625121283334694E-2</v>
      </c>
      <c r="M511" s="14">
        <v>9.8825247772719102E-2</v>
      </c>
      <c r="N511" s="14">
        <v>6.60806824960887E-2</v>
      </c>
      <c r="O511" s="14">
        <v>5.8419219514192697E-2</v>
      </c>
      <c r="P511" s="14">
        <v>5.5551082028413697E-2</v>
      </c>
      <c r="Q511" s="14">
        <v>6.8899006935689303E-2</v>
      </c>
      <c r="R511" s="14">
        <v>4.6012197493512402E-2</v>
      </c>
      <c r="S511" s="14">
        <v>7.3921883566228599E-2</v>
      </c>
      <c r="T511" s="14">
        <v>3.8680253551186101E-2</v>
      </c>
      <c r="U511" s="14">
        <v>5.9308817972997599E-2</v>
      </c>
      <c r="V511" s="14">
        <v>4.4771228051854302E-2</v>
      </c>
      <c r="W511" s="14">
        <v>4.8305058445291003E-2</v>
      </c>
      <c r="X511" s="14"/>
      <c r="Y511" s="14">
        <v>4.9351581086017199E-2</v>
      </c>
      <c r="Z511" s="14">
        <v>7.4292077423803005E-2</v>
      </c>
      <c r="AA511" s="14">
        <v>9.2172445377600901E-2</v>
      </c>
      <c r="AB511" s="14"/>
      <c r="AC511" s="14">
        <v>4.5127685107727099E-2</v>
      </c>
      <c r="AD511" s="14">
        <v>7.5901378094719002E-2</v>
      </c>
      <c r="AE511" s="14">
        <v>5.9705053802878598E-2</v>
      </c>
      <c r="AF511" s="14"/>
      <c r="AG511" s="14">
        <v>0.127376510820535</v>
      </c>
      <c r="AH511" s="14">
        <v>6.5848113661190505E-2</v>
      </c>
      <c r="AI511" s="14">
        <v>6.8375025142430601E-2</v>
      </c>
      <c r="AJ511" s="14">
        <v>5.4901404770469099E-2</v>
      </c>
      <c r="AK511" s="14">
        <v>6.9709608796171399E-2</v>
      </c>
    </row>
    <row r="512" spans="2:37" x14ac:dyDescent="0.3">
      <c r="B512" t="s">
        <v>226</v>
      </c>
      <c r="C512" s="14">
        <v>5.9708347287925602E-2</v>
      </c>
      <c r="D512" s="14">
        <v>7.2565510199510699E-2</v>
      </c>
      <c r="E512" s="14">
        <v>4.7548777133581702E-2</v>
      </c>
      <c r="F512" s="14"/>
      <c r="G512" s="14">
        <v>7.3753564860102497E-2</v>
      </c>
      <c r="H512" s="14">
        <v>5.6260718442173001E-2</v>
      </c>
      <c r="I512" s="14">
        <v>5.3665589388441098E-2</v>
      </c>
      <c r="J512" s="14">
        <v>5.14238035936814E-2</v>
      </c>
      <c r="K512" s="14"/>
      <c r="L512" s="14">
        <v>8.9954810246044806E-2</v>
      </c>
      <c r="M512" s="14">
        <v>7.4613628871701601E-2</v>
      </c>
      <c r="N512" s="14">
        <v>3.9018119807761598E-2</v>
      </c>
      <c r="O512" s="14">
        <v>5.1348822385559503E-2</v>
      </c>
      <c r="P512" s="14">
        <v>6.3210400653902196E-2</v>
      </c>
      <c r="Q512" s="14">
        <v>4.4557884430621197E-2</v>
      </c>
      <c r="R512" s="14">
        <v>5.3901584444484799E-2</v>
      </c>
      <c r="S512" s="14">
        <v>2.4321652261000699E-2</v>
      </c>
      <c r="T512" s="14">
        <v>5.3424517643709403E-2</v>
      </c>
      <c r="U512" s="14">
        <v>2.9946779729259201E-2</v>
      </c>
      <c r="V512" s="14">
        <v>0.112640732477544</v>
      </c>
      <c r="W512" s="14">
        <v>5.8105945935963202E-2</v>
      </c>
      <c r="X512" s="14"/>
      <c r="Y512" s="14">
        <v>7.12570801940519E-2</v>
      </c>
      <c r="Z512" s="14">
        <v>6.9804241006663506E-2</v>
      </c>
      <c r="AA512" s="14">
        <v>7.13776234025741E-2</v>
      </c>
      <c r="AB512" s="14"/>
      <c r="AC512" s="14">
        <v>5.0801687538747101E-2</v>
      </c>
      <c r="AD512" s="14">
        <v>5.7078429793008499E-2</v>
      </c>
      <c r="AE512" s="14">
        <v>8.1027713481605396E-2</v>
      </c>
      <c r="AF512" s="14"/>
      <c r="AG512" s="14">
        <v>0.120828073345741</v>
      </c>
      <c r="AH512" s="14">
        <v>4.9458821604316201E-2</v>
      </c>
      <c r="AI512" s="14">
        <v>7.1040370787827101E-2</v>
      </c>
      <c r="AJ512" s="14">
        <v>5.4371391727586899E-2</v>
      </c>
      <c r="AK512" s="14">
        <v>5.4654653344549102E-2</v>
      </c>
    </row>
    <row r="513" spans="2:37" x14ac:dyDescent="0.3">
      <c r="B513" t="s">
        <v>227</v>
      </c>
      <c r="C513" s="14">
        <v>5.1331061949410103E-2</v>
      </c>
      <c r="D513" s="14">
        <v>5.2785333427728703E-2</v>
      </c>
      <c r="E513" s="14">
        <v>4.8940406631462298E-2</v>
      </c>
      <c r="F513" s="14"/>
      <c r="G513" s="14">
        <v>4.17977934560428E-2</v>
      </c>
      <c r="H513" s="14">
        <v>4.5232129665801903E-2</v>
      </c>
      <c r="I513" s="14">
        <v>6.20918911176934E-2</v>
      </c>
      <c r="J513" s="14">
        <v>5.92450754946564E-2</v>
      </c>
      <c r="K513" s="14"/>
      <c r="L513" s="14">
        <v>6.5480740794672504E-2</v>
      </c>
      <c r="M513" s="14">
        <v>4.7512226630559602E-2</v>
      </c>
      <c r="N513" s="14">
        <v>7.3978374524883303E-2</v>
      </c>
      <c r="O513" s="14">
        <v>3.7562294364352503E-2</v>
      </c>
      <c r="P513" s="14">
        <v>4.7313306298742003E-2</v>
      </c>
      <c r="Q513" s="14">
        <v>3.6681585569204901E-2</v>
      </c>
      <c r="R513" s="14">
        <v>4.2711499174083699E-2</v>
      </c>
      <c r="S513" s="14">
        <v>4.1134314999888399E-2</v>
      </c>
      <c r="T513" s="14">
        <v>5.3022968646674003E-2</v>
      </c>
      <c r="U513" s="14">
        <v>4.5533292810619803E-2</v>
      </c>
      <c r="V513" s="14">
        <v>7.3602879480181405E-2</v>
      </c>
      <c r="W513" s="14">
        <v>4.6632565632719003E-2</v>
      </c>
      <c r="X513" s="14"/>
      <c r="Y513" s="14">
        <v>3.6253590377782301E-2</v>
      </c>
      <c r="Z513" s="14">
        <v>6.7423613594214393E-2</v>
      </c>
      <c r="AA513" s="14">
        <v>7.0492255094457806E-2</v>
      </c>
      <c r="AB513" s="14"/>
      <c r="AC513" s="14">
        <v>3.5389882969080501E-2</v>
      </c>
      <c r="AD513" s="14">
        <v>5.0615311958049698E-2</v>
      </c>
      <c r="AE513" s="14">
        <v>6.7293501458379798E-2</v>
      </c>
      <c r="AF513" s="14"/>
      <c r="AG513" s="14">
        <v>5.0119278508004801E-2</v>
      </c>
      <c r="AH513" s="14">
        <v>4.78692181888212E-2</v>
      </c>
      <c r="AI513" s="14">
        <v>5.8802504080641603E-2</v>
      </c>
      <c r="AJ513" s="14">
        <v>4.0457003167639199E-2</v>
      </c>
      <c r="AK513" s="14">
        <v>6.3248020034040897E-2</v>
      </c>
    </row>
    <row r="514" spans="2:37" x14ac:dyDescent="0.3">
      <c r="B514" t="s">
        <v>228</v>
      </c>
      <c r="C514" s="14">
        <v>3.4631558901763101E-2</v>
      </c>
      <c r="D514" s="14">
        <v>3.9587445984523503E-2</v>
      </c>
      <c r="E514" s="14">
        <v>3.00210694419327E-2</v>
      </c>
      <c r="F514" s="14"/>
      <c r="G514" s="14">
        <v>3.5533103942716103E-2</v>
      </c>
      <c r="H514" s="14">
        <v>3.8116991952537399E-2</v>
      </c>
      <c r="I514" s="14">
        <v>2.5913254927313601E-2</v>
      </c>
      <c r="J514" s="14">
        <v>3.82177241568709E-2</v>
      </c>
      <c r="K514" s="14"/>
      <c r="L514" s="14">
        <v>2.1970653917055501E-2</v>
      </c>
      <c r="M514" s="14">
        <v>4.0695374405162701E-2</v>
      </c>
      <c r="N514" s="14">
        <v>3.7518978606495598E-2</v>
      </c>
      <c r="O514" s="14">
        <v>4.6163578442976298E-2</v>
      </c>
      <c r="P514" s="14">
        <v>3.2143950714361803E-2</v>
      </c>
      <c r="Q514" s="14">
        <v>3.7295105334421597E-2</v>
      </c>
      <c r="R514" s="14">
        <v>3.7027940147848701E-2</v>
      </c>
      <c r="S514" s="14">
        <v>2.4499705170426999E-2</v>
      </c>
      <c r="T514" s="14">
        <v>4.4034860572657597E-2</v>
      </c>
      <c r="U514" s="14">
        <v>4.1397234780970099E-2</v>
      </c>
      <c r="V514" s="14">
        <v>1.2933374961784301E-2</v>
      </c>
      <c r="W514" s="14">
        <v>1.1411763471146299E-2</v>
      </c>
      <c r="X514" s="14"/>
      <c r="Y514" s="14">
        <v>4.5179411782543297E-2</v>
      </c>
      <c r="Z514" s="14">
        <v>2.0987903824642901E-2</v>
      </c>
      <c r="AA514" s="14">
        <v>5.4433933216392104E-3</v>
      </c>
      <c r="AB514" s="14"/>
      <c r="AC514" s="14">
        <v>4.3413151232333198E-2</v>
      </c>
      <c r="AD514" s="14">
        <v>2.64731005346487E-2</v>
      </c>
      <c r="AE514" s="14">
        <v>3.4789698629579799E-2</v>
      </c>
      <c r="AF514" s="14"/>
      <c r="AG514" s="14">
        <v>1.8154855904995E-2</v>
      </c>
      <c r="AH514" s="14">
        <v>2.44944982010828E-2</v>
      </c>
      <c r="AI514" s="14">
        <v>1.9814347248995799E-2</v>
      </c>
      <c r="AJ514" s="14">
        <v>4.18627770818416E-2</v>
      </c>
      <c r="AK514" s="14">
        <v>3.5098067019622203E-2</v>
      </c>
    </row>
    <row r="515" spans="2:37" x14ac:dyDescent="0.3">
      <c r="B515" t="s">
        <v>229</v>
      </c>
      <c r="C515" s="14">
        <v>1.47713806372712E-2</v>
      </c>
      <c r="D515" s="14">
        <v>1.91806131966854E-2</v>
      </c>
      <c r="E515" s="14">
        <v>1.05638078941011E-2</v>
      </c>
      <c r="F515" s="14"/>
      <c r="G515" s="14">
        <v>2.1979337507754101E-2</v>
      </c>
      <c r="H515" s="14">
        <v>1.24558257733519E-2</v>
      </c>
      <c r="I515" s="14">
        <v>1.2340004098656199E-2</v>
      </c>
      <c r="J515" s="14">
        <v>1.17481351391349E-2</v>
      </c>
      <c r="K515" s="14"/>
      <c r="L515" s="14">
        <v>1.1993602579347199E-2</v>
      </c>
      <c r="M515" s="14">
        <v>1.51103284684257E-2</v>
      </c>
      <c r="N515" s="14">
        <v>2.8031495542899802E-2</v>
      </c>
      <c r="O515" s="14">
        <v>1.7944225834811801E-2</v>
      </c>
      <c r="P515" s="14">
        <v>1.8562042413894801E-2</v>
      </c>
      <c r="Q515" s="14">
        <v>1.1050693358906001E-2</v>
      </c>
      <c r="R515" s="14">
        <v>1.22142112157107E-2</v>
      </c>
      <c r="S515" s="14">
        <v>1.6317879892562299E-2</v>
      </c>
      <c r="T515" s="14">
        <v>5.8579974634311201E-3</v>
      </c>
      <c r="U515" s="14">
        <v>2.2528095225234801E-2</v>
      </c>
      <c r="V515" s="14">
        <v>6.3190345477344397E-3</v>
      </c>
      <c r="W515" s="14">
        <v>1.1942514411630099E-2</v>
      </c>
      <c r="X515" s="14"/>
      <c r="Y515" s="14">
        <v>1.86653591939792E-2</v>
      </c>
      <c r="Z515" s="14">
        <v>1.1074175593236099E-2</v>
      </c>
      <c r="AA515" s="14">
        <v>1.58013200929903E-2</v>
      </c>
      <c r="AB515" s="14"/>
      <c r="AC515" s="14">
        <v>2.5075890675265399E-2</v>
      </c>
      <c r="AD515" s="14">
        <v>1.2270435249189001E-2</v>
      </c>
      <c r="AE515" s="14">
        <v>4.24580100573112E-3</v>
      </c>
      <c r="AF515" s="14"/>
      <c r="AG515" s="14">
        <v>0</v>
      </c>
      <c r="AH515" s="14">
        <v>3.3011554128284701E-2</v>
      </c>
      <c r="AI515" s="14">
        <v>1.75122846411855E-2</v>
      </c>
      <c r="AJ515" s="14">
        <v>1.08113518914535E-2</v>
      </c>
      <c r="AK515" s="14">
        <v>1.7312608399696901E-2</v>
      </c>
    </row>
    <row r="516" spans="2:37" x14ac:dyDescent="0.3">
      <c r="B516" t="s">
        <v>178</v>
      </c>
      <c r="C516" s="14">
        <v>5.0329273313032698E-2</v>
      </c>
      <c r="D516" s="14">
        <v>4.1232431904865599E-2</v>
      </c>
      <c r="E516" s="14">
        <v>5.9542234723698698E-2</v>
      </c>
      <c r="F516" s="14"/>
      <c r="G516" s="14">
        <v>2.2029894268732801E-2</v>
      </c>
      <c r="H516" s="14">
        <v>4.5231671964988597E-2</v>
      </c>
      <c r="I516" s="14">
        <v>5.1904995085172503E-2</v>
      </c>
      <c r="J516" s="14">
        <v>8.4207700441753797E-2</v>
      </c>
      <c r="K516" s="14"/>
      <c r="L516" s="14">
        <v>3.9305133318275003E-2</v>
      </c>
      <c r="M516" s="14">
        <v>3.5297488557592703E-2</v>
      </c>
      <c r="N516" s="14">
        <v>8.1382249970195802E-2</v>
      </c>
      <c r="O516" s="14">
        <v>5.1230729956020897E-2</v>
      </c>
      <c r="P516" s="14">
        <v>5.0903020804666799E-2</v>
      </c>
      <c r="Q516" s="14">
        <v>4.9178810598987301E-2</v>
      </c>
      <c r="R516" s="14">
        <v>3.2932350850396502E-2</v>
      </c>
      <c r="S516" s="14">
        <v>4.9330582015471101E-2</v>
      </c>
      <c r="T516" s="14">
        <v>7.0791235302157501E-2</v>
      </c>
      <c r="U516" s="14">
        <v>4.8479134033466202E-2</v>
      </c>
      <c r="V516" s="14">
        <v>3.2059744563666698E-2</v>
      </c>
      <c r="W516" s="14">
        <v>9.2345811804454794E-2</v>
      </c>
      <c r="X516" s="14"/>
      <c r="Y516" s="14">
        <v>3.92952065873753E-2</v>
      </c>
      <c r="Z516" s="14">
        <v>3.031206044375E-2</v>
      </c>
      <c r="AA516" s="14">
        <v>2.6856616055711199E-2</v>
      </c>
      <c r="AB516" s="14"/>
      <c r="AC516" s="14">
        <v>4.4766576505983299E-2</v>
      </c>
      <c r="AD516" s="14">
        <v>4.4770443074314797E-2</v>
      </c>
      <c r="AE516" s="14">
        <v>7.61355947808387E-2</v>
      </c>
      <c r="AF516" s="14"/>
      <c r="AG516" s="14">
        <v>3.81757007629005E-2</v>
      </c>
      <c r="AH516" s="14">
        <v>3.2826602178985101E-2</v>
      </c>
      <c r="AI516" s="14">
        <v>2.5237851449426599E-2</v>
      </c>
      <c r="AJ516" s="14">
        <v>5.30442233834185E-2</v>
      </c>
      <c r="AK516" s="14">
        <v>5.1517478819540601E-2</v>
      </c>
    </row>
    <row r="517" spans="2:37" x14ac:dyDescent="0.3">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row>
    <row r="518" spans="2:37" x14ac:dyDescent="0.3">
      <c r="B518" s="6" t="s">
        <v>244</v>
      </c>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row>
    <row r="519" spans="2:37" x14ac:dyDescent="0.3">
      <c r="B519" s="26" t="s">
        <v>74</v>
      </c>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row>
    <row r="520" spans="2:37" x14ac:dyDescent="0.3">
      <c r="B520" t="s">
        <v>231</v>
      </c>
      <c r="C520" s="14">
        <v>0.48633455680285598</v>
      </c>
      <c r="D520" s="14">
        <v>0.43969974135317502</v>
      </c>
      <c r="E520" s="14">
        <v>0.53376455464475203</v>
      </c>
      <c r="F520" s="14"/>
      <c r="G520" s="14">
        <v>0.47005939114361101</v>
      </c>
      <c r="H520" s="14">
        <v>0.51677651049108897</v>
      </c>
      <c r="I520" s="14">
        <v>0.48220854511321098</v>
      </c>
      <c r="J520" s="14">
        <v>0.47502408933541401</v>
      </c>
      <c r="K520" s="14"/>
      <c r="L520" s="14">
        <v>0.35871923158839097</v>
      </c>
      <c r="M520" s="14">
        <v>0.54040869513346101</v>
      </c>
      <c r="N520" s="14">
        <v>0.56413461887098604</v>
      </c>
      <c r="O520" s="14">
        <v>0.554348195743257</v>
      </c>
      <c r="P520" s="14">
        <v>0.44108908943751701</v>
      </c>
      <c r="Q520" s="14">
        <v>0.47622297939115898</v>
      </c>
      <c r="R520" s="14">
        <v>0.45559764717900603</v>
      </c>
      <c r="S520" s="14">
        <v>0.48916063301572998</v>
      </c>
      <c r="T520" s="14">
        <v>0.47937854381821998</v>
      </c>
      <c r="U520" s="14">
        <v>0.505270364670386</v>
      </c>
      <c r="V520" s="14">
        <v>0.55724019791347001</v>
      </c>
      <c r="W520" s="14">
        <v>0.49990742319778497</v>
      </c>
      <c r="X520" s="14"/>
      <c r="Y520" s="14">
        <v>0.53898967825112398</v>
      </c>
      <c r="Z520" s="14">
        <v>0.43483337237320402</v>
      </c>
      <c r="AA520" s="14">
        <v>0.47206380221861299</v>
      </c>
      <c r="AB520" s="14"/>
      <c r="AC520" s="14">
        <v>0.58869803112673302</v>
      </c>
      <c r="AD520" s="14">
        <v>0.47854486613351099</v>
      </c>
      <c r="AE520" s="14">
        <v>0.376666115853943</v>
      </c>
      <c r="AF520" s="14"/>
      <c r="AG520" s="14">
        <v>0.27175232240485098</v>
      </c>
      <c r="AH520" s="14">
        <v>0.514870405413826</v>
      </c>
      <c r="AI520" s="14">
        <v>0.44553656289492799</v>
      </c>
      <c r="AJ520" s="14">
        <v>0.53264575627194399</v>
      </c>
      <c r="AK520" s="14">
        <v>0.46415804405440297</v>
      </c>
    </row>
    <row r="521" spans="2:37" x14ac:dyDescent="0.3">
      <c r="B521" t="s">
        <v>232</v>
      </c>
      <c r="C521" s="14">
        <v>0.24973059882572801</v>
      </c>
      <c r="D521" s="14">
        <v>0.22867918467321099</v>
      </c>
      <c r="E521" s="14">
        <v>0.26863523404231299</v>
      </c>
      <c r="F521" s="14"/>
      <c r="G521" s="14">
        <v>0.241223845253416</v>
      </c>
      <c r="H521" s="14">
        <v>0.275115234307582</v>
      </c>
      <c r="I521" s="14">
        <v>0.25999514912407801</v>
      </c>
      <c r="J521" s="14">
        <v>0.22449913676139799</v>
      </c>
      <c r="K521" s="14"/>
      <c r="L521" s="14">
        <v>0.27100646674727003</v>
      </c>
      <c r="M521" s="14">
        <v>0.26271168453779398</v>
      </c>
      <c r="N521" s="14">
        <v>0.29419067580714398</v>
      </c>
      <c r="O521" s="14">
        <v>0.22370282815218001</v>
      </c>
      <c r="P521" s="14">
        <v>0.23339503247651899</v>
      </c>
      <c r="Q521" s="14">
        <v>0.215314381820678</v>
      </c>
      <c r="R521" s="14">
        <v>0.25933104392207001</v>
      </c>
      <c r="S521" s="14">
        <v>0.28489061380854502</v>
      </c>
      <c r="T521" s="14">
        <v>0.250082652045439</v>
      </c>
      <c r="U521" s="14">
        <v>0.236998302844868</v>
      </c>
      <c r="V521" s="14">
        <v>0.261763761446274</v>
      </c>
      <c r="W521" s="14">
        <v>0.13934807486839601</v>
      </c>
      <c r="X521" s="14"/>
      <c r="Y521" s="14">
        <v>0.213719275119444</v>
      </c>
      <c r="Z521" s="14">
        <v>0.264488001187202</v>
      </c>
      <c r="AA521" s="14">
        <v>0.25311242200982398</v>
      </c>
      <c r="AB521" s="14"/>
      <c r="AC521" s="14">
        <v>0.23836860171218799</v>
      </c>
      <c r="AD521" s="14">
        <v>0.25590255437418002</v>
      </c>
      <c r="AE521" s="14">
        <v>0.25184173642037599</v>
      </c>
      <c r="AF521" s="14"/>
      <c r="AG521" s="14">
        <v>0.206940605077511</v>
      </c>
      <c r="AH521" s="14">
        <v>0.26418223709209798</v>
      </c>
      <c r="AI521" s="14">
        <v>0.28363621793087701</v>
      </c>
      <c r="AJ521" s="14">
        <v>0.238970657021114</v>
      </c>
      <c r="AK521" s="14">
        <v>0.24915079920302499</v>
      </c>
    </row>
    <row r="522" spans="2:37" x14ac:dyDescent="0.3">
      <c r="B522" t="s">
        <v>233</v>
      </c>
      <c r="C522" s="14">
        <v>0.19558278661624101</v>
      </c>
      <c r="D522" s="14">
        <v>0.21778766958764301</v>
      </c>
      <c r="E522" s="14">
        <v>0.173879299397149</v>
      </c>
      <c r="F522" s="14"/>
      <c r="G522" s="14">
        <v>0.18942606779385299</v>
      </c>
      <c r="H522" s="14">
        <v>0.233184419662638</v>
      </c>
      <c r="I522" s="14">
        <v>0.21039470845733799</v>
      </c>
      <c r="J522" s="14">
        <v>0.14773393031818599</v>
      </c>
      <c r="K522" s="14"/>
      <c r="L522" s="14">
        <v>0.21822070516147701</v>
      </c>
      <c r="M522" s="14">
        <v>0.180271070472104</v>
      </c>
      <c r="N522" s="14">
        <v>0.17025215688053599</v>
      </c>
      <c r="O522" s="14">
        <v>0.236179564621254</v>
      </c>
      <c r="P522" s="14">
        <v>0.23778572427525399</v>
      </c>
      <c r="Q522" s="14">
        <v>0.176965088844737</v>
      </c>
      <c r="R522" s="14">
        <v>0.187013914309169</v>
      </c>
      <c r="S522" s="14">
        <v>0.179848288601477</v>
      </c>
      <c r="T522" s="14">
        <v>0.17595400851484799</v>
      </c>
      <c r="U522" s="14">
        <v>0.22178828693883201</v>
      </c>
      <c r="V522" s="14">
        <v>0.14322346402237099</v>
      </c>
      <c r="W522" s="14">
        <v>0.18396125252937401</v>
      </c>
      <c r="X522" s="14"/>
      <c r="Y522" s="14">
        <v>0.15358641200019801</v>
      </c>
      <c r="Z522" s="14">
        <v>0.23506658208245901</v>
      </c>
      <c r="AA522" s="14">
        <v>0.190016008924594</v>
      </c>
      <c r="AB522" s="14"/>
      <c r="AC522" s="14">
        <v>0.17604460197263899</v>
      </c>
      <c r="AD522" s="14">
        <v>0.20874281543577</v>
      </c>
      <c r="AE522" s="14">
        <v>0.17545502539951899</v>
      </c>
      <c r="AF522" s="14"/>
      <c r="AG522" s="14">
        <v>0.12484488791428899</v>
      </c>
      <c r="AH522" s="14">
        <v>0.18938863229945299</v>
      </c>
      <c r="AI522" s="14">
        <v>0.22070652069895599</v>
      </c>
      <c r="AJ522" s="14">
        <v>0.186929288691882</v>
      </c>
      <c r="AK522" s="14">
        <v>0.20891990158451301</v>
      </c>
    </row>
    <row r="523" spans="2:37" x14ac:dyDescent="0.3">
      <c r="B523" t="s">
        <v>234</v>
      </c>
      <c r="C523" s="14">
        <v>0.19507767283302699</v>
      </c>
      <c r="D523" s="14">
        <v>0.20202025115796099</v>
      </c>
      <c r="E523" s="14">
        <v>0.18825824441772601</v>
      </c>
      <c r="F523" s="14"/>
      <c r="G523" s="14">
        <v>0.19755325665960799</v>
      </c>
      <c r="H523" s="14">
        <v>0.193099768576868</v>
      </c>
      <c r="I523" s="14">
        <v>0.19864677304742301</v>
      </c>
      <c r="J523" s="14">
        <v>0.19154787520473501</v>
      </c>
      <c r="K523" s="14"/>
      <c r="L523" s="14">
        <v>0.13053036355310699</v>
      </c>
      <c r="M523" s="14">
        <v>0.14993944559583999</v>
      </c>
      <c r="N523" s="14">
        <v>0.156827825329244</v>
      </c>
      <c r="O523" s="14">
        <v>0.17133831945410499</v>
      </c>
      <c r="P523" s="14">
        <v>0.20147003155716101</v>
      </c>
      <c r="Q523" s="14">
        <v>0.177308502042829</v>
      </c>
      <c r="R523" s="14">
        <v>0.291378064192097</v>
      </c>
      <c r="S523" s="14">
        <v>0.199920122226217</v>
      </c>
      <c r="T523" s="14">
        <v>0.22751238850383099</v>
      </c>
      <c r="U523" s="14">
        <v>0.27597523872454399</v>
      </c>
      <c r="V523" s="14">
        <v>0.27814732807996401</v>
      </c>
      <c r="W523" s="14">
        <v>0.13890163062470501</v>
      </c>
      <c r="X523" s="14"/>
      <c r="Y523" s="14">
        <v>0.169782784913766</v>
      </c>
      <c r="Z523" s="14">
        <v>0.21123996046049801</v>
      </c>
      <c r="AA523" s="14">
        <v>0.21100489692202901</v>
      </c>
      <c r="AB523" s="14"/>
      <c r="AC523" s="14">
        <v>0.19991034266525601</v>
      </c>
      <c r="AD523" s="14">
        <v>0.200076562338044</v>
      </c>
      <c r="AE523" s="14">
        <v>0.151372209188851</v>
      </c>
      <c r="AF523" s="14"/>
      <c r="AG523" s="14">
        <v>0.163588312285355</v>
      </c>
      <c r="AH523" s="14">
        <v>0.15082511272235999</v>
      </c>
      <c r="AI523" s="14">
        <v>0.248496735730349</v>
      </c>
      <c r="AJ523" s="14">
        <v>0.18496017029077799</v>
      </c>
      <c r="AK523" s="14">
        <v>0.20497232792482301</v>
      </c>
    </row>
    <row r="524" spans="2:37" x14ac:dyDescent="0.3">
      <c r="B524" t="s">
        <v>235</v>
      </c>
      <c r="C524" s="14">
        <v>0.189293711472935</v>
      </c>
      <c r="D524" s="14">
        <v>0.24193641977079</v>
      </c>
      <c r="E524" s="14">
        <v>0.13783603489338001</v>
      </c>
      <c r="F524" s="14"/>
      <c r="G524" s="14">
        <v>0.24253809294369399</v>
      </c>
      <c r="H524" s="14">
        <v>0.202364840172536</v>
      </c>
      <c r="I524" s="14">
        <v>0.15692424515296399</v>
      </c>
      <c r="J524" s="14">
        <v>0.14524708488424301</v>
      </c>
      <c r="K524" s="14"/>
      <c r="L524" s="14">
        <v>0.213065933774924</v>
      </c>
      <c r="M524" s="14">
        <v>0.16810785682257401</v>
      </c>
      <c r="N524" s="14">
        <v>0.206841152626276</v>
      </c>
      <c r="O524" s="14">
        <v>0.19870954260176801</v>
      </c>
      <c r="P524" s="14">
        <v>0.17689823524994999</v>
      </c>
      <c r="Q524" s="14">
        <v>0.19957891869487299</v>
      </c>
      <c r="R524" s="14">
        <v>0.177545739897529</v>
      </c>
      <c r="S524" s="14">
        <v>0.14624212557413399</v>
      </c>
      <c r="T524" s="14">
        <v>0.195238389433536</v>
      </c>
      <c r="U524" s="14">
        <v>0.188908869158364</v>
      </c>
      <c r="V524" s="14">
        <v>0.16601160380102301</v>
      </c>
      <c r="W524" s="14">
        <v>0.200107393981447</v>
      </c>
      <c r="X524" s="14"/>
      <c r="Y524" s="14">
        <v>0.178927890370979</v>
      </c>
      <c r="Z524" s="14">
        <v>0.194557155391407</v>
      </c>
      <c r="AA524" s="14">
        <v>0.23245589724105201</v>
      </c>
      <c r="AB524" s="14"/>
      <c r="AC524" s="14">
        <v>0.20055220307520699</v>
      </c>
      <c r="AD524" s="14">
        <v>0.228953411164804</v>
      </c>
      <c r="AE524" s="14">
        <v>0.11548336315730701</v>
      </c>
      <c r="AF524" s="14"/>
      <c r="AG524" s="14">
        <v>0.15867458282438399</v>
      </c>
      <c r="AH524" s="14">
        <v>0.21194345847263499</v>
      </c>
      <c r="AI524" s="14">
        <v>0.18667307731529201</v>
      </c>
      <c r="AJ524" s="14">
        <v>0.205856248904697</v>
      </c>
      <c r="AK524" s="14">
        <v>0.15456049819012199</v>
      </c>
    </row>
    <row r="525" spans="2:37" x14ac:dyDescent="0.3">
      <c r="B525" t="s">
        <v>236</v>
      </c>
      <c r="C525" s="14">
        <v>0.168250608861091</v>
      </c>
      <c r="D525" s="14">
        <v>0.17847714546889901</v>
      </c>
      <c r="E525" s="14">
        <v>0.15674318373203799</v>
      </c>
      <c r="F525" s="14"/>
      <c r="G525" s="14">
        <v>0.17318719358892301</v>
      </c>
      <c r="H525" s="14">
        <v>0.18377707995251499</v>
      </c>
      <c r="I525" s="14">
        <v>0.16754952348427399</v>
      </c>
      <c r="J525" s="14">
        <v>0.149876900109634</v>
      </c>
      <c r="K525" s="14"/>
      <c r="L525" s="14">
        <v>0.193892212939728</v>
      </c>
      <c r="M525" s="14">
        <v>0.168771635799803</v>
      </c>
      <c r="N525" s="14">
        <v>0.17898252042142801</v>
      </c>
      <c r="O525" s="14">
        <v>0.15552555733158399</v>
      </c>
      <c r="P525" s="14">
        <v>0.211891556841104</v>
      </c>
      <c r="Q525" s="14">
        <v>0.16119184994094399</v>
      </c>
      <c r="R525" s="14">
        <v>0.12019649224088801</v>
      </c>
      <c r="S525" s="14">
        <v>0.17511661340406801</v>
      </c>
      <c r="T525" s="14">
        <v>0.148118735509885</v>
      </c>
      <c r="U525" s="14">
        <v>0.15972364216484</v>
      </c>
      <c r="V525" s="14">
        <v>0.15925199760254499</v>
      </c>
      <c r="W525" s="14">
        <v>0.20891248494717399</v>
      </c>
      <c r="X525" s="14"/>
      <c r="Y525" s="14">
        <v>0.199641731136672</v>
      </c>
      <c r="Z525" s="14">
        <v>0.16215279566929</v>
      </c>
      <c r="AA525" s="14">
        <v>0.16078052468406101</v>
      </c>
      <c r="AB525" s="14"/>
      <c r="AC525" s="14">
        <v>0.170734531870191</v>
      </c>
      <c r="AD525" s="14">
        <v>0.177196378969072</v>
      </c>
      <c r="AE525" s="14">
        <v>0.16155588183566499</v>
      </c>
      <c r="AF525" s="14"/>
      <c r="AG525" s="14">
        <v>0.216266243258455</v>
      </c>
      <c r="AH525" s="14">
        <v>0.17901832447971999</v>
      </c>
      <c r="AI525" s="14">
        <v>0.161103272938182</v>
      </c>
      <c r="AJ525" s="14">
        <v>0.16430796271141501</v>
      </c>
      <c r="AK525" s="14">
        <v>0.17545908599367199</v>
      </c>
    </row>
    <row r="526" spans="2:37" x14ac:dyDescent="0.3">
      <c r="B526" t="s">
        <v>237</v>
      </c>
      <c r="C526" s="14">
        <v>0.14764364672382899</v>
      </c>
      <c r="D526" s="14">
        <v>0.141287214924008</v>
      </c>
      <c r="E526" s="14">
        <v>0.15415389246990899</v>
      </c>
      <c r="F526" s="14"/>
      <c r="G526" s="14">
        <v>0.18999284205224201</v>
      </c>
      <c r="H526" s="14">
        <v>0.12313291609101901</v>
      </c>
      <c r="I526" s="14">
        <v>0.13254592676443999</v>
      </c>
      <c r="J526" s="14">
        <v>0.13889214460188901</v>
      </c>
      <c r="K526" s="14"/>
      <c r="L526" s="14">
        <v>0.17653563057730101</v>
      </c>
      <c r="M526" s="14">
        <v>0.15555050803168999</v>
      </c>
      <c r="N526" s="14">
        <v>0.168579329529818</v>
      </c>
      <c r="O526" s="14">
        <v>0.10221345198354199</v>
      </c>
      <c r="P526" s="14">
        <v>0.16172374244840701</v>
      </c>
      <c r="Q526" s="14">
        <v>0.18653739385726201</v>
      </c>
      <c r="R526" s="14">
        <v>0.11649419488375</v>
      </c>
      <c r="S526" s="14">
        <v>0.138665412883132</v>
      </c>
      <c r="T526" s="14">
        <v>0.14399048035546699</v>
      </c>
      <c r="U526" s="14">
        <v>0.123958185534295</v>
      </c>
      <c r="V526" s="14">
        <v>0.117499786852673</v>
      </c>
      <c r="W526" s="14">
        <v>0.139488310158733</v>
      </c>
      <c r="X526" s="14"/>
      <c r="Y526" s="14">
        <v>0.135522501961824</v>
      </c>
      <c r="Z526" s="14">
        <v>0.17437908927103801</v>
      </c>
      <c r="AA526" s="14">
        <v>0.177440913173149</v>
      </c>
      <c r="AB526" s="14"/>
      <c r="AC526" s="14">
        <v>0.134080683739425</v>
      </c>
      <c r="AD526" s="14">
        <v>0.15798649642483301</v>
      </c>
      <c r="AE526" s="14">
        <v>0.155697337187126</v>
      </c>
      <c r="AF526" s="14"/>
      <c r="AG526" s="14">
        <v>0.13885313295429899</v>
      </c>
      <c r="AH526" s="14">
        <v>0.11898824176127</v>
      </c>
      <c r="AI526" s="14">
        <v>0.197746970149454</v>
      </c>
      <c r="AJ526" s="14">
        <v>0.13217146694467499</v>
      </c>
      <c r="AK526" s="14">
        <v>0.16154477851150201</v>
      </c>
    </row>
    <row r="527" spans="2:37" x14ac:dyDescent="0.3">
      <c r="B527" t="s">
        <v>238</v>
      </c>
      <c r="C527" s="14">
        <v>0.12328423137047</v>
      </c>
      <c r="D527" s="14">
        <v>0.12674073376192799</v>
      </c>
      <c r="E527" s="14">
        <v>0.120060806245235</v>
      </c>
      <c r="F527" s="14"/>
      <c r="G527" s="14">
        <v>0.127510449006455</v>
      </c>
      <c r="H527" s="14">
        <v>0.14052230579330999</v>
      </c>
      <c r="I527" s="14">
        <v>0.108775655639008</v>
      </c>
      <c r="J527" s="14">
        <v>0.112771471052645</v>
      </c>
      <c r="K527" s="14"/>
      <c r="L527" s="14">
        <v>0.13805250160934099</v>
      </c>
      <c r="M527" s="14">
        <v>0.117531462201671</v>
      </c>
      <c r="N527" s="14">
        <v>0.12743042771521501</v>
      </c>
      <c r="O527" s="14">
        <v>0.14878376467290599</v>
      </c>
      <c r="P527" s="14">
        <v>0.139460952327323</v>
      </c>
      <c r="Q527" s="14">
        <v>0.110832203805335</v>
      </c>
      <c r="R527" s="14">
        <v>0.112638883021628</v>
      </c>
      <c r="S527" s="14">
        <v>9.7074977471431206E-2</v>
      </c>
      <c r="T527" s="14">
        <v>0.15125610623813299</v>
      </c>
      <c r="U527" s="14">
        <v>8.6531285175646802E-2</v>
      </c>
      <c r="V527" s="14">
        <v>0.105240454937195</v>
      </c>
      <c r="W527" s="14">
        <v>9.24029976534914E-2</v>
      </c>
      <c r="X527" s="14"/>
      <c r="Y527" s="14">
        <v>0.122330249626409</v>
      </c>
      <c r="Z527" s="14">
        <v>0.13273438897238601</v>
      </c>
      <c r="AA527" s="14">
        <v>0.117786576206279</v>
      </c>
      <c r="AB527" s="14"/>
      <c r="AC527" s="14">
        <v>0.111595493925928</v>
      </c>
      <c r="AD527" s="14">
        <v>0.13349520833839701</v>
      </c>
      <c r="AE527" s="14">
        <v>0.107272084675375</v>
      </c>
      <c r="AF527" s="14"/>
      <c r="AG527" s="14">
        <v>0.12912480768054399</v>
      </c>
      <c r="AH527" s="14">
        <v>9.5760146518039699E-2</v>
      </c>
      <c r="AI527" s="14">
        <v>0.134648187460566</v>
      </c>
      <c r="AJ527" s="14">
        <v>0.122502775521539</v>
      </c>
      <c r="AK527" s="14">
        <v>0.12697396865187599</v>
      </c>
    </row>
    <row r="528" spans="2:37" x14ac:dyDescent="0.3">
      <c r="B528" t="s">
        <v>239</v>
      </c>
      <c r="C528" s="14">
        <v>0.11094361959558</v>
      </c>
      <c r="D528" s="14">
        <v>0.124299805461595</v>
      </c>
      <c r="E528" s="14">
        <v>9.7969881955642699E-2</v>
      </c>
      <c r="F528" s="14"/>
      <c r="G528" s="14">
        <v>0.113192775565344</v>
      </c>
      <c r="H528" s="14">
        <v>0.11814572175629801</v>
      </c>
      <c r="I528" s="14">
        <v>9.9153876775980601E-2</v>
      </c>
      <c r="J528" s="14">
        <v>0.110230220613731</v>
      </c>
      <c r="K528" s="14"/>
      <c r="L528" s="14">
        <v>0.12033178187339399</v>
      </c>
      <c r="M528" s="14">
        <v>0.11179686081609801</v>
      </c>
      <c r="N528" s="14">
        <v>6.64154861500134E-2</v>
      </c>
      <c r="O528" s="14">
        <v>0.15056512739086</v>
      </c>
      <c r="P528" s="14">
        <v>8.8559529477596696E-2</v>
      </c>
      <c r="Q528" s="14">
        <v>0.113634577736062</v>
      </c>
      <c r="R528" s="14">
        <v>0.120149396627427</v>
      </c>
      <c r="S528" s="14">
        <v>9.1216302163570601E-2</v>
      </c>
      <c r="T528" s="14">
        <v>8.5027194398502898E-2</v>
      </c>
      <c r="U528" s="14">
        <v>0.11541352374712401</v>
      </c>
      <c r="V528" s="14">
        <v>0.16249262672890299</v>
      </c>
      <c r="W528" s="14">
        <v>0.104625298817759</v>
      </c>
      <c r="X528" s="14"/>
      <c r="Y528" s="14">
        <v>6.6057411018887194E-2</v>
      </c>
      <c r="Z528" s="14">
        <v>0.115847961916693</v>
      </c>
      <c r="AA528" s="14">
        <v>0.124341459170299</v>
      </c>
      <c r="AB528" s="14"/>
      <c r="AC528" s="14">
        <v>0.109892603016499</v>
      </c>
      <c r="AD528" s="14">
        <v>0.106124750434846</v>
      </c>
      <c r="AE528" s="14">
        <v>0.108956070502855</v>
      </c>
      <c r="AF528" s="14"/>
      <c r="AG528" s="14">
        <v>0.148665712769708</v>
      </c>
      <c r="AH528" s="14">
        <v>0.10940764282301001</v>
      </c>
      <c r="AI528" s="14">
        <v>0.108208002377186</v>
      </c>
      <c r="AJ528" s="14">
        <v>0.103513388660811</v>
      </c>
      <c r="AK528" s="14">
        <v>0.12460820357472401</v>
      </c>
    </row>
    <row r="529" spans="2:37" x14ac:dyDescent="0.3">
      <c r="B529" t="s">
        <v>240</v>
      </c>
      <c r="C529" s="14">
        <v>9.4566873471373006E-2</v>
      </c>
      <c r="D529" s="14">
        <v>0.102700363284581</v>
      </c>
      <c r="E529" s="14">
        <v>8.6597776395564402E-2</v>
      </c>
      <c r="F529" s="14"/>
      <c r="G529" s="14">
        <v>9.5179746906830107E-2</v>
      </c>
      <c r="H529" s="14">
        <v>7.0782788053826498E-2</v>
      </c>
      <c r="I529" s="14">
        <v>0.111839625002632</v>
      </c>
      <c r="J529" s="14">
        <v>0.104795666344843</v>
      </c>
      <c r="K529" s="14"/>
      <c r="L529" s="14">
        <v>0.10353604194831301</v>
      </c>
      <c r="M529" s="14">
        <v>9.97238327322445E-2</v>
      </c>
      <c r="N529" s="14">
        <v>0.10573080618755</v>
      </c>
      <c r="O529" s="14">
        <v>7.1751216604448206E-2</v>
      </c>
      <c r="P529" s="14">
        <v>9.0583372094856604E-2</v>
      </c>
      <c r="Q529" s="14">
        <v>0.114305680786849</v>
      </c>
      <c r="R529" s="14">
        <v>0.10733502235245899</v>
      </c>
      <c r="S529" s="14">
        <v>0.117453495218522</v>
      </c>
      <c r="T529" s="14">
        <v>7.1597875531741295E-2</v>
      </c>
      <c r="U529" s="14">
        <v>7.4901983163692107E-2</v>
      </c>
      <c r="V529" s="14">
        <v>7.0412260957873798E-2</v>
      </c>
      <c r="W529" s="14">
        <v>0.13843338847605899</v>
      </c>
      <c r="X529" s="14"/>
      <c r="Y529" s="14">
        <v>8.3284457034139503E-2</v>
      </c>
      <c r="Z529" s="14">
        <v>0.10423451123941201</v>
      </c>
      <c r="AA529" s="14">
        <v>0.10291163499463001</v>
      </c>
      <c r="AB529" s="14"/>
      <c r="AC529" s="14">
        <v>8.76957656633717E-2</v>
      </c>
      <c r="AD529" s="14">
        <v>8.3878890600207506E-2</v>
      </c>
      <c r="AE529" s="14">
        <v>9.5362952179091603E-2</v>
      </c>
      <c r="AF529" s="14"/>
      <c r="AG529" s="14">
        <v>0.18999791544167799</v>
      </c>
      <c r="AH529" s="14">
        <v>0.10469516265619901</v>
      </c>
      <c r="AI529" s="14">
        <v>0.112455678396991</v>
      </c>
      <c r="AJ529" s="14">
        <v>7.3908126239739899E-2</v>
      </c>
      <c r="AK529" s="14">
        <v>9.6665712017510702E-2</v>
      </c>
    </row>
    <row r="530" spans="2:37" x14ac:dyDescent="0.3">
      <c r="B530" t="s">
        <v>241</v>
      </c>
      <c r="C530" s="14">
        <v>9.1931970055244894E-2</v>
      </c>
      <c r="D530" s="14">
        <v>0.102507556514344</v>
      </c>
      <c r="E530" s="14">
        <v>8.1547799596654494E-2</v>
      </c>
      <c r="F530" s="14"/>
      <c r="G530" s="14">
        <v>0.11006582336886001</v>
      </c>
      <c r="H530" s="14">
        <v>9.00619751066669E-2</v>
      </c>
      <c r="I530" s="14">
        <v>0.10230937464923499</v>
      </c>
      <c r="J530" s="14">
        <v>6.6505929414562195E-2</v>
      </c>
      <c r="K530" s="14"/>
      <c r="L530" s="14">
        <v>0.105650985593628</v>
      </c>
      <c r="M530" s="14">
        <v>8.1062949779291099E-2</v>
      </c>
      <c r="N530" s="14">
        <v>9.9000257234049593E-2</v>
      </c>
      <c r="O530" s="14">
        <v>8.3954750147500506E-2</v>
      </c>
      <c r="P530" s="14">
        <v>0.101208919732777</v>
      </c>
      <c r="Q530" s="14">
        <v>8.16729518631618E-2</v>
      </c>
      <c r="R530" s="14">
        <v>0.10470594107483901</v>
      </c>
      <c r="S530" s="14">
        <v>0.106532734833169</v>
      </c>
      <c r="T530" s="14">
        <v>8.7754348472052504E-2</v>
      </c>
      <c r="U530" s="14">
        <v>8.0893606344986699E-2</v>
      </c>
      <c r="V530" s="14">
        <v>8.7027312862602693E-2</v>
      </c>
      <c r="W530" s="14">
        <v>9.2370196639222302E-2</v>
      </c>
      <c r="X530" s="14"/>
      <c r="Y530" s="14">
        <v>9.5517324945817494E-2</v>
      </c>
      <c r="Z530" s="14">
        <v>7.8436695327830402E-2</v>
      </c>
      <c r="AA530" s="14">
        <v>0.102571429549636</v>
      </c>
      <c r="AB530" s="14"/>
      <c r="AC530" s="14">
        <v>9.6186501102256197E-2</v>
      </c>
      <c r="AD530" s="14">
        <v>7.5704210822460705E-2</v>
      </c>
      <c r="AE530" s="14">
        <v>0.109673717614617</v>
      </c>
      <c r="AF530" s="14"/>
      <c r="AG530" s="14">
        <v>0.14057259186684801</v>
      </c>
      <c r="AH530" s="14">
        <v>0.11694229956544699</v>
      </c>
      <c r="AI530" s="14">
        <v>0.114200543760502</v>
      </c>
      <c r="AJ530" s="14">
        <v>8.4800576311305206E-2</v>
      </c>
      <c r="AK530" s="14">
        <v>7.8901134309543999E-2</v>
      </c>
    </row>
    <row r="531" spans="2:37" x14ac:dyDescent="0.3">
      <c r="B531" t="s">
        <v>242</v>
      </c>
      <c r="C531" s="14">
        <v>8.2756513822665898E-2</v>
      </c>
      <c r="D531" s="14">
        <v>0.10246127530476901</v>
      </c>
      <c r="E531" s="14">
        <v>6.34072248582081E-2</v>
      </c>
      <c r="F531" s="14"/>
      <c r="G531" s="14">
        <v>9.0879673101828401E-2</v>
      </c>
      <c r="H531" s="14">
        <v>8.9286649461065501E-2</v>
      </c>
      <c r="I531" s="14">
        <v>7.8672791717992796E-2</v>
      </c>
      <c r="J531" s="14">
        <v>7.20083052395976E-2</v>
      </c>
      <c r="K531" s="14"/>
      <c r="L531" s="14">
        <v>8.5681720989486398E-2</v>
      </c>
      <c r="M531" s="14">
        <v>0.107417433233161</v>
      </c>
      <c r="N531" s="14">
        <v>7.3219606901805206E-2</v>
      </c>
      <c r="O531" s="14">
        <v>7.7019336773736499E-2</v>
      </c>
      <c r="P531" s="14">
        <v>9.8795089451409704E-2</v>
      </c>
      <c r="Q531" s="14">
        <v>8.5318642405805695E-2</v>
      </c>
      <c r="R531" s="14">
        <v>6.9551910355617599E-2</v>
      </c>
      <c r="S531" s="14">
        <v>0.12237975683463299</v>
      </c>
      <c r="T531" s="14">
        <v>5.9911019825712501E-2</v>
      </c>
      <c r="U531" s="14">
        <v>7.1739357495546399E-2</v>
      </c>
      <c r="V531" s="14">
        <v>7.6533153505348603E-2</v>
      </c>
      <c r="W531" s="14">
        <v>6.9602515442853896E-2</v>
      </c>
      <c r="X531" s="14"/>
      <c r="Y531" s="14">
        <v>0.101855756170933</v>
      </c>
      <c r="Z531" s="14">
        <v>5.3546892843586803E-2</v>
      </c>
      <c r="AA531" s="14">
        <v>6.5687434905514597E-2</v>
      </c>
      <c r="AB531" s="14"/>
      <c r="AC531" s="14">
        <v>0.11849142895421499</v>
      </c>
      <c r="AD531" s="14">
        <v>6.22097188628929E-2</v>
      </c>
      <c r="AE531" s="14">
        <v>5.9150928989813598E-2</v>
      </c>
      <c r="AF531" s="14"/>
      <c r="AG531" s="14">
        <v>0.13664984015243201</v>
      </c>
      <c r="AH531" s="14">
        <v>0.107587222647872</v>
      </c>
      <c r="AI531" s="14">
        <v>7.9939538949384506E-2</v>
      </c>
      <c r="AJ531" s="14">
        <v>7.8778914246018905E-2</v>
      </c>
      <c r="AK531" s="14">
        <v>7.6148464430909404E-2</v>
      </c>
    </row>
    <row r="532" spans="2:37" x14ac:dyDescent="0.3">
      <c r="B532" t="s">
        <v>243</v>
      </c>
      <c r="C532" s="14">
        <v>6.6043153152258102E-2</v>
      </c>
      <c r="D532" s="14">
        <v>8.04539932159168E-2</v>
      </c>
      <c r="E532" s="14">
        <v>5.1755546243340098E-2</v>
      </c>
      <c r="F532" s="14"/>
      <c r="G532" s="14">
        <v>7.12239805075707E-2</v>
      </c>
      <c r="H532" s="14">
        <v>6.24047270953485E-2</v>
      </c>
      <c r="I532" s="14">
        <v>7.0659357137322396E-2</v>
      </c>
      <c r="J532" s="14">
        <v>5.9847364140362902E-2</v>
      </c>
      <c r="K532" s="14"/>
      <c r="L532" s="14">
        <v>0.11995308516813</v>
      </c>
      <c r="M532" s="14">
        <v>6.2688366483405797E-2</v>
      </c>
      <c r="N532" s="14">
        <v>6.6193139769297402E-2</v>
      </c>
      <c r="O532" s="14">
        <v>7.67375066528906E-2</v>
      </c>
      <c r="P532" s="14">
        <v>5.0702428647450802E-2</v>
      </c>
      <c r="Q532" s="14">
        <v>6.00354803656893E-2</v>
      </c>
      <c r="R532" s="14">
        <v>6.9511314881771397E-2</v>
      </c>
      <c r="S532" s="14">
        <v>6.7340258349926005E-2</v>
      </c>
      <c r="T532" s="14">
        <v>3.3327206925611703E-2</v>
      </c>
      <c r="U532" s="14">
        <v>4.2858353949498003E-2</v>
      </c>
      <c r="V532" s="14">
        <v>5.5683971310263501E-2</v>
      </c>
      <c r="W532" s="14">
        <v>4.63972612880445E-2</v>
      </c>
      <c r="X532" s="14"/>
      <c r="Y532" s="14">
        <v>6.8443764009690003E-2</v>
      </c>
      <c r="Z532" s="14">
        <v>7.6295118514368904E-2</v>
      </c>
      <c r="AA532" s="14">
        <v>9.5980998049821395E-2</v>
      </c>
      <c r="AB532" s="14"/>
      <c r="AC532" s="14">
        <v>6.8146939804257803E-2</v>
      </c>
      <c r="AD532" s="14">
        <v>6.9009682509875506E-2</v>
      </c>
      <c r="AE532" s="14">
        <v>5.3439685982799301E-2</v>
      </c>
      <c r="AF532" s="14"/>
      <c r="AG532" s="14">
        <v>0.14579122052138699</v>
      </c>
      <c r="AH532" s="14">
        <v>7.1156455146285894E-2</v>
      </c>
      <c r="AI532" s="14">
        <v>6.3010392608671903E-2</v>
      </c>
      <c r="AJ532" s="14">
        <v>6.0321845864483699E-2</v>
      </c>
      <c r="AK532" s="14">
        <v>6.9783544394476593E-2</v>
      </c>
    </row>
    <row r="533" spans="2:37" x14ac:dyDescent="0.3">
      <c r="B533" t="s">
        <v>209</v>
      </c>
      <c r="C533" s="14">
        <v>5.5907471832913697E-2</v>
      </c>
      <c r="D533" s="14">
        <v>4.9838055682683E-2</v>
      </c>
      <c r="E533" s="14">
        <v>6.2201411758427499E-2</v>
      </c>
      <c r="F533" s="14"/>
      <c r="G533" s="14">
        <v>5.67796163746149E-2</v>
      </c>
      <c r="H533" s="14">
        <v>5.7928022190986E-2</v>
      </c>
      <c r="I533" s="14">
        <v>4.7010595957505202E-2</v>
      </c>
      <c r="J533" s="14">
        <v>6.0214504923850699E-2</v>
      </c>
      <c r="K533" s="14"/>
      <c r="L533" s="14">
        <v>5.8233323454541498E-2</v>
      </c>
      <c r="M533" s="14">
        <v>5.8762970205994101E-2</v>
      </c>
      <c r="N533" s="14">
        <v>5.8408474275596797E-2</v>
      </c>
      <c r="O533" s="14">
        <v>4.6239541913118902E-2</v>
      </c>
      <c r="P533" s="14">
        <v>4.21344386743632E-2</v>
      </c>
      <c r="Q533" s="14">
        <v>5.2265162821379697E-2</v>
      </c>
      <c r="R533" s="14">
        <v>6.96317277816592E-2</v>
      </c>
      <c r="S533" s="14">
        <v>4.9449621756808698E-2</v>
      </c>
      <c r="T533" s="14">
        <v>6.3798575286480905E-2</v>
      </c>
      <c r="U533" s="14">
        <v>5.22975930532893E-2</v>
      </c>
      <c r="V533" s="14">
        <v>5.2618951183147002E-2</v>
      </c>
      <c r="W533" s="14">
        <v>5.7523935694317803E-2</v>
      </c>
      <c r="X533" s="14"/>
      <c r="Y533" s="14">
        <v>8.8431264752825103E-2</v>
      </c>
      <c r="Z533" s="14">
        <v>4.2067054185959803E-2</v>
      </c>
      <c r="AA533" s="14">
        <v>3.9904516670064803E-2</v>
      </c>
      <c r="AB533" s="14"/>
      <c r="AC533" s="14">
        <v>4.1065610509587701E-2</v>
      </c>
      <c r="AD533" s="14">
        <v>5.7856290653826602E-2</v>
      </c>
      <c r="AE533" s="14">
        <v>8.2505658439966503E-2</v>
      </c>
      <c r="AF533" s="14"/>
      <c r="AG533" s="14">
        <v>4.7578622481649999E-2</v>
      </c>
      <c r="AH533" s="14">
        <v>4.0973362138815597E-2</v>
      </c>
      <c r="AI533" s="14">
        <v>5.32548842914259E-2</v>
      </c>
      <c r="AJ533" s="14">
        <v>6.5805076202413604E-2</v>
      </c>
      <c r="AK533" s="14">
        <v>4.1464708997438197E-2</v>
      </c>
    </row>
    <row r="534" spans="2:37" x14ac:dyDescent="0.3">
      <c r="B534" t="s">
        <v>178</v>
      </c>
      <c r="C534" s="14">
        <v>4.8383831503252601E-2</v>
      </c>
      <c r="D534" s="14">
        <v>3.9293967125783202E-2</v>
      </c>
      <c r="E534" s="14">
        <v>5.7577168555280299E-2</v>
      </c>
      <c r="F534" s="14"/>
      <c r="G534" s="14">
        <v>2.6720280021537798E-2</v>
      </c>
      <c r="H534" s="14">
        <v>2.5225407597032699E-2</v>
      </c>
      <c r="I534" s="14">
        <v>5.4455205012506301E-2</v>
      </c>
      <c r="J534" s="14">
        <v>8.9870032552936796E-2</v>
      </c>
      <c r="K534" s="14"/>
      <c r="L534" s="14">
        <v>4.4381738532464403E-2</v>
      </c>
      <c r="M534" s="14">
        <v>3.79176303809435E-2</v>
      </c>
      <c r="N534" s="14">
        <v>4.8505702300620297E-2</v>
      </c>
      <c r="O534" s="14">
        <v>5.4794996264201798E-2</v>
      </c>
      <c r="P534" s="14">
        <v>4.1813174566270699E-2</v>
      </c>
      <c r="Q534" s="14">
        <v>4.1136682266265899E-2</v>
      </c>
      <c r="R534" s="14">
        <v>4.1178479065865803E-2</v>
      </c>
      <c r="S534" s="14">
        <v>4.0855294936012101E-2</v>
      </c>
      <c r="T534" s="14">
        <v>5.9351728958937297E-2</v>
      </c>
      <c r="U534" s="14">
        <v>6.1759152226218098E-2</v>
      </c>
      <c r="V534" s="14">
        <v>3.92158378429096E-2</v>
      </c>
      <c r="W534" s="14">
        <v>9.4271063918943604E-2</v>
      </c>
      <c r="X534" s="14"/>
      <c r="Y534" s="14">
        <v>2.6554162800070901E-2</v>
      </c>
      <c r="Z534" s="14">
        <v>4.22439339439434E-2</v>
      </c>
      <c r="AA534" s="14">
        <v>4.86447103924013E-2</v>
      </c>
      <c r="AB534" s="14"/>
      <c r="AC534" s="14">
        <v>3.2851664151874502E-2</v>
      </c>
      <c r="AD534" s="14">
        <v>3.8617373590764302E-2</v>
      </c>
      <c r="AE534" s="14">
        <v>9.78563559309793E-2</v>
      </c>
      <c r="AF534" s="14"/>
      <c r="AG534" s="14">
        <v>1.1095349632236301E-2</v>
      </c>
      <c r="AH534" s="14">
        <v>2.49300037084863E-2</v>
      </c>
      <c r="AI534" s="14">
        <v>2.3532430171299201E-2</v>
      </c>
      <c r="AJ534" s="14">
        <v>5.5573319025716598E-2</v>
      </c>
      <c r="AK534" s="14">
        <v>4.9825793082603299E-2</v>
      </c>
    </row>
    <row r="535" spans="2:37" x14ac:dyDescent="0.3">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row>
    <row r="536" spans="2:37" x14ac:dyDescent="0.3">
      <c r="B536" s="6" t="s">
        <v>253</v>
      </c>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row>
    <row r="537" spans="2:37" x14ac:dyDescent="0.3">
      <c r="B537" s="26" t="s">
        <v>161</v>
      </c>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row>
    <row r="538" spans="2:37" x14ac:dyDescent="0.3">
      <c r="B538" t="s">
        <v>245</v>
      </c>
      <c r="C538" s="14">
        <v>0.131909289872289</v>
      </c>
      <c r="D538" s="14">
        <v>0.116960006708992</v>
      </c>
      <c r="E538" s="14">
        <v>0.14618313847616601</v>
      </c>
      <c r="F538" s="14"/>
      <c r="G538" s="14">
        <v>0.119649188747026</v>
      </c>
      <c r="H538" s="14">
        <v>0.106283992991357</v>
      </c>
      <c r="I538" s="14">
        <v>0.13808935336719</v>
      </c>
      <c r="J538" s="14">
        <v>0.16198514936952599</v>
      </c>
      <c r="K538" s="14"/>
      <c r="L538" s="14">
        <v>0.174009685314402</v>
      </c>
      <c r="M538" s="14">
        <v>0.114427485222913</v>
      </c>
      <c r="N538" s="14">
        <v>0.12655589234292899</v>
      </c>
      <c r="O538" s="14">
        <v>7.92011683871576E-2</v>
      </c>
      <c r="P538" s="14">
        <v>0.18474390250714801</v>
      </c>
      <c r="Q538" s="14">
        <v>0.13522807346055901</v>
      </c>
      <c r="R538" s="14">
        <v>0.16152885962938901</v>
      </c>
      <c r="S538" s="14">
        <v>7.4409136475667395E-2</v>
      </c>
      <c r="T538" s="14">
        <v>9.09729333425357E-2</v>
      </c>
      <c r="U538" s="14">
        <v>0.15085027023216999</v>
      </c>
      <c r="V538" s="14">
        <v>0.12281731198154</v>
      </c>
      <c r="W538" s="14">
        <v>0.15040814079498899</v>
      </c>
      <c r="X538" s="14"/>
      <c r="Y538" s="14">
        <v>0.119114886701967</v>
      </c>
      <c r="Z538" s="14">
        <v>0.130869814297075</v>
      </c>
      <c r="AA538" s="14">
        <v>0.173935108455503</v>
      </c>
      <c r="AB538" s="14"/>
      <c r="AC538" s="14">
        <v>0.137012247272917</v>
      </c>
      <c r="AD538" s="14">
        <v>0.11790703906062799</v>
      </c>
      <c r="AE538" s="14">
        <v>0.124895313247072</v>
      </c>
      <c r="AF538" s="14"/>
      <c r="AG538" s="14">
        <v>0.19390739355523801</v>
      </c>
      <c r="AH538" s="14">
        <v>0.125174570404334</v>
      </c>
      <c r="AI538" s="14">
        <v>0.15093721032892499</v>
      </c>
      <c r="AJ538" s="14">
        <v>0.106875043294299</v>
      </c>
      <c r="AK538" s="14">
        <v>0.170839181921181</v>
      </c>
    </row>
    <row r="539" spans="2:37" x14ac:dyDescent="0.3">
      <c r="B539" t="s">
        <v>246</v>
      </c>
      <c r="C539" s="14">
        <v>0.29144841585304798</v>
      </c>
      <c r="D539" s="14">
        <v>0.26848506144512202</v>
      </c>
      <c r="E539" s="14">
        <v>0.31232484273966299</v>
      </c>
      <c r="F539" s="14"/>
      <c r="G539" s="14">
        <v>0.30643673952142902</v>
      </c>
      <c r="H539" s="14">
        <v>0.26861615417398499</v>
      </c>
      <c r="I539" s="14">
        <v>0.29792059359717599</v>
      </c>
      <c r="J539" s="14">
        <v>0.29080139372157698</v>
      </c>
      <c r="K539" s="14"/>
      <c r="L539" s="14">
        <v>0.284766425567195</v>
      </c>
      <c r="M539" s="14">
        <v>0.300103112666673</v>
      </c>
      <c r="N539" s="14">
        <v>0.30285286084855501</v>
      </c>
      <c r="O539" s="14">
        <v>0.25547545577762498</v>
      </c>
      <c r="P539" s="14">
        <v>0.323129502041964</v>
      </c>
      <c r="Q539" s="14">
        <v>0.32241378134517101</v>
      </c>
      <c r="R539" s="14">
        <v>0.26966740737324202</v>
      </c>
      <c r="S539" s="14">
        <v>0.360475851201005</v>
      </c>
      <c r="T539" s="14">
        <v>0.30491735869710701</v>
      </c>
      <c r="U539" s="14">
        <v>0.22748905852031201</v>
      </c>
      <c r="V539" s="14">
        <v>0.29540260026105902</v>
      </c>
      <c r="W539" s="14">
        <v>0.29746140113466801</v>
      </c>
      <c r="X539" s="14"/>
      <c r="Y539" s="14">
        <v>0.35203773121234999</v>
      </c>
      <c r="Z539" s="14">
        <v>0.26516379991688899</v>
      </c>
      <c r="AA539" s="14">
        <v>0.23059613816483401</v>
      </c>
      <c r="AB539" s="14"/>
      <c r="AC539" s="14">
        <v>0.27042833804262401</v>
      </c>
      <c r="AD539" s="14">
        <v>0.28955313922292703</v>
      </c>
      <c r="AE539" s="14">
        <v>0.32339226842499003</v>
      </c>
      <c r="AF539" s="14"/>
      <c r="AG539" s="14">
        <v>0.33941303713059201</v>
      </c>
      <c r="AH539" s="14">
        <v>0.28603515779733701</v>
      </c>
      <c r="AI539" s="14">
        <v>0.355524689390533</v>
      </c>
      <c r="AJ539" s="14">
        <v>0.28924766995752899</v>
      </c>
      <c r="AK539" s="14">
        <v>0.24402024635477301</v>
      </c>
    </row>
    <row r="540" spans="2:37" x14ac:dyDescent="0.3">
      <c r="B540" t="s">
        <v>247</v>
      </c>
      <c r="C540" s="14">
        <v>0.26066901193085901</v>
      </c>
      <c r="D540" s="14">
        <v>0.25317925404698399</v>
      </c>
      <c r="E540" s="14">
        <v>0.27014903228953102</v>
      </c>
      <c r="F540" s="14"/>
      <c r="G540" s="14">
        <v>0.238866616344097</v>
      </c>
      <c r="H540" s="14">
        <v>0.28486386782428003</v>
      </c>
      <c r="I540" s="14">
        <v>0.26713341348464298</v>
      </c>
      <c r="J540" s="14">
        <v>0.26104334808003199</v>
      </c>
      <c r="K540" s="14"/>
      <c r="L540" s="14">
        <v>0.19362946007256299</v>
      </c>
      <c r="M540" s="14">
        <v>0.27458697294402501</v>
      </c>
      <c r="N540" s="14">
        <v>0.28574747704840697</v>
      </c>
      <c r="O540" s="14">
        <v>0.27653060085285203</v>
      </c>
      <c r="P540" s="14">
        <v>0.24443157767579199</v>
      </c>
      <c r="Q540" s="14">
        <v>0.23751223245116601</v>
      </c>
      <c r="R540" s="14">
        <v>0.26063858348187302</v>
      </c>
      <c r="S540" s="14">
        <v>0.26768025673817297</v>
      </c>
      <c r="T540" s="14">
        <v>0.33966447615717599</v>
      </c>
      <c r="U540" s="14">
        <v>0.237156918558799</v>
      </c>
      <c r="V540" s="14">
        <v>0.29397125640307198</v>
      </c>
      <c r="W540" s="14">
        <v>0.23216537105406601</v>
      </c>
      <c r="X540" s="14"/>
      <c r="Y540" s="14">
        <v>0.25869276324666501</v>
      </c>
      <c r="Z540" s="14">
        <v>0.24707394018332501</v>
      </c>
      <c r="AA540" s="14">
        <v>0.299229927923997</v>
      </c>
      <c r="AB540" s="14"/>
      <c r="AC540" s="14">
        <v>0.27886415329698799</v>
      </c>
      <c r="AD540" s="14">
        <v>0.23709569277779299</v>
      </c>
      <c r="AE540" s="14">
        <v>0.29331635222331998</v>
      </c>
      <c r="AF540" s="14"/>
      <c r="AG540" s="14">
        <v>0.22561136509385701</v>
      </c>
      <c r="AH540" s="14">
        <v>0.28669687279475298</v>
      </c>
      <c r="AI540" s="14">
        <v>0.201607865635857</v>
      </c>
      <c r="AJ540" s="14">
        <v>0.27877145746599102</v>
      </c>
      <c r="AK540" s="14">
        <v>0.25482821189391702</v>
      </c>
    </row>
    <row r="541" spans="2:37" x14ac:dyDescent="0.3">
      <c r="B541" t="s">
        <v>248</v>
      </c>
      <c r="C541" s="14">
        <v>0.131161911417604</v>
      </c>
      <c r="D541" s="14">
        <v>0.15322504565228501</v>
      </c>
      <c r="E541" s="14">
        <v>0.109851203447466</v>
      </c>
      <c r="F541" s="14"/>
      <c r="G541" s="14">
        <v>0.17061961628486799</v>
      </c>
      <c r="H541" s="14">
        <v>0.147154589991355</v>
      </c>
      <c r="I541" s="14">
        <v>0.108736184908362</v>
      </c>
      <c r="J541" s="14">
        <v>9.3504906112991407E-2</v>
      </c>
      <c r="K541" s="14"/>
      <c r="L541" s="14">
        <v>0.134894150216331</v>
      </c>
      <c r="M541" s="14">
        <v>0.15822392213105499</v>
      </c>
      <c r="N541" s="14">
        <v>9.3100671140045999E-2</v>
      </c>
      <c r="O541" s="14">
        <v>0.16753128973557299</v>
      </c>
      <c r="P541" s="14">
        <v>8.0190046255994601E-2</v>
      </c>
      <c r="Q541" s="14">
        <v>9.4337348169763496E-2</v>
      </c>
      <c r="R541" s="14">
        <v>0.125757940817598</v>
      </c>
      <c r="S541" s="14">
        <v>0.13384199916831399</v>
      </c>
      <c r="T541" s="14">
        <v>0.11065190390664401</v>
      </c>
      <c r="U541" s="14">
        <v>0.171235587193941</v>
      </c>
      <c r="V541" s="14">
        <v>0.149935170369461</v>
      </c>
      <c r="W541" s="14">
        <v>0.14875989587983701</v>
      </c>
      <c r="X541" s="14"/>
      <c r="Y541" s="14">
        <v>0.124044389144905</v>
      </c>
      <c r="Z541" s="14">
        <v>0.14709774840204101</v>
      </c>
      <c r="AA541" s="14">
        <v>0.104679758143986</v>
      </c>
      <c r="AB541" s="14"/>
      <c r="AC541" s="14">
        <v>0.137993507140247</v>
      </c>
      <c r="AD541" s="14">
        <v>0.147183710987243</v>
      </c>
      <c r="AE541" s="14">
        <v>7.9705651921279597E-2</v>
      </c>
      <c r="AF541" s="14"/>
      <c r="AG541" s="14">
        <v>0.16676889830574601</v>
      </c>
      <c r="AH541" s="14">
        <v>0.14558643404795199</v>
      </c>
      <c r="AI541" s="14">
        <v>0.122369167054742</v>
      </c>
      <c r="AJ541" s="14">
        <v>0.129384588498452</v>
      </c>
      <c r="AK541" s="14">
        <v>0.142028538390672</v>
      </c>
    </row>
    <row r="542" spans="2:37" x14ac:dyDescent="0.3">
      <c r="B542" t="s">
        <v>249</v>
      </c>
      <c r="C542" s="14">
        <v>9.99954080498381E-2</v>
      </c>
      <c r="D542" s="14">
        <v>0.13603829121442601</v>
      </c>
      <c r="E542" s="14">
        <v>6.4954707828210098E-2</v>
      </c>
      <c r="F542" s="14"/>
      <c r="G542" s="14">
        <v>0.100693053091072</v>
      </c>
      <c r="H542" s="14">
        <v>0.108695082440532</v>
      </c>
      <c r="I542" s="14">
        <v>0.106427648256838</v>
      </c>
      <c r="J542" s="14">
        <v>8.2603051290611795E-2</v>
      </c>
      <c r="K542" s="14"/>
      <c r="L542" s="14">
        <v>0.124785939775927</v>
      </c>
      <c r="M542" s="14">
        <v>8.1279221484439404E-2</v>
      </c>
      <c r="N542" s="14">
        <v>7.6459099953381196E-2</v>
      </c>
      <c r="O542" s="14">
        <v>0.113897477944638</v>
      </c>
      <c r="P542" s="14">
        <v>5.4360197131309997E-2</v>
      </c>
      <c r="Q542" s="14">
        <v>0.109429296517635</v>
      </c>
      <c r="R542" s="14">
        <v>0.133411514090402</v>
      </c>
      <c r="S542" s="14">
        <v>5.96666089073375E-2</v>
      </c>
      <c r="T542" s="14">
        <v>0.10061695264713599</v>
      </c>
      <c r="U542" s="14">
        <v>0.130099719001735</v>
      </c>
      <c r="V542" s="14">
        <v>0.101429322403896</v>
      </c>
      <c r="W542" s="14">
        <v>4.3419987795160597E-2</v>
      </c>
      <c r="X542" s="14"/>
      <c r="Y542" s="14">
        <v>6.5183327064238905E-2</v>
      </c>
      <c r="Z542" s="14">
        <v>0.12208990475095501</v>
      </c>
      <c r="AA542" s="14">
        <v>0.13366112346823</v>
      </c>
      <c r="AB542" s="14"/>
      <c r="AC542" s="14">
        <v>0.100442287207841</v>
      </c>
      <c r="AD542" s="14">
        <v>0.131136601003188</v>
      </c>
      <c r="AE542" s="14">
        <v>4.8400000535674302E-2</v>
      </c>
      <c r="AF542" s="14"/>
      <c r="AG542" s="14">
        <v>5.6628807039643902E-2</v>
      </c>
      <c r="AH542" s="14">
        <v>5.8529882779916498E-2</v>
      </c>
      <c r="AI542" s="14">
        <v>0.103831188714212</v>
      </c>
      <c r="AJ542" s="14">
        <v>0.108506400975344</v>
      </c>
      <c r="AK542" s="14">
        <v>0.105126532676209</v>
      </c>
    </row>
    <row r="543" spans="2:37" x14ac:dyDescent="0.3">
      <c r="B543" t="s">
        <v>122</v>
      </c>
      <c r="C543" s="14">
        <v>8.48159628763617E-2</v>
      </c>
      <c r="D543" s="14">
        <v>7.2112340932190405E-2</v>
      </c>
      <c r="E543" s="14">
        <v>9.6537075218965096E-2</v>
      </c>
      <c r="F543" s="14"/>
      <c r="G543" s="14">
        <v>6.3734786011508698E-2</v>
      </c>
      <c r="H543" s="14">
        <v>8.4386312578490302E-2</v>
      </c>
      <c r="I543" s="14">
        <v>8.1692806385791003E-2</v>
      </c>
      <c r="J543" s="14">
        <v>0.110062151425262</v>
      </c>
      <c r="K543" s="14"/>
      <c r="L543" s="14">
        <v>8.7914339053582799E-2</v>
      </c>
      <c r="M543" s="14">
        <v>7.1379285550894497E-2</v>
      </c>
      <c r="N543" s="14">
        <v>0.115283998666682</v>
      </c>
      <c r="O543" s="14">
        <v>0.10736400730215501</v>
      </c>
      <c r="P543" s="14">
        <v>0.113144774387792</v>
      </c>
      <c r="Q543" s="14">
        <v>0.101079268055706</v>
      </c>
      <c r="R543" s="14">
        <v>4.8995694607495498E-2</v>
      </c>
      <c r="S543" s="14">
        <v>0.10392614750950301</v>
      </c>
      <c r="T543" s="14">
        <v>5.3176375249401199E-2</v>
      </c>
      <c r="U543" s="14">
        <v>8.3168446493042406E-2</v>
      </c>
      <c r="V543" s="14">
        <v>3.6444338580972097E-2</v>
      </c>
      <c r="W543" s="14">
        <v>0.12778520334127899</v>
      </c>
      <c r="X543" s="14"/>
      <c r="Y543" s="14">
        <v>8.0926902629873607E-2</v>
      </c>
      <c r="Z543" s="14">
        <v>8.7704792449714394E-2</v>
      </c>
      <c r="AA543" s="14">
        <v>5.7897943843450303E-2</v>
      </c>
      <c r="AB543" s="14"/>
      <c r="AC543" s="14">
        <v>7.5259467039382397E-2</v>
      </c>
      <c r="AD543" s="14">
        <v>7.7123816948220805E-2</v>
      </c>
      <c r="AE543" s="14">
        <v>0.130290413647664</v>
      </c>
      <c r="AF543" s="14"/>
      <c r="AG543" s="14">
        <v>1.7670498874922998E-2</v>
      </c>
      <c r="AH543" s="14">
        <v>9.7977082175708094E-2</v>
      </c>
      <c r="AI543" s="14">
        <v>6.5729878875731798E-2</v>
      </c>
      <c r="AJ543" s="14">
        <v>8.7214839808386097E-2</v>
      </c>
      <c r="AK543" s="14">
        <v>8.3157288763247503E-2</v>
      </c>
    </row>
    <row r="544" spans="2:37" x14ac:dyDescent="0.3">
      <c r="B544" t="s">
        <v>250</v>
      </c>
      <c r="C544" s="14">
        <v>0.42335770572533699</v>
      </c>
      <c r="D544" s="14">
        <v>0.385445068154115</v>
      </c>
      <c r="E544" s="14">
        <v>0.45850798121582798</v>
      </c>
      <c r="F544" s="14"/>
      <c r="G544" s="14">
        <v>0.42608592826845498</v>
      </c>
      <c r="H544" s="14">
        <v>0.37490014716534198</v>
      </c>
      <c r="I544" s="14">
        <v>0.43600994696436601</v>
      </c>
      <c r="J544" s="14">
        <v>0.452786543091103</v>
      </c>
      <c r="K544" s="14"/>
      <c r="L544" s="14">
        <v>0.45877611088159698</v>
      </c>
      <c r="M544" s="14">
        <v>0.41453059788958602</v>
      </c>
      <c r="N544" s="14">
        <v>0.42940875319148403</v>
      </c>
      <c r="O544" s="14">
        <v>0.334676624164782</v>
      </c>
      <c r="P544" s="14">
        <v>0.50787340454911201</v>
      </c>
      <c r="Q544" s="14">
        <v>0.45764185480573</v>
      </c>
      <c r="R544" s="14">
        <v>0.43119626700263097</v>
      </c>
      <c r="S544" s="14">
        <v>0.434884987676672</v>
      </c>
      <c r="T544" s="14">
        <v>0.39589029203964299</v>
      </c>
      <c r="U544" s="14">
        <v>0.378339328752482</v>
      </c>
      <c r="V544" s="14">
        <v>0.41821991224259902</v>
      </c>
      <c r="W544" s="14">
        <v>0.447869541929658</v>
      </c>
      <c r="X544" s="14"/>
      <c r="Y544" s="14">
        <v>0.47115261791431701</v>
      </c>
      <c r="Z544" s="14">
        <v>0.39603361421396499</v>
      </c>
      <c r="AA544" s="14">
        <v>0.40453124662033701</v>
      </c>
      <c r="AB544" s="14"/>
      <c r="AC544" s="14">
        <v>0.407440585315541</v>
      </c>
      <c r="AD544" s="14">
        <v>0.40746017828355502</v>
      </c>
      <c r="AE544" s="14">
        <v>0.44828758167206201</v>
      </c>
      <c r="AF544" s="14"/>
      <c r="AG544" s="14">
        <v>0.53332043068583002</v>
      </c>
      <c r="AH544" s="14">
        <v>0.41120972820167101</v>
      </c>
      <c r="AI544" s="14">
        <v>0.50646189971945799</v>
      </c>
      <c r="AJ544" s="14">
        <v>0.39612271325182802</v>
      </c>
      <c r="AK544" s="14">
        <v>0.41485942827595401</v>
      </c>
    </row>
    <row r="545" spans="2:37" x14ac:dyDescent="0.3">
      <c r="B545" t="s">
        <v>251</v>
      </c>
      <c r="C545" s="14">
        <v>0.231157319467442</v>
      </c>
      <c r="D545" s="14">
        <v>0.28926333686671102</v>
      </c>
      <c r="E545" s="14">
        <v>0.17480591127567599</v>
      </c>
      <c r="F545" s="14"/>
      <c r="G545" s="14">
        <v>0.27131266937594001</v>
      </c>
      <c r="H545" s="14">
        <v>0.255849672431887</v>
      </c>
      <c r="I545" s="14">
        <v>0.21516383316519999</v>
      </c>
      <c r="J545" s="14">
        <v>0.17610795740360299</v>
      </c>
      <c r="K545" s="14"/>
      <c r="L545" s="14">
        <v>0.259680089992258</v>
      </c>
      <c r="M545" s="14">
        <v>0.23950314361549499</v>
      </c>
      <c r="N545" s="14">
        <v>0.16955977109342699</v>
      </c>
      <c r="O545" s="14">
        <v>0.28142876768021102</v>
      </c>
      <c r="P545" s="14">
        <v>0.13455024338730501</v>
      </c>
      <c r="Q545" s="14">
        <v>0.203766644687398</v>
      </c>
      <c r="R545" s="14">
        <v>0.25916945490799997</v>
      </c>
      <c r="S545" s="14">
        <v>0.19350860807565201</v>
      </c>
      <c r="T545" s="14">
        <v>0.21126885655378</v>
      </c>
      <c r="U545" s="14">
        <v>0.301335306195676</v>
      </c>
      <c r="V545" s="14">
        <v>0.25136449277335698</v>
      </c>
      <c r="W545" s="14">
        <v>0.192179883674997</v>
      </c>
      <c r="X545" s="14"/>
      <c r="Y545" s="14">
        <v>0.189227716209144</v>
      </c>
      <c r="Z545" s="14">
        <v>0.26918765315299598</v>
      </c>
      <c r="AA545" s="14">
        <v>0.23834088161221501</v>
      </c>
      <c r="AB545" s="14"/>
      <c r="AC545" s="14">
        <v>0.23843579434808901</v>
      </c>
      <c r="AD545" s="14">
        <v>0.278320311990431</v>
      </c>
      <c r="AE545" s="14">
        <v>0.12810565245695399</v>
      </c>
      <c r="AF545" s="14"/>
      <c r="AG545" s="14">
        <v>0.223397705345389</v>
      </c>
      <c r="AH545" s="14">
        <v>0.20411631682786799</v>
      </c>
      <c r="AI545" s="14">
        <v>0.226200355768954</v>
      </c>
      <c r="AJ545" s="14">
        <v>0.237890989473795</v>
      </c>
      <c r="AK545" s="14">
        <v>0.247155071066881</v>
      </c>
    </row>
    <row r="546" spans="2:37" x14ac:dyDescent="0.3">
      <c r="B546" t="s">
        <v>252</v>
      </c>
      <c r="C546" s="14">
        <v>0.19220038625789501</v>
      </c>
      <c r="D546" s="14">
        <v>9.6181731287403802E-2</v>
      </c>
      <c r="E546" s="14">
        <v>0.28370206994015301</v>
      </c>
      <c r="F546" s="14"/>
      <c r="G546" s="14">
        <v>0.154773258892515</v>
      </c>
      <c r="H546" s="14">
        <v>0.119050474733454</v>
      </c>
      <c r="I546" s="14">
        <v>0.22084611379916599</v>
      </c>
      <c r="J546" s="14">
        <v>0.27667858568749898</v>
      </c>
      <c r="K546" s="14"/>
      <c r="L546" s="14">
        <v>0.199096020889338</v>
      </c>
      <c r="M546" s="14">
        <v>0.175027454274091</v>
      </c>
      <c r="N546" s="14">
        <v>0.25984898209805601</v>
      </c>
      <c r="O546" s="14">
        <v>5.3247856484571199E-2</v>
      </c>
      <c r="P546" s="14">
        <v>0.37332316116180703</v>
      </c>
      <c r="Q546" s="14">
        <v>0.25387521011833097</v>
      </c>
      <c r="R546" s="14">
        <v>0.172026812094631</v>
      </c>
      <c r="S546" s="14">
        <v>0.24137637960102001</v>
      </c>
      <c r="T546" s="14">
        <v>0.18462143548586299</v>
      </c>
      <c r="U546" s="14">
        <v>7.7004022556805898E-2</v>
      </c>
      <c r="V546" s="14">
        <v>0.16685541946924201</v>
      </c>
      <c r="W546" s="14">
        <v>0.25568965825466</v>
      </c>
      <c r="X546" s="14"/>
      <c r="Y546" s="14">
        <v>0.28192490170517398</v>
      </c>
      <c r="Z546" s="14">
        <v>0.12684596106096899</v>
      </c>
      <c r="AA546" s="14">
        <v>0.16619036500812201</v>
      </c>
      <c r="AB546" s="14"/>
      <c r="AC546" s="14">
        <v>0.169004790967452</v>
      </c>
      <c r="AD546" s="14">
        <v>0.12913986629312399</v>
      </c>
      <c r="AE546" s="14">
        <v>0.32018192921510802</v>
      </c>
      <c r="AF546" s="14"/>
      <c r="AG546" s="14">
        <v>0.30992272534044102</v>
      </c>
      <c r="AH546" s="14">
        <v>0.20709341137380299</v>
      </c>
      <c r="AI546" s="14">
        <v>0.28026154395050501</v>
      </c>
      <c r="AJ546" s="14">
        <v>0.15823172377803199</v>
      </c>
      <c r="AK546" s="14">
        <v>0.16770435720907301</v>
      </c>
    </row>
    <row r="547" spans="2:37" x14ac:dyDescent="0.3">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row>
    <row r="548" spans="2:37" x14ac:dyDescent="0.3">
      <c r="B548" s="6" t="s">
        <v>254</v>
      </c>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row>
    <row r="549" spans="2:37" x14ac:dyDescent="0.3">
      <c r="B549" s="26" t="s">
        <v>161</v>
      </c>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row>
    <row r="550" spans="2:37" x14ac:dyDescent="0.3">
      <c r="B550" t="s">
        <v>245</v>
      </c>
      <c r="C550" s="14">
        <v>0.13935882996818799</v>
      </c>
      <c r="D550" s="14">
        <v>0.14941317094392301</v>
      </c>
      <c r="E550" s="14">
        <v>0.129969957825008</v>
      </c>
      <c r="F550" s="14"/>
      <c r="G550" s="14">
        <v>0.137959537444998</v>
      </c>
      <c r="H550" s="14">
        <v>0.10419415774919</v>
      </c>
      <c r="I550" s="14">
        <v>0.14425115537541899</v>
      </c>
      <c r="J550" s="14">
        <v>0.17688122171323101</v>
      </c>
      <c r="K550" s="14"/>
      <c r="L550" s="14">
        <v>0.19707039536700299</v>
      </c>
      <c r="M550" s="14">
        <v>0.13319138487328799</v>
      </c>
      <c r="N550" s="14">
        <v>0.13060135885644999</v>
      </c>
      <c r="O550" s="14">
        <v>0.11455412152028201</v>
      </c>
      <c r="P550" s="14">
        <v>0.100849043203339</v>
      </c>
      <c r="Q550" s="14">
        <v>0.16115262035566899</v>
      </c>
      <c r="R550" s="14">
        <v>0.10997774325274</v>
      </c>
      <c r="S550" s="14">
        <v>0.117860636318741</v>
      </c>
      <c r="T550" s="14">
        <v>0.14368075624811499</v>
      </c>
      <c r="U550" s="14">
        <v>0.107738883796701</v>
      </c>
      <c r="V550" s="14">
        <v>0.195859079833026</v>
      </c>
      <c r="W550" s="14">
        <v>0.10234076546219199</v>
      </c>
      <c r="X550" s="14"/>
      <c r="Y550" s="14">
        <v>0.144887870062097</v>
      </c>
      <c r="Z550" s="14">
        <v>0.153200437483068</v>
      </c>
      <c r="AA550" s="14">
        <v>0.141233608433154</v>
      </c>
      <c r="AB550" s="14"/>
      <c r="AC550" s="14">
        <v>0.14468868972205801</v>
      </c>
      <c r="AD550" s="14">
        <v>0.13384907393643</v>
      </c>
      <c r="AE550" s="14">
        <v>0.15584869650804001</v>
      </c>
      <c r="AF550" s="14"/>
      <c r="AG550" s="14">
        <v>0.27176727897049802</v>
      </c>
      <c r="AH550" s="14">
        <v>0.13034057189124901</v>
      </c>
      <c r="AI550" s="14">
        <v>0.13281450707179401</v>
      </c>
      <c r="AJ550" s="14">
        <v>0.13627694565600601</v>
      </c>
      <c r="AK550" s="14">
        <v>0.13634802842198601</v>
      </c>
    </row>
    <row r="551" spans="2:37" x14ac:dyDescent="0.3">
      <c r="B551" t="s">
        <v>246</v>
      </c>
      <c r="C551" s="14">
        <v>0.29096885711928</v>
      </c>
      <c r="D551" s="14">
        <v>0.26907591396997599</v>
      </c>
      <c r="E551" s="14">
        <v>0.31109285015903199</v>
      </c>
      <c r="F551" s="14"/>
      <c r="G551" s="14">
        <v>0.27956194690187602</v>
      </c>
      <c r="H551" s="14">
        <v>0.28564423524220101</v>
      </c>
      <c r="I551" s="14">
        <v>0.33239074645564398</v>
      </c>
      <c r="J551" s="14">
        <v>0.27429638083541802</v>
      </c>
      <c r="K551" s="14"/>
      <c r="L551" s="14">
        <v>0.27528764356862601</v>
      </c>
      <c r="M551" s="14">
        <v>0.25165277711727502</v>
      </c>
      <c r="N551" s="14">
        <v>0.291126522636942</v>
      </c>
      <c r="O551" s="14">
        <v>0.28633636215331099</v>
      </c>
      <c r="P551" s="14">
        <v>0.27065192301804097</v>
      </c>
      <c r="Q551" s="14">
        <v>0.36142834692418102</v>
      </c>
      <c r="R551" s="14">
        <v>0.33131107485053402</v>
      </c>
      <c r="S551" s="14">
        <v>0.34624444374355601</v>
      </c>
      <c r="T551" s="14">
        <v>0.28009471726475699</v>
      </c>
      <c r="U551" s="14">
        <v>0.25643514527771</v>
      </c>
      <c r="V551" s="14">
        <v>0.31155971403301003</v>
      </c>
      <c r="W551" s="14">
        <v>0.30923840991239399</v>
      </c>
      <c r="X551" s="14"/>
      <c r="Y551" s="14">
        <v>0.35012215359235899</v>
      </c>
      <c r="Z551" s="14">
        <v>0.29399063810874099</v>
      </c>
      <c r="AA551" s="14">
        <v>0.28334355620348101</v>
      </c>
      <c r="AB551" s="14"/>
      <c r="AC551" s="14">
        <v>0.30111910318374802</v>
      </c>
      <c r="AD551" s="14">
        <v>0.27656242376343698</v>
      </c>
      <c r="AE551" s="14">
        <v>0.269163296345794</v>
      </c>
      <c r="AF551" s="14"/>
      <c r="AG551" s="14">
        <v>0.31880479799804401</v>
      </c>
      <c r="AH551" s="14">
        <v>0.32401856158269199</v>
      </c>
      <c r="AI551" s="14">
        <v>0.35773406618193698</v>
      </c>
      <c r="AJ551" s="14">
        <v>0.26482660855129198</v>
      </c>
      <c r="AK551" s="14">
        <v>0.28243801397989399</v>
      </c>
    </row>
    <row r="552" spans="2:37" x14ac:dyDescent="0.3">
      <c r="B552" t="s">
        <v>247</v>
      </c>
      <c r="C552" s="14">
        <v>0.27504080063337599</v>
      </c>
      <c r="D552" s="14">
        <v>0.24117732813544199</v>
      </c>
      <c r="E552" s="14">
        <v>0.30980092989110602</v>
      </c>
      <c r="F552" s="14"/>
      <c r="G552" s="14">
        <v>0.24307282109175701</v>
      </c>
      <c r="H552" s="14">
        <v>0.29498309571561998</v>
      </c>
      <c r="I552" s="14">
        <v>0.27248755113074802</v>
      </c>
      <c r="J552" s="14">
        <v>0.288320720718797</v>
      </c>
      <c r="K552" s="14"/>
      <c r="L552" s="14">
        <v>0.245352957815204</v>
      </c>
      <c r="M552" s="14">
        <v>0.34654002884845397</v>
      </c>
      <c r="N552" s="14">
        <v>0.267379299934149</v>
      </c>
      <c r="O552" s="14">
        <v>0.26576480875328501</v>
      </c>
      <c r="P552" s="14">
        <v>0.309714783725895</v>
      </c>
      <c r="Q552" s="14">
        <v>0.29483430182279402</v>
      </c>
      <c r="R552" s="14">
        <v>0.306814126492508</v>
      </c>
      <c r="S552" s="14">
        <v>0.18128059784352599</v>
      </c>
      <c r="T552" s="14">
        <v>0.25809218442874898</v>
      </c>
      <c r="U552" s="14">
        <v>0.26422239887569898</v>
      </c>
      <c r="V552" s="14">
        <v>0.20589034604331999</v>
      </c>
      <c r="W552" s="14">
        <v>0.25224148315098099</v>
      </c>
      <c r="X552" s="14"/>
      <c r="Y552" s="14">
        <v>0.28601701770585802</v>
      </c>
      <c r="Z552" s="14">
        <v>0.25128834373041897</v>
      </c>
      <c r="AA552" s="14">
        <v>0.28381547205773</v>
      </c>
      <c r="AB552" s="14"/>
      <c r="AC552" s="14">
        <v>0.29697098440556602</v>
      </c>
      <c r="AD552" s="14">
        <v>0.25731955876218898</v>
      </c>
      <c r="AE552" s="14">
        <v>0.26996255175954598</v>
      </c>
      <c r="AF552" s="14"/>
      <c r="AG552" s="14">
        <v>0.23186377382324699</v>
      </c>
      <c r="AH552" s="14">
        <v>0.19094402238069699</v>
      </c>
      <c r="AI552" s="14">
        <v>0.23775562819103899</v>
      </c>
      <c r="AJ552" s="14">
        <v>0.29737678118764099</v>
      </c>
      <c r="AK552" s="14">
        <v>0.28101980891553002</v>
      </c>
    </row>
    <row r="553" spans="2:37" x14ac:dyDescent="0.3">
      <c r="B553" t="s">
        <v>248</v>
      </c>
      <c r="C553" s="14">
        <v>0.137350367034903</v>
      </c>
      <c r="D553" s="14">
        <v>0.162839634200143</v>
      </c>
      <c r="E553" s="14">
        <v>0.112637865075494</v>
      </c>
      <c r="F553" s="14"/>
      <c r="G553" s="14">
        <v>0.18188143545864699</v>
      </c>
      <c r="H553" s="14">
        <v>0.13741778847386699</v>
      </c>
      <c r="I553" s="14">
        <v>0.113873651416142</v>
      </c>
      <c r="J553" s="14">
        <v>0.11059183099801501</v>
      </c>
      <c r="K553" s="14"/>
      <c r="L553" s="14">
        <v>0.105033666825018</v>
      </c>
      <c r="M553" s="14">
        <v>0.13283003506270999</v>
      </c>
      <c r="N553" s="14">
        <v>0.13948454432868701</v>
      </c>
      <c r="O553" s="14">
        <v>0.18612196998158601</v>
      </c>
      <c r="P553" s="14">
        <v>0.18987656332632999</v>
      </c>
      <c r="Q553" s="14">
        <v>8.4449464440454494E-2</v>
      </c>
      <c r="R553" s="14">
        <v>0.13585265190566201</v>
      </c>
      <c r="S553" s="14">
        <v>0.18557781380615401</v>
      </c>
      <c r="T553" s="14">
        <v>0.13520471799168801</v>
      </c>
      <c r="U553" s="14">
        <v>0.15864951093158899</v>
      </c>
      <c r="V553" s="14">
        <v>9.63147633019244E-2</v>
      </c>
      <c r="W553" s="14">
        <v>0.15302407918755001</v>
      </c>
      <c r="X553" s="14"/>
      <c r="Y553" s="14">
        <v>0.12895809266060801</v>
      </c>
      <c r="Z553" s="14">
        <v>0.15184363932271</v>
      </c>
      <c r="AA553" s="14">
        <v>0.19403866352131299</v>
      </c>
      <c r="AB553" s="14"/>
      <c r="AC553" s="14">
        <v>0.12657684159444599</v>
      </c>
      <c r="AD553" s="14">
        <v>0.16324025109719201</v>
      </c>
      <c r="AE553" s="14">
        <v>9.6620821915438193E-2</v>
      </c>
      <c r="AF553" s="14"/>
      <c r="AG553" s="14">
        <v>0.11607717143070399</v>
      </c>
      <c r="AH553" s="14">
        <v>0.175680343625608</v>
      </c>
      <c r="AI553" s="14">
        <v>0.122019413076857</v>
      </c>
      <c r="AJ553" s="14">
        <v>0.14603451162988301</v>
      </c>
      <c r="AK553" s="14">
        <v>0.125669284412259</v>
      </c>
    </row>
    <row r="554" spans="2:37" x14ac:dyDescent="0.3">
      <c r="B554" t="s">
        <v>249</v>
      </c>
      <c r="C554" s="14">
        <v>9.2825817491854201E-2</v>
      </c>
      <c r="D554" s="14">
        <v>0.12877392755983499</v>
      </c>
      <c r="E554" s="14">
        <v>5.7547935638379497E-2</v>
      </c>
      <c r="F554" s="14"/>
      <c r="G554" s="14">
        <v>0.121501312537712</v>
      </c>
      <c r="H554" s="14">
        <v>0.105333938362906</v>
      </c>
      <c r="I554" s="14">
        <v>6.5169371624703001E-2</v>
      </c>
      <c r="J554" s="14">
        <v>7.2713963561859302E-2</v>
      </c>
      <c r="K554" s="14"/>
      <c r="L554" s="14">
        <v>0.101136437282628</v>
      </c>
      <c r="M554" s="14">
        <v>9.91801377956983E-2</v>
      </c>
      <c r="N554" s="14">
        <v>0.119139704720878</v>
      </c>
      <c r="O554" s="14">
        <v>7.9645728856748907E-2</v>
      </c>
      <c r="P554" s="14">
        <v>8.9280473031336904E-2</v>
      </c>
      <c r="Q554" s="14">
        <v>4.4670348561054299E-2</v>
      </c>
      <c r="R554" s="14">
        <v>5.73921863508206E-2</v>
      </c>
      <c r="S554" s="14">
        <v>5.8573590543521598E-2</v>
      </c>
      <c r="T554" s="14">
        <v>9.9853117888607401E-2</v>
      </c>
      <c r="U554" s="14">
        <v>0.139979847128122</v>
      </c>
      <c r="V554" s="14">
        <v>0.108002834939509</v>
      </c>
      <c r="W554" s="14">
        <v>0.10638162658659001</v>
      </c>
      <c r="X554" s="14"/>
      <c r="Y554" s="14">
        <v>4.1296713754352399E-2</v>
      </c>
      <c r="Z554" s="14">
        <v>9.8375916991711804E-2</v>
      </c>
      <c r="AA554" s="14">
        <v>4.9056947020256703E-2</v>
      </c>
      <c r="AB554" s="14"/>
      <c r="AC554" s="14">
        <v>8.5009636363352806E-2</v>
      </c>
      <c r="AD554" s="14">
        <v>0.10809178429565</v>
      </c>
      <c r="AE554" s="14">
        <v>8.4764967631201296E-2</v>
      </c>
      <c r="AF554" s="14"/>
      <c r="AG554" s="14">
        <v>4.1938809219568697E-2</v>
      </c>
      <c r="AH554" s="14">
        <v>0.145155836803988</v>
      </c>
      <c r="AI554" s="14">
        <v>0.112735084163657</v>
      </c>
      <c r="AJ554" s="14">
        <v>8.6666940592074998E-2</v>
      </c>
      <c r="AK554" s="14">
        <v>7.8271318145941599E-2</v>
      </c>
    </row>
    <row r="555" spans="2:37" x14ac:dyDescent="0.3">
      <c r="B555" t="s">
        <v>122</v>
      </c>
      <c r="C555" s="14">
        <v>6.4455327752399705E-2</v>
      </c>
      <c r="D555" s="14">
        <v>4.87200251906812E-2</v>
      </c>
      <c r="E555" s="14">
        <v>7.8950461410980804E-2</v>
      </c>
      <c r="F555" s="14"/>
      <c r="G555" s="14">
        <v>3.60229465650087E-2</v>
      </c>
      <c r="H555" s="14">
        <v>7.2426784456215906E-2</v>
      </c>
      <c r="I555" s="14">
        <v>7.1827523997343906E-2</v>
      </c>
      <c r="J555" s="14">
        <v>7.7195882172679406E-2</v>
      </c>
      <c r="K555" s="14"/>
      <c r="L555" s="14">
        <v>7.6118899141520494E-2</v>
      </c>
      <c r="M555" s="14">
        <v>3.66056363025744E-2</v>
      </c>
      <c r="N555" s="14">
        <v>5.2268569522894097E-2</v>
      </c>
      <c r="O555" s="14">
        <v>6.7577008734786406E-2</v>
      </c>
      <c r="P555" s="14">
        <v>3.9627213695058797E-2</v>
      </c>
      <c r="Q555" s="14">
        <v>5.3464917895847897E-2</v>
      </c>
      <c r="R555" s="14">
        <v>5.8652217147735303E-2</v>
      </c>
      <c r="S555" s="14">
        <v>0.110462917744501</v>
      </c>
      <c r="T555" s="14">
        <v>8.3074506178083402E-2</v>
      </c>
      <c r="U555" s="14">
        <v>7.2974213990178297E-2</v>
      </c>
      <c r="V555" s="14">
        <v>8.2373261849210899E-2</v>
      </c>
      <c r="W555" s="14">
        <v>7.6773635700292095E-2</v>
      </c>
      <c r="X555" s="14"/>
      <c r="Y555" s="14">
        <v>4.8718152224726002E-2</v>
      </c>
      <c r="Z555" s="14">
        <v>5.1301024363349802E-2</v>
      </c>
      <c r="AA555" s="14">
        <v>4.8511752764065497E-2</v>
      </c>
      <c r="AB555" s="14"/>
      <c r="AC555" s="14">
        <v>4.5634744730829201E-2</v>
      </c>
      <c r="AD555" s="14">
        <v>6.0936908145101498E-2</v>
      </c>
      <c r="AE555" s="14">
        <v>0.123639665839981</v>
      </c>
      <c r="AF555" s="14"/>
      <c r="AG555" s="14">
        <v>1.9548168557938998E-2</v>
      </c>
      <c r="AH555" s="14">
        <v>3.3860663715765002E-2</v>
      </c>
      <c r="AI555" s="14">
        <v>3.6941301314716603E-2</v>
      </c>
      <c r="AJ555" s="14">
        <v>6.88182123831029E-2</v>
      </c>
      <c r="AK555" s="14">
        <v>9.6253546124390493E-2</v>
      </c>
    </row>
    <row r="556" spans="2:37" x14ac:dyDescent="0.3">
      <c r="B556" t="s">
        <v>250</v>
      </c>
      <c r="C556" s="14">
        <v>0.43032768708746799</v>
      </c>
      <c r="D556" s="14">
        <v>0.41848908491389902</v>
      </c>
      <c r="E556" s="14">
        <v>0.44106280798404002</v>
      </c>
      <c r="F556" s="14"/>
      <c r="G556" s="14">
        <v>0.41752148434687397</v>
      </c>
      <c r="H556" s="14">
        <v>0.389838392991392</v>
      </c>
      <c r="I556" s="14">
        <v>0.47664190183106298</v>
      </c>
      <c r="J556" s="14">
        <v>0.45117760254864903</v>
      </c>
      <c r="K556" s="14"/>
      <c r="L556" s="14">
        <v>0.472358038935629</v>
      </c>
      <c r="M556" s="14">
        <v>0.38484416199056298</v>
      </c>
      <c r="N556" s="14">
        <v>0.42172788149339202</v>
      </c>
      <c r="O556" s="14">
        <v>0.40089048367359298</v>
      </c>
      <c r="P556" s="14">
        <v>0.37150096622138001</v>
      </c>
      <c r="Q556" s="14">
        <v>0.52258096727985004</v>
      </c>
      <c r="R556" s="14">
        <v>0.44128881810327503</v>
      </c>
      <c r="S556" s="14">
        <v>0.464105080062297</v>
      </c>
      <c r="T556" s="14">
        <v>0.42377547351287198</v>
      </c>
      <c r="U556" s="14">
        <v>0.36417402907441099</v>
      </c>
      <c r="V556" s="14">
        <v>0.50741879386603606</v>
      </c>
      <c r="W556" s="14">
        <v>0.41157917537458699</v>
      </c>
      <c r="X556" s="14"/>
      <c r="Y556" s="14">
        <v>0.49501002365445601</v>
      </c>
      <c r="Z556" s="14">
        <v>0.44719107559180898</v>
      </c>
      <c r="AA556" s="14">
        <v>0.42457716463663597</v>
      </c>
      <c r="AB556" s="14"/>
      <c r="AC556" s="14">
        <v>0.44580779290580702</v>
      </c>
      <c r="AD556" s="14">
        <v>0.41041149769986701</v>
      </c>
      <c r="AE556" s="14">
        <v>0.42501199285383401</v>
      </c>
      <c r="AF556" s="14"/>
      <c r="AG556" s="14">
        <v>0.59057207696854197</v>
      </c>
      <c r="AH556" s="14">
        <v>0.45435913347394202</v>
      </c>
      <c r="AI556" s="14">
        <v>0.49054857325373102</v>
      </c>
      <c r="AJ556" s="14">
        <v>0.40110355420729799</v>
      </c>
      <c r="AK556" s="14">
        <v>0.41878604240188</v>
      </c>
    </row>
    <row r="557" spans="2:37" x14ac:dyDescent="0.3">
      <c r="B557" t="s">
        <v>251</v>
      </c>
      <c r="C557" s="14">
        <v>0.23017618452675701</v>
      </c>
      <c r="D557" s="14">
        <v>0.29161356175997799</v>
      </c>
      <c r="E557" s="14">
        <v>0.17018580071387401</v>
      </c>
      <c r="F557" s="14"/>
      <c r="G557" s="14">
        <v>0.30338274799636</v>
      </c>
      <c r="H557" s="14">
        <v>0.24275172683677301</v>
      </c>
      <c r="I557" s="14">
        <v>0.17904302304084499</v>
      </c>
      <c r="J557" s="14">
        <v>0.183305794559874</v>
      </c>
      <c r="K557" s="14"/>
      <c r="L557" s="14">
        <v>0.206170104107646</v>
      </c>
      <c r="M557" s="14">
        <v>0.232010172858408</v>
      </c>
      <c r="N557" s="14">
        <v>0.25862424904956399</v>
      </c>
      <c r="O557" s="14">
        <v>0.26576769883833501</v>
      </c>
      <c r="P557" s="14">
        <v>0.27915703635766698</v>
      </c>
      <c r="Q557" s="14">
        <v>0.12911981300150899</v>
      </c>
      <c r="R557" s="14">
        <v>0.193244838256482</v>
      </c>
      <c r="S557" s="14">
        <v>0.244151404349676</v>
      </c>
      <c r="T557" s="14">
        <v>0.235057835880296</v>
      </c>
      <c r="U557" s="14">
        <v>0.29862935805971103</v>
      </c>
      <c r="V557" s="14">
        <v>0.204317598241434</v>
      </c>
      <c r="W557" s="14">
        <v>0.25940570577414002</v>
      </c>
      <c r="X557" s="14"/>
      <c r="Y557" s="14">
        <v>0.17025480641495999</v>
      </c>
      <c r="Z557" s="14">
        <v>0.250219556314422</v>
      </c>
      <c r="AA557" s="14">
        <v>0.243095610541569</v>
      </c>
      <c r="AB557" s="14"/>
      <c r="AC557" s="14">
        <v>0.211586477957799</v>
      </c>
      <c r="AD557" s="14">
        <v>0.27133203539284201</v>
      </c>
      <c r="AE557" s="14">
        <v>0.18138578954664</v>
      </c>
      <c r="AF557" s="14"/>
      <c r="AG557" s="14">
        <v>0.158015980650272</v>
      </c>
      <c r="AH557" s="14">
        <v>0.320836180429596</v>
      </c>
      <c r="AI557" s="14">
        <v>0.234754497240513</v>
      </c>
      <c r="AJ557" s="14">
        <v>0.23270145222195801</v>
      </c>
      <c r="AK557" s="14">
        <v>0.20394060255820001</v>
      </c>
    </row>
    <row r="558" spans="2:37" x14ac:dyDescent="0.3">
      <c r="B558" t="s">
        <v>252</v>
      </c>
      <c r="C558" s="14">
        <v>0.20015150256071099</v>
      </c>
      <c r="D558" s="14">
        <v>0.126875523153921</v>
      </c>
      <c r="E558" s="14">
        <v>0.270877007270166</v>
      </c>
      <c r="F558" s="14"/>
      <c r="G558" s="14">
        <v>0.114138736350515</v>
      </c>
      <c r="H558" s="14">
        <v>0.14708666615461899</v>
      </c>
      <c r="I558" s="14">
        <v>0.29759887879021701</v>
      </c>
      <c r="J558" s="14">
        <v>0.26787180798877502</v>
      </c>
      <c r="K558" s="14"/>
      <c r="L558" s="14">
        <v>0.26618793482798198</v>
      </c>
      <c r="M558" s="14">
        <v>0.15283398913215401</v>
      </c>
      <c r="N558" s="14">
        <v>0.163103632443828</v>
      </c>
      <c r="O558" s="14">
        <v>0.135122784835258</v>
      </c>
      <c r="P558" s="14">
        <v>9.23439298637133E-2</v>
      </c>
      <c r="Q558" s="14">
        <v>0.393461154278341</v>
      </c>
      <c r="R558" s="14">
        <v>0.248043979846792</v>
      </c>
      <c r="S558" s="14">
        <v>0.219953675712622</v>
      </c>
      <c r="T558" s="14">
        <v>0.18871763763257601</v>
      </c>
      <c r="U558" s="14">
        <v>6.5544671014699699E-2</v>
      </c>
      <c r="V558" s="14">
        <v>0.30310119562460203</v>
      </c>
      <c r="W558" s="14">
        <v>0.152173469600447</v>
      </c>
      <c r="X558" s="14"/>
      <c r="Y558" s="14">
        <v>0.32475521723949602</v>
      </c>
      <c r="Z558" s="14">
        <v>0.19697151927738801</v>
      </c>
      <c r="AA558" s="14">
        <v>0.181481554095066</v>
      </c>
      <c r="AB558" s="14"/>
      <c r="AC558" s="14">
        <v>0.23422131494800799</v>
      </c>
      <c r="AD558" s="14">
        <v>0.139079462307025</v>
      </c>
      <c r="AE558" s="14">
        <v>0.24362620330719401</v>
      </c>
      <c r="AF558" s="14"/>
      <c r="AG558" s="14">
        <v>0.43255609631827002</v>
      </c>
      <c r="AH558" s="14">
        <v>0.133522953044346</v>
      </c>
      <c r="AI558" s="14">
        <v>0.25579407601321802</v>
      </c>
      <c r="AJ558" s="14">
        <v>0.16840210198534</v>
      </c>
      <c r="AK558" s="14">
        <v>0.21484543984367899</v>
      </c>
    </row>
    <row r="559" spans="2:37" x14ac:dyDescent="0.3">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row>
    <row r="560" spans="2:37" x14ac:dyDescent="0.3">
      <c r="B560" s="6" t="s">
        <v>255</v>
      </c>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row>
    <row r="561" spans="2:37" x14ac:dyDescent="0.3">
      <c r="B561" s="26" t="s">
        <v>161</v>
      </c>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row>
    <row r="562" spans="2:37" x14ac:dyDescent="0.3">
      <c r="B562" t="s">
        <v>245</v>
      </c>
      <c r="C562" s="14">
        <v>0.23089629485715599</v>
      </c>
      <c r="D562" s="14">
        <v>0.23596767016409601</v>
      </c>
      <c r="E562" s="14">
        <v>0.22420406476079799</v>
      </c>
      <c r="F562" s="14"/>
      <c r="G562" s="14">
        <v>0.23249707830578301</v>
      </c>
      <c r="H562" s="14">
        <v>0.22010691666009599</v>
      </c>
      <c r="I562" s="14">
        <v>0.25960564886443399</v>
      </c>
      <c r="J562" s="14">
        <v>0.21661829933789301</v>
      </c>
      <c r="K562" s="14"/>
      <c r="L562" s="14">
        <v>0.28932966469955002</v>
      </c>
      <c r="M562" s="14">
        <v>0.20600842630052399</v>
      </c>
      <c r="N562" s="14">
        <v>0.20243393445541799</v>
      </c>
      <c r="O562" s="14">
        <v>0.17553059757277201</v>
      </c>
      <c r="P562" s="14">
        <v>0.14574799409971201</v>
      </c>
      <c r="Q562" s="14">
        <v>0.24515228447333001</v>
      </c>
      <c r="R562" s="14">
        <v>0.28302145502736697</v>
      </c>
      <c r="S562" s="14">
        <v>0.17734608734378099</v>
      </c>
      <c r="T562" s="14">
        <v>0.205443204022036</v>
      </c>
      <c r="U562" s="14">
        <v>0.28996751550544397</v>
      </c>
      <c r="V562" s="14">
        <v>0.22516041592064301</v>
      </c>
      <c r="W562" s="14">
        <v>0.30823855789605697</v>
      </c>
      <c r="X562" s="14"/>
      <c r="Y562" s="14">
        <v>0.23844116032305601</v>
      </c>
      <c r="Z562" s="14">
        <v>0.25553249942065298</v>
      </c>
      <c r="AA562" s="14">
        <v>0.24905792177020999</v>
      </c>
      <c r="AB562" s="14"/>
      <c r="AC562" s="14">
        <v>0.22213479823131799</v>
      </c>
      <c r="AD562" s="14">
        <v>0.227932912695478</v>
      </c>
      <c r="AE562" s="14">
        <v>0.21303452123944899</v>
      </c>
      <c r="AF562" s="14"/>
      <c r="AG562" s="14">
        <v>0.223735152218935</v>
      </c>
      <c r="AH562" s="14">
        <v>0.22737130797854499</v>
      </c>
      <c r="AI562" s="14">
        <v>0.28646652362266201</v>
      </c>
      <c r="AJ562" s="14">
        <v>0.223464498571709</v>
      </c>
      <c r="AK562" s="14">
        <v>0.225486704797354</v>
      </c>
    </row>
    <row r="563" spans="2:37" x14ac:dyDescent="0.3">
      <c r="B563" t="s">
        <v>246</v>
      </c>
      <c r="C563" s="14">
        <v>0.41389313043279502</v>
      </c>
      <c r="D563" s="14">
        <v>0.39978212837730298</v>
      </c>
      <c r="E563" s="14">
        <v>0.42865155597339</v>
      </c>
      <c r="F563" s="14"/>
      <c r="G563" s="14">
        <v>0.46214799258566902</v>
      </c>
      <c r="H563" s="14">
        <v>0.45513784777377703</v>
      </c>
      <c r="I563" s="14">
        <v>0.37617725955715697</v>
      </c>
      <c r="J563" s="14">
        <v>0.35328442245184699</v>
      </c>
      <c r="K563" s="14"/>
      <c r="L563" s="14">
        <v>0.40662628005398899</v>
      </c>
      <c r="M563" s="14">
        <v>0.473332525491926</v>
      </c>
      <c r="N563" s="14">
        <v>0.35833497503363798</v>
      </c>
      <c r="O563" s="14">
        <v>0.47587105280643999</v>
      </c>
      <c r="P563" s="14">
        <v>0.43696164286045702</v>
      </c>
      <c r="Q563" s="14">
        <v>0.41655216745789703</v>
      </c>
      <c r="R563" s="14">
        <v>0.354247767246893</v>
      </c>
      <c r="S563" s="14">
        <v>0.41939005809391</v>
      </c>
      <c r="T563" s="14">
        <v>0.39527082459812801</v>
      </c>
      <c r="U563" s="14">
        <v>0.39687047717181201</v>
      </c>
      <c r="V563" s="14">
        <v>0.424095984757903</v>
      </c>
      <c r="W563" s="14">
        <v>0.36971075705414602</v>
      </c>
      <c r="X563" s="14"/>
      <c r="Y563" s="14">
        <v>0.44116758159196801</v>
      </c>
      <c r="Z563" s="14">
        <v>0.42984421292078301</v>
      </c>
      <c r="AA563" s="14">
        <v>0.40439629964839102</v>
      </c>
      <c r="AB563" s="14"/>
      <c r="AC563" s="14">
        <v>0.42175114572535399</v>
      </c>
      <c r="AD563" s="14">
        <v>0.42544036161941601</v>
      </c>
      <c r="AE563" s="14">
        <v>0.39945745521083897</v>
      </c>
      <c r="AF563" s="14"/>
      <c r="AG563" s="14">
        <v>0.47367806657855899</v>
      </c>
      <c r="AH563" s="14">
        <v>0.39058462777598402</v>
      </c>
      <c r="AI563" s="14">
        <v>0.42077825451912099</v>
      </c>
      <c r="AJ563" s="14">
        <v>0.42269880442437002</v>
      </c>
      <c r="AK563" s="14">
        <v>0.40806806625150299</v>
      </c>
    </row>
    <row r="564" spans="2:37" x14ac:dyDescent="0.3">
      <c r="B564" t="s">
        <v>247</v>
      </c>
      <c r="C564" s="14">
        <v>0.24151031542752499</v>
      </c>
      <c r="D564" s="14">
        <v>0.24453844095135099</v>
      </c>
      <c r="E564" s="14">
        <v>0.240962969744863</v>
      </c>
      <c r="F564" s="14"/>
      <c r="G564" s="14">
        <v>0.217612516432552</v>
      </c>
      <c r="H564" s="14">
        <v>0.208829877617982</v>
      </c>
      <c r="I564" s="14">
        <v>0.25563597984268999</v>
      </c>
      <c r="J564" s="14">
        <v>0.28801811767575403</v>
      </c>
      <c r="K564" s="14"/>
      <c r="L564" s="14">
        <v>0.20463069196376199</v>
      </c>
      <c r="M564" s="14">
        <v>0.24287660581731699</v>
      </c>
      <c r="N564" s="14">
        <v>0.31777320095973999</v>
      </c>
      <c r="O564" s="14">
        <v>0.24744381482359201</v>
      </c>
      <c r="P564" s="14">
        <v>0.31756760200753398</v>
      </c>
      <c r="Q564" s="14">
        <v>0.23955391607763399</v>
      </c>
      <c r="R564" s="14">
        <v>0.25984746500065597</v>
      </c>
      <c r="S564" s="14">
        <v>0.23438882696730501</v>
      </c>
      <c r="T564" s="14">
        <v>0.21126877927281201</v>
      </c>
      <c r="U564" s="14">
        <v>0.21896381160724401</v>
      </c>
      <c r="V564" s="14">
        <v>0.215282889436196</v>
      </c>
      <c r="W564" s="14">
        <v>0.18423156515660299</v>
      </c>
      <c r="X564" s="14"/>
      <c r="Y564" s="14">
        <v>0.21018515129326201</v>
      </c>
      <c r="Z564" s="14">
        <v>0.21335987363908199</v>
      </c>
      <c r="AA564" s="14">
        <v>0.25057155358720301</v>
      </c>
      <c r="AB564" s="14"/>
      <c r="AC564" s="14">
        <v>0.25608087706925797</v>
      </c>
      <c r="AD564" s="14">
        <v>0.23834441283494201</v>
      </c>
      <c r="AE564" s="14">
        <v>0.238459176827896</v>
      </c>
      <c r="AF564" s="14"/>
      <c r="AG564" s="14">
        <v>0.25090886893796899</v>
      </c>
      <c r="AH564" s="14">
        <v>0.27358706093165103</v>
      </c>
      <c r="AI564" s="14">
        <v>0.19882031231411501</v>
      </c>
      <c r="AJ564" s="14">
        <v>0.25554607610535601</v>
      </c>
      <c r="AK564" s="14">
        <v>0.21394470356043799</v>
      </c>
    </row>
    <row r="565" spans="2:37" x14ac:dyDescent="0.3">
      <c r="B565" t="s">
        <v>248</v>
      </c>
      <c r="C565" s="14">
        <v>4.1086373133761699E-2</v>
      </c>
      <c r="D565" s="14">
        <v>5.2495015754923803E-2</v>
      </c>
      <c r="E565" s="14">
        <v>2.9911688116027201E-2</v>
      </c>
      <c r="F565" s="14"/>
      <c r="G565" s="14">
        <v>3.3219639703947999E-2</v>
      </c>
      <c r="H565" s="14">
        <v>4.2607598820952303E-2</v>
      </c>
      <c r="I565" s="14">
        <v>4.6084772433676098E-2</v>
      </c>
      <c r="J565" s="14">
        <v>4.4025340722753298E-2</v>
      </c>
      <c r="K565" s="14"/>
      <c r="L565" s="14">
        <v>4.9676999231998198E-2</v>
      </c>
      <c r="M565" s="14">
        <v>2.9625667093662902E-2</v>
      </c>
      <c r="N565" s="14">
        <v>3.5771332167510599E-2</v>
      </c>
      <c r="O565" s="14">
        <v>2.1338566540330201E-2</v>
      </c>
      <c r="P565" s="14">
        <v>5.8577517703530903E-2</v>
      </c>
      <c r="Q565" s="14">
        <v>3.6023715730383203E-2</v>
      </c>
      <c r="R565" s="14">
        <v>4.7047620398486603E-2</v>
      </c>
      <c r="S565" s="14">
        <v>3.3607319775389603E-2</v>
      </c>
      <c r="T565" s="14">
        <v>5.8590490314346801E-2</v>
      </c>
      <c r="U565" s="14">
        <v>2.67481168719798E-2</v>
      </c>
      <c r="V565" s="14">
        <v>7.3421180751265594E-2</v>
      </c>
      <c r="W565" s="14">
        <v>2.2909994041110798E-2</v>
      </c>
      <c r="X565" s="14"/>
      <c r="Y565" s="14">
        <v>5.2067492753726602E-2</v>
      </c>
      <c r="Z565" s="14">
        <v>3.6133733045032403E-2</v>
      </c>
      <c r="AA565" s="14">
        <v>2.15053171937921E-2</v>
      </c>
      <c r="AB565" s="14"/>
      <c r="AC565" s="14">
        <v>2.6396494717202901E-2</v>
      </c>
      <c r="AD565" s="14">
        <v>4.5994299775103699E-2</v>
      </c>
      <c r="AE565" s="14">
        <v>5.45522641705002E-2</v>
      </c>
      <c r="AF565" s="14"/>
      <c r="AG565" s="14">
        <v>3.4272611265418099E-2</v>
      </c>
      <c r="AH565" s="14">
        <v>4.1053595061596102E-2</v>
      </c>
      <c r="AI565" s="14">
        <v>3.9846918418845002E-2</v>
      </c>
      <c r="AJ565" s="14">
        <v>2.6511712791685599E-2</v>
      </c>
      <c r="AK565" s="14">
        <v>6.6700046312625105E-2</v>
      </c>
    </row>
    <row r="566" spans="2:37" x14ac:dyDescent="0.3">
      <c r="B566" t="s">
        <v>249</v>
      </c>
      <c r="C566" s="14">
        <v>1.51490331875341E-2</v>
      </c>
      <c r="D566" s="14">
        <v>1.4675972234320499E-2</v>
      </c>
      <c r="E566" s="14">
        <v>1.57891510755249E-2</v>
      </c>
      <c r="F566" s="14"/>
      <c r="G566" s="14">
        <v>2.3167609591276402E-2</v>
      </c>
      <c r="H566" s="14">
        <v>1.1772770659015599E-2</v>
      </c>
      <c r="I566" s="14">
        <v>9.2693708102333707E-3</v>
      </c>
      <c r="J566" s="14">
        <v>1.55259849737058E-2</v>
      </c>
      <c r="K566" s="14"/>
      <c r="L566" s="14">
        <v>1.56155506051785E-2</v>
      </c>
      <c r="M566" s="14">
        <v>4.7374109239390902E-3</v>
      </c>
      <c r="N566" s="14">
        <v>7.02721854246413E-3</v>
      </c>
      <c r="O566" s="14">
        <v>7.0391960679492297E-3</v>
      </c>
      <c r="P566" s="14">
        <v>2.1659901577109699E-2</v>
      </c>
      <c r="Q566" s="14">
        <v>1.6058614140208999E-2</v>
      </c>
      <c r="R566" s="14">
        <v>2.4168651563144801E-2</v>
      </c>
      <c r="S566" s="14">
        <v>0</v>
      </c>
      <c r="T566" s="14">
        <v>3.5306761622447599E-2</v>
      </c>
      <c r="U566" s="14">
        <v>1.33242950709615E-2</v>
      </c>
      <c r="V566" s="14">
        <v>2.4400325204193302E-2</v>
      </c>
      <c r="W566" s="14">
        <v>0</v>
      </c>
      <c r="X566" s="14"/>
      <c r="Y566" s="14">
        <v>9.1914013808697698E-3</v>
      </c>
      <c r="Z566" s="14">
        <v>1.7237614557533198E-2</v>
      </c>
      <c r="AA566" s="14">
        <v>2.16599601840873E-2</v>
      </c>
      <c r="AB566" s="14"/>
      <c r="AC566" s="14">
        <v>1.6343011310536001E-2</v>
      </c>
      <c r="AD566" s="14">
        <v>1.32743560409151E-2</v>
      </c>
      <c r="AE566" s="14">
        <v>1.5722304329785299E-2</v>
      </c>
      <c r="AF566" s="14"/>
      <c r="AG566" s="14">
        <v>0</v>
      </c>
      <c r="AH566" s="14">
        <v>1.6576855351574101E-2</v>
      </c>
      <c r="AI566" s="14">
        <v>1.8693652396511402E-2</v>
      </c>
      <c r="AJ566" s="14">
        <v>9.5395854301981095E-3</v>
      </c>
      <c r="AK566" s="14">
        <v>2.31556435583118E-2</v>
      </c>
    </row>
    <row r="567" spans="2:37" x14ac:dyDescent="0.3">
      <c r="B567" t="s">
        <v>122</v>
      </c>
      <c r="C567" s="14">
        <v>5.74648529612279E-2</v>
      </c>
      <c r="D567" s="14">
        <v>5.2540772518005797E-2</v>
      </c>
      <c r="E567" s="14">
        <v>6.0480570329397902E-2</v>
      </c>
      <c r="F567" s="14"/>
      <c r="G567" s="14">
        <v>3.1355163380770802E-2</v>
      </c>
      <c r="H567" s="14">
        <v>6.1544988468176999E-2</v>
      </c>
      <c r="I567" s="14">
        <v>5.3226968491809801E-2</v>
      </c>
      <c r="J567" s="14">
        <v>8.2527834838046599E-2</v>
      </c>
      <c r="K567" s="14"/>
      <c r="L567" s="14">
        <v>3.4120813445522799E-2</v>
      </c>
      <c r="M567" s="14">
        <v>4.3419364372631102E-2</v>
      </c>
      <c r="N567" s="14">
        <v>7.8659338841229207E-2</v>
      </c>
      <c r="O567" s="14">
        <v>7.2776772188916497E-2</v>
      </c>
      <c r="P567" s="14">
        <v>1.9485341751656001E-2</v>
      </c>
      <c r="Q567" s="14">
        <v>4.6659302120547003E-2</v>
      </c>
      <c r="R567" s="14">
        <v>3.1667040763453301E-2</v>
      </c>
      <c r="S567" s="14">
        <v>0.135267707819615</v>
      </c>
      <c r="T567" s="14">
        <v>9.4119940170229802E-2</v>
      </c>
      <c r="U567" s="14">
        <v>5.4125783772559097E-2</v>
      </c>
      <c r="V567" s="14">
        <v>3.7639203929798998E-2</v>
      </c>
      <c r="W567" s="14">
        <v>0.114909125852083</v>
      </c>
      <c r="X567" s="14"/>
      <c r="Y567" s="14">
        <v>4.89472126571176E-2</v>
      </c>
      <c r="Z567" s="14">
        <v>4.7892066416916797E-2</v>
      </c>
      <c r="AA567" s="14">
        <v>5.28089476163165E-2</v>
      </c>
      <c r="AB567" s="14"/>
      <c r="AC567" s="14">
        <v>5.7293672946331801E-2</v>
      </c>
      <c r="AD567" s="14">
        <v>4.9013657034145501E-2</v>
      </c>
      <c r="AE567" s="14">
        <v>7.8774278221530394E-2</v>
      </c>
      <c r="AF567" s="14"/>
      <c r="AG567" s="14">
        <v>1.7405300999118498E-2</v>
      </c>
      <c r="AH567" s="14">
        <v>5.0826552900649698E-2</v>
      </c>
      <c r="AI567" s="14">
        <v>3.5394338728745298E-2</v>
      </c>
      <c r="AJ567" s="14">
        <v>6.2239322676680899E-2</v>
      </c>
      <c r="AK567" s="14">
        <v>6.2644835519766906E-2</v>
      </c>
    </row>
    <row r="568" spans="2:37" x14ac:dyDescent="0.3">
      <c r="B568" t="s">
        <v>250</v>
      </c>
      <c r="C568" s="14">
        <v>0.64478942528995098</v>
      </c>
      <c r="D568" s="14">
        <v>0.63574979854139901</v>
      </c>
      <c r="E568" s="14">
        <v>0.65285562073418701</v>
      </c>
      <c r="F568" s="14"/>
      <c r="G568" s="14">
        <v>0.694645070891452</v>
      </c>
      <c r="H568" s="14">
        <v>0.67524476443387305</v>
      </c>
      <c r="I568" s="14">
        <v>0.63578290842159102</v>
      </c>
      <c r="J568" s="14">
        <v>0.56990272178974</v>
      </c>
      <c r="K568" s="14"/>
      <c r="L568" s="14">
        <v>0.69595594475353895</v>
      </c>
      <c r="M568" s="14">
        <v>0.67934095179245002</v>
      </c>
      <c r="N568" s="14">
        <v>0.560768909489056</v>
      </c>
      <c r="O568" s="14">
        <v>0.65140165037921205</v>
      </c>
      <c r="P568" s="14">
        <v>0.58270963696016898</v>
      </c>
      <c r="Q568" s="14">
        <v>0.66170445193122696</v>
      </c>
      <c r="R568" s="14">
        <v>0.63726922227425897</v>
      </c>
      <c r="S568" s="14">
        <v>0.59673614543769005</v>
      </c>
      <c r="T568" s="14">
        <v>0.60071402862016399</v>
      </c>
      <c r="U568" s="14">
        <v>0.68683799267725598</v>
      </c>
      <c r="V568" s="14">
        <v>0.64925640067854595</v>
      </c>
      <c r="W568" s="14">
        <v>0.67794931495020405</v>
      </c>
      <c r="X568" s="14"/>
      <c r="Y568" s="14">
        <v>0.67960874191502396</v>
      </c>
      <c r="Z568" s="14">
        <v>0.68537671234143605</v>
      </c>
      <c r="AA568" s="14">
        <v>0.65345422141860099</v>
      </c>
      <c r="AB568" s="14"/>
      <c r="AC568" s="14">
        <v>0.64388594395667198</v>
      </c>
      <c r="AD568" s="14">
        <v>0.653373274314893</v>
      </c>
      <c r="AE568" s="14">
        <v>0.61249197645028797</v>
      </c>
      <c r="AF568" s="14"/>
      <c r="AG568" s="14">
        <v>0.69741321879749496</v>
      </c>
      <c r="AH568" s="14">
        <v>0.61795593575452901</v>
      </c>
      <c r="AI568" s="14">
        <v>0.70724477814178299</v>
      </c>
      <c r="AJ568" s="14">
        <v>0.64616330299607905</v>
      </c>
      <c r="AK568" s="14">
        <v>0.63355477104885805</v>
      </c>
    </row>
    <row r="569" spans="2:37" x14ac:dyDescent="0.3">
      <c r="B569" t="s">
        <v>251</v>
      </c>
      <c r="C569" s="14">
        <v>5.6235406321295797E-2</v>
      </c>
      <c r="D569" s="14">
        <v>6.7170987989244202E-2</v>
      </c>
      <c r="E569" s="14">
        <v>4.5700839191552101E-2</v>
      </c>
      <c r="F569" s="14"/>
      <c r="G569" s="14">
        <v>5.6387249295224401E-2</v>
      </c>
      <c r="H569" s="14">
        <v>5.4380369479967897E-2</v>
      </c>
      <c r="I569" s="14">
        <v>5.5354143243909401E-2</v>
      </c>
      <c r="J569" s="14">
        <v>5.9551325696459101E-2</v>
      </c>
      <c r="K569" s="14"/>
      <c r="L569" s="14">
        <v>6.5292549837176694E-2</v>
      </c>
      <c r="M569" s="14">
        <v>3.4363078017602001E-2</v>
      </c>
      <c r="N569" s="14">
        <v>4.2798550709974799E-2</v>
      </c>
      <c r="O569" s="14">
        <v>2.83777626082794E-2</v>
      </c>
      <c r="P569" s="14">
        <v>8.0237419280640501E-2</v>
      </c>
      <c r="Q569" s="14">
        <v>5.2082329870592303E-2</v>
      </c>
      <c r="R569" s="14">
        <v>7.1216271961631397E-2</v>
      </c>
      <c r="S569" s="14">
        <v>3.3607319775389603E-2</v>
      </c>
      <c r="T569" s="14">
        <v>9.3897251936794393E-2</v>
      </c>
      <c r="U569" s="14">
        <v>4.0072411942941297E-2</v>
      </c>
      <c r="V569" s="14">
        <v>9.7821505955458896E-2</v>
      </c>
      <c r="W569" s="14">
        <v>2.2909994041110798E-2</v>
      </c>
      <c r="X569" s="14"/>
      <c r="Y569" s="14">
        <v>6.1258894134596398E-2</v>
      </c>
      <c r="Z569" s="14">
        <v>5.3371347602565601E-2</v>
      </c>
      <c r="AA569" s="14">
        <v>4.3165277377879403E-2</v>
      </c>
      <c r="AB569" s="14"/>
      <c r="AC569" s="14">
        <v>4.2739506027738898E-2</v>
      </c>
      <c r="AD569" s="14">
        <v>5.9268655816018798E-2</v>
      </c>
      <c r="AE569" s="14">
        <v>7.0274568500285503E-2</v>
      </c>
      <c r="AF569" s="14"/>
      <c r="AG569" s="14">
        <v>3.4272611265418099E-2</v>
      </c>
      <c r="AH569" s="14">
        <v>5.7630450413170102E-2</v>
      </c>
      <c r="AI569" s="14">
        <v>5.8540570815356401E-2</v>
      </c>
      <c r="AJ569" s="14">
        <v>3.6051298221883701E-2</v>
      </c>
      <c r="AK569" s="14">
        <v>8.9855689870936895E-2</v>
      </c>
    </row>
    <row r="570" spans="2:37" x14ac:dyDescent="0.3">
      <c r="B570" t="s">
        <v>252</v>
      </c>
      <c r="C570" s="14">
        <v>0.588554018968656</v>
      </c>
      <c r="D570" s="14">
        <v>0.56857881055215498</v>
      </c>
      <c r="E570" s="14">
        <v>0.60715478154263502</v>
      </c>
      <c r="F570" s="14"/>
      <c r="G570" s="14">
        <v>0.63825782159622801</v>
      </c>
      <c r="H570" s="14">
        <v>0.620864394953905</v>
      </c>
      <c r="I570" s="14">
        <v>0.58042876517768105</v>
      </c>
      <c r="J570" s="14">
        <v>0.51035139609328095</v>
      </c>
      <c r="K570" s="14"/>
      <c r="L570" s="14">
        <v>0.63066339491636203</v>
      </c>
      <c r="M570" s="14">
        <v>0.64497787377484805</v>
      </c>
      <c r="N570" s="14">
        <v>0.51797035877908104</v>
      </c>
      <c r="O570" s="14">
        <v>0.62302388777093298</v>
      </c>
      <c r="P570" s="14">
        <v>0.50247221767952899</v>
      </c>
      <c r="Q570" s="14">
        <v>0.60962212206063404</v>
      </c>
      <c r="R570" s="14">
        <v>0.56605295031262803</v>
      </c>
      <c r="S570" s="14">
        <v>0.56312882566230105</v>
      </c>
      <c r="T570" s="14">
        <v>0.506816776683369</v>
      </c>
      <c r="U570" s="14">
        <v>0.646765580734315</v>
      </c>
      <c r="V570" s="14">
        <v>0.55143489472308704</v>
      </c>
      <c r="W570" s="14">
        <v>0.655039320909093</v>
      </c>
      <c r="X570" s="14"/>
      <c r="Y570" s="14">
        <v>0.61834984778042701</v>
      </c>
      <c r="Z570" s="14">
        <v>0.63200536473887003</v>
      </c>
      <c r="AA570" s="14">
        <v>0.61028894404072098</v>
      </c>
      <c r="AB570" s="14"/>
      <c r="AC570" s="14">
        <v>0.60114643792893296</v>
      </c>
      <c r="AD570" s="14">
        <v>0.59410461849887497</v>
      </c>
      <c r="AE570" s="14">
        <v>0.54221740795000295</v>
      </c>
      <c r="AF570" s="14"/>
      <c r="AG570" s="14">
        <v>0.66314060753207704</v>
      </c>
      <c r="AH570" s="14">
        <v>0.56032548534135895</v>
      </c>
      <c r="AI570" s="14">
        <v>0.64870420732642697</v>
      </c>
      <c r="AJ570" s="14">
        <v>0.61011200477419503</v>
      </c>
      <c r="AK570" s="14">
        <v>0.54369908117792098</v>
      </c>
    </row>
    <row r="571" spans="2:37" x14ac:dyDescent="0.3">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row>
    <row r="572" spans="2:37" x14ac:dyDescent="0.3">
      <c r="B572" s="6" t="s">
        <v>256</v>
      </c>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row>
    <row r="573" spans="2:37" x14ac:dyDescent="0.3">
      <c r="B573" s="26" t="s">
        <v>161</v>
      </c>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row>
    <row r="574" spans="2:37" x14ac:dyDescent="0.3">
      <c r="B574" t="s">
        <v>245</v>
      </c>
      <c r="C574" s="14">
        <v>0.23189584138174299</v>
      </c>
      <c r="D574" s="14">
        <v>0.241643175790277</v>
      </c>
      <c r="E574" s="14">
        <v>0.22205356435314</v>
      </c>
      <c r="F574" s="14"/>
      <c r="G574" s="14">
        <v>0.23588168950157901</v>
      </c>
      <c r="H574" s="14">
        <v>0.20911746632147701</v>
      </c>
      <c r="I574" s="14">
        <v>0.25512228156724498</v>
      </c>
      <c r="J574" s="14">
        <v>0.230361554157158</v>
      </c>
      <c r="K574" s="14"/>
      <c r="L574" s="14">
        <v>0.29698995050912202</v>
      </c>
      <c r="M574" s="14">
        <v>0.20715317055907501</v>
      </c>
      <c r="N574" s="14">
        <v>0.21612575527887001</v>
      </c>
      <c r="O574" s="14">
        <v>0.255597819308228</v>
      </c>
      <c r="P574" s="14">
        <v>0.18507281911149301</v>
      </c>
      <c r="Q574" s="14">
        <v>0.182458955997547</v>
      </c>
      <c r="R574" s="14">
        <v>0.185073610470981</v>
      </c>
      <c r="S574" s="14">
        <v>0.228137838068041</v>
      </c>
      <c r="T574" s="14">
        <v>0.23590541804158099</v>
      </c>
      <c r="U574" s="14">
        <v>0.25935201847782002</v>
      </c>
      <c r="V574" s="14">
        <v>0.28017389624621702</v>
      </c>
      <c r="W574" s="14">
        <v>0.20631435680096399</v>
      </c>
      <c r="X574" s="14"/>
      <c r="Y574" s="14">
        <v>0.199240579444323</v>
      </c>
      <c r="Z574" s="14">
        <v>0.25357427925134202</v>
      </c>
      <c r="AA574" s="14">
        <v>0.18209461382848799</v>
      </c>
      <c r="AB574" s="14"/>
      <c r="AC574" s="14">
        <v>0.22629666888191899</v>
      </c>
      <c r="AD574" s="14">
        <v>0.248402823930612</v>
      </c>
      <c r="AE574" s="14">
        <v>0.16884702837204699</v>
      </c>
      <c r="AF574" s="14"/>
      <c r="AG574" s="14">
        <v>0.177091783132348</v>
      </c>
      <c r="AH574" s="14">
        <v>0.23541583660200299</v>
      </c>
      <c r="AI574" s="14">
        <v>0.26714755418693298</v>
      </c>
      <c r="AJ574" s="14">
        <v>0.21825168039345499</v>
      </c>
      <c r="AK574" s="14">
        <v>0.252567078777584</v>
      </c>
    </row>
    <row r="575" spans="2:37" x14ac:dyDescent="0.3">
      <c r="B575" t="s">
        <v>246</v>
      </c>
      <c r="C575" s="14">
        <v>0.43633562533797698</v>
      </c>
      <c r="D575" s="14">
        <v>0.43764674079593802</v>
      </c>
      <c r="E575" s="14">
        <v>0.43494377912141202</v>
      </c>
      <c r="F575" s="14"/>
      <c r="G575" s="14">
        <v>0.44181855638392498</v>
      </c>
      <c r="H575" s="14">
        <v>0.48058109361499202</v>
      </c>
      <c r="I575" s="14">
        <v>0.41109839585818297</v>
      </c>
      <c r="J575" s="14">
        <v>0.41105184060702299</v>
      </c>
      <c r="K575" s="14"/>
      <c r="L575" s="14">
        <v>0.38370487179884499</v>
      </c>
      <c r="M575" s="14">
        <v>0.45866921678495498</v>
      </c>
      <c r="N575" s="14">
        <v>0.44718363667705002</v>
      </c>
      <c r="O575" s="14">
        <v>0.41298067359475399</v>
      </c>
      <c r="P575" s="14">
        <v>0.48585138710014503</v>
      </c>
      <c r="Q575" s="14">
        <v>0.51844924797323999</v>
      </c>
      <c r="R575" s="14">
        <v>0.47549711550179502</v>
      </c>
      <c r="S575" s="14">
        <v>0.32252669350337898</v>
      </c>
      <c r="T575" s="14">
        <v>0.423903150584102</v>
      </c>
      <c r="U575" s="14">
        <v>0.30956731892440997</v>
      </c>
      <c r="V575" s="14">
        <v>0.49282003755308301</v>
      </c>
      <c r="W575" s="14">
        <v>0.63192589766811103</v>
      </c>
      <c r="X575" s="14"/>
      <c r="Y575" s="14">
        <v>0.46104632856488997</v>
      </c>
      <c r="Z575" s="14">
        <v>0.45076509089081601</v>
      </c>
      <c r="AA575" s="14">
        <v>0.46941477609534699</v>
      </c>
      <c r="AB575" s="14"/>
      <c r="AC575" s="14">
        <v>0.457057609375072</v>
      </c>
      <c r="AD575" s="14">
        <v>0.41840785829316701</v>
      </c>
      <c r="AE575" s="14">
        <v>0.423711904800672</v>
      </c>
      <c r="AF575" s="14"/>
      <c r="AG575" s="14">
        <v>0.44948137838070601</v>
      </c>
      <c r="AH575" s="14">
        <v>0.41189860001835299</v>
      </c>
      <c r="AI575" s="14">
        <v>0.44387500367826499</v>
      </c>
      <c r="AJ575" s="14">
        <v>0.46906424025460802</v>
      </c>
      <c r="AK575" s="14">
        <v>0.37747414493744602</v>
      </c>
    </row>
    <row r="576" spans="2:37" x14ac:dyDescent="0.3">
      <c r="B576" t="s">
        <v>247</v>
      </c>
      <c r="C576" s="14">
        <v>0.216264699698998</v>
      </c>
      <c r="D576" s="14">
        <v>0.22123156530353</v>
      </c>
      <c r="E576" s="14">
        <v>0.212199027252608</v>
      </c>
      <c r="F576" s="14"/>
      <c r="G576" s="14">
        <v>0.207928033323075</v>
      </c>
      <c r="H576" s="14">
        <v>0.20710192721711401</v>
      </c>
      <c r="I576" s="14">
        <v>0.22312841789319601</v>
      </c>
      <c r="J576" s="14">
        <v>0.22610992556359799</v>
      </c>
      <c r="K576" s="14"/>
      <c r="L576" s="14">
        <v>0.17676900111975899</v>
      </c>
      <c r="M576" s="14">
        <v>0.20919905948391401</v>
      </c>
      <c r="N576" s="14">
        <v>0.216697846871478</v>
      </c>
      <c r="O576" s="14">
        <v>0.22984870939530899</v>
      </c>
      <c r="P576" s="14">
        <v>0.21374293627185401</v>
      </c>
      <c r="Q576" s="14">
        <v>0.19342981315576099</v>
      </c>
      <c r="R576" s="14">
        <v>0.243644678157281</v>
      </c>
      <c r="S576" s="14">
        <v>0.32166885764867498</v>
      </c>
      <c r="T576" s="14">
        <v>0.19729401522621701</v>
      </c>
      <c r="U576" s="14">
        <v>0.32446741231994403</v>
      </c>
      <c r="V576" s="14">
        <v>0.17465856648874101</v>
      </c>
      <c r="W576" s="14">
        <v>9.2636336662025906E-2</v>
      </c>
      <c r="X576" s="14"/>
      <c r="Y576" s="14">
        <v>0.22693015033917099</v>
      </c>
      <c r="Z576" s="14">
        <v>0.176388395156926</v>
      </c>
      <c r="AA576" s="14">
        <v>0.23653032015450301</v>
      </c>
      <c r="AB576" s="14"/>
      <c r="AC576" s="14">
        <v>0.231619490551844</v>
      </c>
      <c r="AD576" s="14">
        <v>0.21539632137540199</v>
      </c>
      <c r="AE576" s="14">
        <v>0.227148518116744</v>
      </c>
      <c r="AF576" s="14"/>
      <c r="AG576" s="14">
        <v>0.23373960682612299</v>
      </c>
      <c r="AH576" s="14">
        <v>0.25446539999412698</v>
      </c>
      <c r="AI576" s="14">
        <v>0.17844087427672201</v>
      </c>
      <c r="AJ576" s="14">
        <v>0.21559420869868601</v>
      </c>
      <c r="AK576" s="14">
        <v>0.218033033489204</v>
      </c>
    </row>
    <row r="577" spans="2:37" x14ac:dyDescent="0.3">
      <c r="B577" t="s">
        <v>248</v>
      </c>
      <c r="C577" s="14">
        <v>5.0003025755850201E-2</v>
      </c>
      <c r="D577" s="14">
        <v>4.5055449317796897E-2</v>
      </c>
      <c r="E577" s="14">
        <v>5.4765093171713602E-2</v>
      </c>
      <c r="F577" s="14"/>
      <c r="G577" s="14">
        <v>5.3857083206320301E-2</v>
      </c>
      <c r="H577" s="14">
        <v>3.7973818228765603E-2</v>
      </c>
      <c r="I577" s="14">
        <v>4.3771739165570603E-2</v>
      </c>
      <c r="J577" s="14">
        <v>6.4203778587763494E-2</v>
      </c>
      <c r="K577" s="14"/>
      <c r="L577" s="14">
        <v>5.78306861646335E-2</v>
      </c>
      <c r="M577" s="14">
        <v>6.2457137078338401E-2</v>
      </c>
      <c r="N577" s="14">
        <v>4.5747410823973302E-2</v>
      </c>
      <c r="O577" s="14">
        <v>3.11205461550066E-2</v>
      </c>
      <c r="P577" s="14">
        <v>5.4365006338408801E-2</v>
      </c>
      <c r="Q577" s="14">
        <v>5.18909354073721E-2</v>
      </c>
      <c r="R577" s="14">
        <v>4.3396568250697203E-2</v>
      </c>
      <c r="S577" s="14">
        <v>6.3897770093494496E-2</v>
      </c>
      <c r="T577" s="14">
        <v>8.2698811025329097E-2</v>
      </c>
      <c r="U577" s="14">
        <v>3.2452231150284103E-2</v>
      </c>
      <c r="V577" s="14">
        <v>1.29209281330597E-2</v>
      </c>
      <c r="W577" s="14">
        <v>0</v>
      </c>
      <c r="X577" s="14"/>
      <c r="Y577" s="14">
        <v>7.0521971766295197E-2</v>
      </c>
      <c r="Z577" s="14">
        <v>4.5812712979625698E-2</v>
      </c>
      <c r="AA577" s="14">
        <v>5.6882803856609598E-2</v>
      </c>
      <c r="AB577" s="14"/>
      <c r="AC577" s="14">
        <v>3.9537052734510102E-2</v>
      </c>
      <c r="AD577" s="14">
        <v>5.7062072068433202E-2</v>
      </c>
      <c r="AE577" s="14">
        <v>6.4860706956366906E-2</v>
      </c>
      <c r="AF577" s="14"/>
      <c r="AG577" s="14">
        <v>0.100586291931094</v>
      </c>
      <c r="AH577" s="14">
        <v>4.0646987038789197E-2</v>
      </c>
      <c r="AI577" s="14">
        <v>4.8928439304920801E-2</v>
      </c>
      <c r="AJ577" s="14">
        <v>4.1712765309031202E-2</v>
      </c>
      <c r="AK577" s="14">
        <v>6.6166507653467294E-2</v>
      </c>
    </row>
    <row r="578" spans="2:37" x14ac:dyDescent="0.3">
      <c r="B578" t="s">
        <v>249</v>
      </c>
      <c r="C578" s="14">
        <v>1.0084472148665201E-2</v>
      </c>
      <c r="D578" s="14">
        <v>1.2310619498034201E-2</v>
      </c>
      <c r="E578" s="14">
        <v>8.0292197994865401E-3</v>
      </c>
      <c r="F578" s="14"/>
      <c r="G578" s="14">
        <v>1.46147885103338E-2</v>
      </c>
      <c r="H578" s="14">
        <v>7.8989671745691402E-3</v>
      </c>
      <c r="I578" s="14">
        <v>1.5433850295539E-2</v>
      </c>
      <c r="J578" s="14">
        <v>2.61552773479136E-3</v>
      </c>
      <c r="K578" s="14"/>
      <c r="L578" s="14">
        <v>1.39776944074631E-2</v>
      </c>
      <c r="M578" s="14">
        <v>1.5544877688271E-2</v>
      </c>
      <c r="N578" s="14">
        <v>0</v>
      </c>
      <c r="O578" s="14">
        <v>2.07846322984463E-2</v>
      </c>
      <c r="P578" s="14">
        <v>0</v>
      </c>
      <c r="Q578" s="14">
        <v>0</v>
      </c>
      <c r="R578" s="14">
        <v>8.8818701758853792E-3</v>
      </c>
      <c r="S578" s="14">
        <v>0</v>
      </c>
      <c r="T578" s="14">
        <v>5.9080474869452502E-3</v>
      </c>
      <c r="U578" s="14">
        <v>1.6076456208162899E-2</v>
      </c>
      <c r="V578" s="14">
        <v>0</v>
      </c>
      <c r="W578" s="14">
        <v>4.6141805948438801E-2</v>
      </c>
      <c r="X578" s="14"/>
      <c r="Y578" s="14">
        <v>6.27423169734013E-3</v>
      </c>
      <c r="Z578" s="14">
        <v>1.44518547337605E-2</v>
      </c>
      <c r="AA578" s="14">
        <v>1.1289578965787601E-2</v>
      </c>
      <c r="AB578" s="14"/>
      <c r="AC578" s="14">
        <v>1.3670892080814E-2</v>
      </c>
      <c r="AD578" s="14">
        <v>8.2222110604222992E-3</v>
      </c>
      <c r="AE578" s="14">
        <v>9.5044910494718401E-3</v>
      </c>
      <c r="AF578" s="14"/>
      <c r="AG578" s="14">
        <v>2.0440680609460801E-2</v>
      </c>
      <c r="AH578" s="14">
        <v>2.5045295220169399E-2</v>
      </c>
      <c r="AI578" s="14">
        <v>1.3536486723454901E-2</v>
      </c>
      <c r="AJ578" s="14">
        <v>5.3208196760807097E-3</v>
      </c>
      <c r="AK578" s="14">
        <v>1.1954567096445899E-2</v>
      </c>
    </row>
    <row r="579" spans="2:37" x14ac:dyDescent="0.3">
      <c r="B579" t="s">
        <v>122</v>
      </c>
      <c r="C579" s="14">
        <v>5.5416335676766702E-2</v>
      </c>
      <c r="D579" s="14">
        <v>4.2112449294423898E-2</v>
      </c>
      <c r="E579" s="14">
        <v>6.8009316301639394E-2</v>
      </c>
      <c r="F579" s="14"/>
      <c r="G579" s="14">
        <v>4.5899849074766602E-2</v>
      </c>
      <c r="H579" s="14">
        <v>5.7326727443082398E-2</v>
      </c>
      <c r="I579" s="14">
        <v>5.1445315220266297E-2</v>
      </c>
      <c r="J579" s="14">
        <v>6.5657373349665801E-2</v>
      </c>
      <c r="K579" s="14"/>
      <c r="L579" s="14">
        <v>7.0727796000177104E-2</v>
      </c>
      <c r="M579" s="14">
        <v>4.6976538405446598E-2</v>
      </c>
      <c r="N579" s="14">
        <v>7.4245350348629294E-2</v>
      </c>
      <c r="O579" s="14">
        <v>4.9667619248257001E-2</v>
      </c>
      <c r="P579" s="14">
        <v>6.0967851178099497E-2</v>
      </c>
      <c r="Q579" s="14">
        <v>5.3771047466079802E-2</v>
      </c>
      <c r="R579" s="14">
        <v>4.3506157443360102E-2</v>
      </c>
      <c r="S579" s="14">
        <v>6.3768840686411005E-2</v>
      </c>
      <c r="T579" s="14">
        <v>5.4290557635824799E-2</v>
      </c>
      <c r="U579" s="14">
        <v>5.8084562919378899E-2</v>
      </c>
      <c r="V579" s="14">
        <v>3.9426571578899401E-2</v>
      </c>
      <c r="W579" s="14">
        <v>2.2981602920460299E-2</v>
      </c>
      <c r="X579" s="14"/>
      <c r="Y579" s="14">
        <v>3.5986738187981301E-2</v>
      </c>
      <c r="Z579" s="14">
        <v>5.90076669875301E-2</v>
      </c>
      <c r="AA579" s="14">
        <v>4.3787907099264597E-2</v>
      </c>
      <c r="AB579" s="14"/>
      <c r="AC579" s="14">
        <v>3.1818286375841602E-2</v>
      </c>
      <c r="AD579" s="14">
        <v>5.25087132719637E-2</v>
      </c>
      <c r="AE579" s="14">
        <v>0.105927350704698</v>
      </c>
      <c r="AF579" s="14"/>
      <c r="AG579" s="14">
        <v>1.8660259120267898E-2</v>
      </c>
      <c r="AH579" s="14">
        <v>3.2527881126557502E-2</v>
      </c>
      <c r="AI579" s="14">
        <v>4.8071641829703998E-2</v>
      </c>
      <c r="AJ579" s="14">
        <v>5.0056285668139001E-2</v>
      </c>
      <c r="AK579" s="14">
        <v>7.38046680458527E-2</v>
      </c>
    </row>
    <row r="580" spans="2:37" x14ac:dyDescent="0.3">
      <c r="B580" t="s">
        <v>250</v>
      </c>
      <c r="C580" s="14">
        <v>0.668231466719719</v>
      </c>
      <c r="D580" s="14">
        <v>0.67928991658621496</v>
      </c>
      <c r="E580" s="14">
        <v>0.65699734347455296</v>
      </c>
      <c r="F580" s="14"/>
      <c r="G580" s="14">
        <v>0.67770024588550404</v>
      </c>
      <c r="H580" s="14">
        <v>0.689698559936469</v>
      </c>
      <c r="I580" s="14">
        <v>0.66622067742542801</v>
      </c>
      <c r="J580" s="14">
        <v>0.64141339476418102</v>
      </c>
      <c r="K580" s="14"/>
      <c r="L580" s="14">
        <v>0.68069482230796696</v>
      </c>
      <c r="M580" s="14">
        <v>0.66582238734402999</v>
      </c>
      <c r="N580" s="14">
        <v>0.66330939195591998</v>
      </c>
      <c r="O580" s="14">
        <v>0.66857849290298099</v>
      </c>
      <c r="P580" s="14">
        <v>0.67092420621163795</v>
      </c>
      <c r="Q580" s="14">
        <v>0.70090820397078701</v>
      </c>
      <c r="R580" s="14">
        <v>0.660570725972776</v>
      </c>
      <c r="S580" s="14">
        <v>0.55066453157142004</v>
      </c>
      <c r="T580" s="14">
        <v>0.65980856862568305</v>
      </c>
      <c r="U580" s="14">
        <v>0.568919337402231</v>
      </c>
      <c r="V580" s="14">
        <v>0.77299393379930004</v>
      </c>
      <c r="W580" s="14">
        <v>0.83824025446907502</v>
      </c>
      <c r="X580" s="14"/>
      <c r="Y580" s="14">
        <v>0.66028690800921297</v>
      </c>
      <c r="Z580" s="14">
        <v>0.70433937014215797</v>
      </c>
      <c r="AA580" s="14">
        <v>0.651509389923835</v>
      </c>
      <c r="AB580" s="14"/>
      <c r="AC580" s="14">
        <v>0.68335427825699102</v>
      </c>
      <c r="AD580" s="14">
        <v>0.66681068222377904</v>
      </c>
      <c r="AE580" s="14">
        <v>0.59255893317271902</v>
      </c>
      <c r="AF580" s="14"/>
      <c r="AG580" s="14">
        <v>0.62657316151305498</v>
      </c>
      <c r="AH580" s="14">
        <v>0.64731443662035604</v>
      </c>
      <c r="AI580" s="14">
        <v>0.71102255786519897</v>
      </c>
      <c r="AJ580" s="14">
        <v>0.68731592064806302</v>
      </c>
      <c r="AK580" s="14">
        <v>0.63004122371503002</v>
      </c>
    </row>
    <row r="581" spans="2:37" x14ac:dyDescent="0.3">
      <c r="B581" t="s">
        <v>251</v>
      </c>
      <c r="C581" s="14">
        <v>6.0087497904515501E-2</v>
      </c>
      <c r="D581" s="14">
        <v>5.7366068815831103E-2</v>
      </c>
      <c r="E581" s="14">
        <v>6.2794312971200097E-2</v>
      </c>
      <c r="F581" s="14"/>
      <c r="G581" s="14">
        <v>6.8471871716654101E-2</v>
      </c>
      <c r="H581" s="14">
        <v>4.5872785403334698E-2</v>
      </c>
      <c r="I581" s="14">
        <v>5.9205589461109598E-2</v>
      </c>
      <c r="J581" s="14">
        <v>6.6819306322554797E-2</v>
      </c>
      <c r="K581" s="14"/>
      <c r="L581" s="14">
        <v>7.1808380572096597E-2</v>
      </c>
      <c r="M581" s="14">
        <v>7.8002014766609395E-2</v>
      </c>
      <c r="N581" s="14">
        <v>4.5747410823973302E-2</v>
      </c>
      <c r="O581" s="14">
        <v>5.1905178453452799E-2</v>
      </c>
      <c r="P581" s="14">
        <v>5.4365006338408801E-2</v>
      </c>
      <c r="Q581" s="14">
        <v>5.18909354073721E-2</v>
      </c>
      <c r="R581" s="14">
        <v>5.2278438426582599E-2</v>
      </c>
      <c r="S581" s="14">
        <v>6.3897770093494496E-2</v>
      </c>
      <c r="T581" s="14">
        <v>8.86068585122744E-2</v>
      </c>
      <c r="U581" s="14">
        <v>4.8528687358447002E-2</v>
      </c>
      <c r="V581" s="14">
        <v>1.29209281330597E-2</v>
      </c>
      <c r="W581" s="14">
        <v>4.6141805948438801E-2</v>
      </c>
      <c r="X581" s="14"/>
      <c r="Y581" s="14">
        <v>7.6796203463635304E-2</v>
      </c>
      <c r="Z581" s="14">
        <v>6.0264567713386202E-2</v>
      </c>
      <c r="AA581" s="14">
        <v>6.8172382822397196E-2</v>
      </c>
      <c r="AB581" s="14"/>
      <c r="AC581" s="14">
        <v>5.32079448153241E-2</v>
      </c>
      <c r="AD581" s="14">
        <v>6.5284283128855494E-2</v>
      </c>
      <c r="AE581" s="14">
        <v>7.4365198005838698E-2</v>
      </c>
      <c r="AF581" s="14"/>
      <c r="AG581" s="14">
        <v>0.121026972540554</v>
      </c>
      <c r="AH581" s="14">
        <v>6.5692282258958595E-2</v>
      </c>
      <c r="AI581" s="14">
        <v>6.2464926028375702E-2</v>
      </c>
      <c r="AJ581" s="14">
        <v>4.7033584985111898E-2</v>
      </c>
      <c r="AK581" s="14">
        <v>7.81210747499132E-2</v>
      </c>
    </row>
    <row r="582" spans="2:37" x14ac:dyDescent="0.3">
      <c r="B582" t="s">
        <v>252</v>
      </c>
      <c r="C582" s="14">
        <v>0.60814396881520405</v>
      </c>
      <c r="D582" s="14">
        <v>0.62192384777038401</v>
      </c>
      <c r="E582" s="14">
        <v>0.59420303050335299</v>
      </c>
      <c r="F582" s="14"/>
      <c r="G582" s="14">
        <v>0.60922837416885001</v>
      </c>
      <c r="H582" s="14">
        <v>0.64382577453313405</v>
      </c>
      <c r="I582" s="14">
        <v>0.60701508796431902</v>
      </c>
      <c r="J582" s="14">
        <v>0.57459408844162696</v>
      </c>
      <c r="K582" s="14"/>
      <c r="L582" s="14">
        <v>0.60888644173587003</v>
      </c>
      <c r="M582" s="14">
        <v>0.58782037257742104</v>
      </c>
      <c r="N582" s="14">
        <v>0.61756198113194705</v>
      </c>
      <c r="O582" s="14">
        <v>0.616673314449529</v>
      </c>
      <c r="P582" s="14">
        <v>0.61655919987322905</v>
      </c>
      <c r="Q582" s="14">
        <v>0.64901726856341502</v>
      </c>
      <c r="R582" s="14">
        <v>0.60829228754619302</v>
      </c>
      <c r="S582" s="14">
        <v>0.48676676147792503</v>
      </c>
      <c r="T582" s="14">
        <v>0.57120171011340903</v>
      </c>
      <c r="U582" s="14">
        <v>0.52039065004378404</v>
      </c>
      <c r="V582" s="14">
        <v>0.76007300566624003</v>
      </c>
      <c r="W582" s="14">
        <v>0.79209844852063604</v>
      </c>
      <c r="X582" s="14"/>
      <c r="Y582" s="14">
        <v>0.58349070454557705</v>
      </c>
      <c r="Z582" s="14">
        <v>0.64407480242877202</v>
      </c>
      <c r="AA582" s="14">
        <v>0.58333700710143799</v>
      </c>
      <c r="AB582" s="14"/>
      <c r="AC582" s="14">
        <v>0.63014633344166704</v>
      </c>
      <c r="AD582" s="14">
        <v>0.601526399094923</v>
      </c>
      <c r="AE582" s="14">
        <v>0.51819373516688105</v>
      </c>
      <c r="AF582" s="14"/>
      <c r="AG582" s="14">
        <v>0.50554618897250003</v>
      </c>
      <c r="AH582" s="14">
        <v>0.58162215436139797</v>
      </c>
      <c r="AI582" s="14">
        <v>0.64855763183682302</v>
      </c>
      <c r="AJ582" s="14">
        <v>0.64028233566295101</v>
      </c>
      <c r="AK582" s="14">
        <v>0.55192014896511699</v>
      </c>
    </row>
    <row r="583" spans="2:37" x14ac:dyDescent="0.3">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row>
    <row r="584" spans="2:37" x14ac:dyDescent="0.3">
      <c r="B584" s="6" t="s">
        <v>265</v>
      </c>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row>
    <row r="585" spans="2:37" x14ac:dyDescent="0.3">
      <c r="B585" s="26" t="s">
        <v>74</v>
      </c>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row>
    <row r="586" spans="2:37" x14ac:dyDescent="0.3">
      <c r="B586" t="s">
        <v>257</v>
      </c>
      <c r="C586" s="14">
        <v>0.41703812290764802</v>
      </c>
      <c r="D586" s="14">
        <v>0.40004644047576898</v>
      </c>
      <c r="E586" s="14">
        <v>0.43307683280258003</v>
      </c>
      <c r="F586" s="14"/>
      <c r="G586" s="14">
        <v>0.43229001268795703</v>
      </c>
      <c r="H586" s="14">
        <v>0.42043189014061899</v>
      </c>
      <c r="I586" s="14">
        <v>0.43038224552960602</v>
      </c>
      <c r="J586" s="14">
        <v>0.38852482501840901</v>
      </c>
      <c r="K586" s="14"/>
      <c r="L586" s="14">
        <v>0.37828165498765298</v>
      </c>
      <c r="M586" s="14">
        <v>0.43223728024067398</v>
      </c>
      <c r="N586" s="14">
        <v>0.40281501296183397</v>
      </c>
      <c r="O586" s="14">
        <v>0.40336572267641202</v>
      </c>
      <c r="P586" s="14">
        <v>0.36289241213388801</v>
      </c>
      <c r="Q586" s="14">
        <v>0.45903680751671999</v>
      </c>
      <c r="R586" s="14">
        <v>0.45128767575922701</v>
      </c>
      <c r="S586" s="14">
        <v>0.423799358859201</v>
      </c>
      <c r="T586" s="14">
        <v>0.41990183676310799</v>
      </c>
      <c r="U586" s="14">
        <v>0.42132017098844499</v>
      </c>
      <c r="V586" s="14">
        <v>0.43037658225883901</v>
      </c>
      <c r="W586" s="14">
        <v>0.46549256685054702</v>
      </c>
      <c r="X586" s="14"/>
      <c r="Y586" s="14">
        <v>0.41723432535699301</v>
      </c>
      <c r="Z586" s="14">
        <v>0.41294651172069402</v>
      </c>
      <c r="AA586" s="14">
        <v>0.473393313952231</v>
      </c>
      <c r="AB586" s="14"/>
      <c r="AC586" s="14">
        <v>0.43340460916629597</v>
      </c>
      <c r="AD586" s="14">
        <v>0.40979977297025999</v>
      </c>
      <c r="AE586" s="14">
        <v>0.38205101781845402</v>
      </c>
      <c r="AF586" s="14"/>
      <c r="AG586" s="14">
        <v>0.391635389354208</v>
      </c>
      <c r="AH586" s="14">
        <v>0.36219514479664999</v>
      </c>
      <c r="AI586" s="14">
        <v>0.39556495084466198</v>
      </c>
      <c r="AJ586" s="14">
        <v>0.438506862772166</v>
      </c>
      <c r="AK586" s="14">
        <v>0.42336315708050698</v>
      </c>
    </row>
    <row r="587" spans="2:37" x14ac:dyDescent="0.3">
      <c r="B587" t="s">
        <v>258</v>
      </c>
      <c r="C587" s="14">
        <v>0.304101577833779</v>
      </c>
      <c r="D587" s="14">
        <v>0.25770578957550599</v>
      </c>
      <c r="E587" s="14">
        <v>0.34808729381186798</v>
      </c>
      <c r="F587" s="14"/>
      <c r="G587" s="14">
        <v>0.268023915638337</v>
      </c>
      <c r="H587" s="14">
        <v>0.32714665662519199</v>
      </c>
      <c r="I587" s="14">
        <v>0.28057500466025698</v>
      </c>
      <c r="J587" s="14">
        <v>0.340269225152111</v>
      </c>
      <c r="K587" s="14"/>
      <c r="L587" s="14">
        <v>0.28236998773489502</v>
      </c>
      <c r="M587" s="14">
        <v>0.31362616337067201</v>
      </c>
      <c r="N587" s="14">
        <v>0.32894826677973799</v>
      </c>
      <c r="O587" s="14">
        <v>0.31622841338625202</v>
      </c>
      <c r="P587" s="14">
        <v>0.30483233696591</v>
      </c>
      <c r="Q587" s="14">
        <v>0.293395366787288</v>
      </c>
      <c r="R587" s="14">
        <v>0.28739245330046698</v>
      </c>
      <c r="S587" s="14">
        <v>0.296361782952903</v>
      </c>
      <c r="T587" s="14">
        <v>0.29319984634398499</v>
      </c>
      <c r="U587" s="14">
        <v>0.32187034737718601</v>
      </c>
      <c r="V587" s="14">
        <v>0.32343694128469902</v>
      </c>
      <c r="W587" s="14">
        <v>0.30106986554942899</v>
      </c>
      <c r="X587" s="14"/>
      <c r="Y587" s="14">
        <v>0.242725535276306</v>
      </c>
      <c r="Z587" s="14">
        <v>0.32681672277416501</v>
      </c>
      <c r="AA587" s="14">
        <v>0.32556862202685999</v>
      </c>
      <c r="AB587" s="14"/>
      <c r="AC587" s="14">
        <v>0.27787804113583803</v>
      </c>
      <c r="AD587" s="14">
        <v>0.29874164581934298</v>
      </c>
      <c r="AE587" s="14">
        <v>0.326917115824091</v>
      </c>
      <c r="AF587" s="14"/>
      <c r="AG587" s="14">
        <v>0.23480248790038</v>
      </c>
      <c r="AH587" s="14">
        <v>0.31836180570632699</v>
      </c>
      <c r="AI587" s="14">
        <v>0.34232494187123902</v>
      </c>
      <c r="AJ587" s="14">
        <v>0.29808527743574498</v>
      </c>
      <c r="AK587" s="14">
        <v>0.30095954875748798</v>
      </c>
    </row>
    <row r="588" spans="2:37" x14ac:dyDescent="0.3">
      <c r="B588" t="s">
        <v>259</v>
      </c>
      <c r="C588" s="14">
        <v>0.29894608969851599</v>
      </c>
      <c r="D588" s="14">
        <v>0.25381322550954899</v>
      </c>
      <c r="E588" s="14">
        <v>0.34233757771032503</v>
      </c>
      <c r="F588" s="14"/>
      <c r="G588" s="14">
        <v>0.28751996735718199</v>
      </c>
      <c r="H588" s="14">
        <v>0.27735267912735501</v>
      </c>
      <c r="I588" s="14">
        <v>0.31441266203041901</v>
      </c>
      <c r="J588" s="14">
        <v>0.32057175453606301</v>
      </c>
      <c r="K588" s="14"/>
      <c r="L588" s="14">
        <v>0.27572249283057798</v>
      </c>
      <c r="M588" s="14">
        <v>0.30597720375766702</v>
      </c>
      <c r="N588" s="14">
        <v>0.286575921595</v>
      </c>
      <c r="O588" s="14">
        <v>0.26251665258110701</v>
      </c>
      <c r="P588" s="14">
        <v>0.295341365348263</v>
      </c>
      <c r="Q588" s="14">
        <v>0.30764273673063602</v>
      </c>
      <c r="R588" s="14">
        <v>0.29131355834999301</v>
      </c>
      <c r="S588" s="14">
        <v>0.31915206918297701</v>
      </c>
      <c r="T588" s="14">
        <v>0.31708788168556401</v>
      </c>
      <c r="U588" s="14">
        <v>0.285143236057955</v>
      </c>
      <c r="V588" s="14">
        <v>0.38656809584505297</v>
      </c>
      <c r="W588" s="14">
        <v>0.323433732149985</v>
      </c>
      <c r="X588" s="14"/>
      <c r="Y588" s="14">
        <v>0.26377685746644902</v>
      </c>
      <c r="Z588" s="14">
        <v>0.31227653668730898</v>
      </c>
      <c r="AA588" s="14">
        <v>0.26351606613476403</v>
      </c>
      <c r="AB588" s="14"/>
      <c r="AC588" s="14">
        <v>0.27116512936171999</v>
      </c>
      <c r="AD588" s="14">
        <v>0.30113606141449101</v>
      </c>
      <c r="AE588" s="14">
        <v>0.29695104608586598</v>
      </c>
      <c r="AF588" s="14"/>
      <c r="AG588" s="14">
        <v>0.26811385132194299</v>
      </c>
      <c r="AH588" s="14">
        <v>0.26911812812418301</v>
      </c>
      <c r="AI588" s="14">
        <v>0.31051801359289399</v>
      </c>
      <c r="AJ588" s="14">
        <v>0.28128375529699001</v>
      </c>
      <c r="AK588" s="14">
        <v>0.35659034149329899</v>
      </c>
    </row>
    <row r="589" spans="2:37" x14ac:dyDescent="0.3">
      <c r="B589" t="s">
        <v>260</v>
      </c>
      <c r="C589" s="14">
        <v>0.25933824075724499</v>
      </c>
      <c r="D589" s="14">
        <v>0.220015465934816</v>
      </c>
      <c r="E589" s="14">
        <v>0.297452336523438</v>
      </c>
      <c r="F589" s="14"/>
      <c r="G589" s="14">
        <v>0.22050578914114499</v>
      </c>
      <c r="H589" s="14">
        <v>0.25315180662152498</v>
      </c>
      <c r="I589" s="14">
        <v>0.284611062063307</v>
      </c>
      <c r="J589" s="14">
        <v>0.28663290865632801</v>
      </c>
      <c r="K589" s="14"/>
      <c r="L589" s="14">
        <v>0.27266060844234902</v>
      </c>
      <c r="M589" s="14">
        <v>0.23308263431360099</v>
      </c>
      <c r="N589" s="14">
        <v>0.22886340113429501</v>
      </c>
      <c r="O589" s="14">
        <v>0.21981595176208801</v>
      </c>
      <c r="P589" s="14">
        <v>0.210897174116154</v>
      </c>
      <c r="Q589" s="14">
        <v>0.25769300692309799</v>
      </c>
      <c r="R589" s="14">
        <v>0.28607584198993002</v>
      </c>
      <c r="S589" s="14">
        <v>0.34648249116471302</v>
      </c>
      <c r="T589" s="14">
        <v>0.262664130785842</v>
      </c>
      <c r="U589" s="14">
        <v>0.243365334966191</v>
      </c>
      <c r="V589" s="14">
        <v>0.34728826704106203</v>
      </c>
      <c r="W589" s="14">
        <v>0.33070733693733601</v>
      </c>
      <c r="X589" s="14"/>
      <c r="Y589" s="14">
        <v>0.19843145753094699</v>
      </c>
      <c r="Z589" s="14">
        <v>0.28088963838098502</v>
      </c>
      <c r="AA589" s="14">
        <v>0.25857519322615002</v>
      </c>
      <c r="AB589" s="14"/>
      <c r="AC589" s="14">
        <v>0.22279243611764801</v>
      </c>
      <c r="AD589" s="14">
        <v>0.25230127847627198</v>
      </c>
      <c r="AE589" s="14">
        <v>0.29660746989936398</v>
      </c>
      <c r="AF589" s="14"/>
      <c r="AG589" s="14">
        <v>0.24683926516960999</v>
      </c>
      <c r="AH589" s="14">
        <v>0.18513155035856901</v>
      </c>
      <c r="AI589" s="14">
        <v>0.27361653309884598</v>
      </c>
      <c r="AJ589" s="14">
        <v>0.24257700616016001</v>
      </c>
      <c r="AK589" s="14">
        <v>0.32784529521940797</v>
      </c>
    </row>
    <row r="590" spans="2:37" x14ac:dyDescent="0.3">
      <c r="B590" t="s">
        <v>261</v>
      </c>
      <c r="C590" s="14">
        <v>0.15246722592053299</v>
      </c>
      <c r="D590" s="14">
        <v>0.17776584537523801</v>
      </c>
      <c r="E590" s="14">
        <v>0.12877161881757801</v>
      </c>
      <c r="F590" s="14"/>
      <c r="G590" s="14">
        <v>0.13389704766045901</v>
      </c>
      <c r="H590" s="14">
        <v>0.16487812922218401</v>
      </c>
      <c r="I590" s="14">
        <v>0.16194689950775901</v>
      </c>
      <c r="J590" s="14">
        <v>0.15063630484632401</v>
      </c>
      <c r="K590" s="14"/>
      <c r="L590" s="14">
        <v>0.144132337148768</v>
      </c>
      <c r="M590" s="14">
        <v>0.14700504054875299</v>
      </c>
      <c r="N590" s="14">
        <v>0.117265416661597</v>
      </c>
      <c r="O590" s="14">
        <v>0.16637505384078299</v>
      </c>
      <c r="P590" s="14">
        <v>0.15520669319390001</v>
      </c>
      <c r="Q590" s="14">
        <v>0.13092161707456801</v>
      </c>
      <c r="R590" s="14">
        <v>0.21251471289091101</v>
      </c>
      <c r="S590" s="14">
        <v>0.16636798289691901</v>
      </c>
      <c r="T590" s="14">
        <v>0.145745773438649</v>
      </c>
      <c r="U590" s="14">
        <v>0.17185921590615499</v>
      </c>
      <c r="V590" s="14">
        <v>0.115405465819672</v>
      </c>
      <c r="W590" s="14">
        <v>0.17519155385171201</v>
      </c>
      <c r="X590" s="14"/>
      <c r="Y590" s="14">
        <v>0.13048637399204999</v>
      </c>
      <c r="Z590" s="14">
        <v>0.15987170661952299</v>
      </c>
      <c r="AA590" s="14">
        <v>0.22445082203834699</v>
      </c>
      <c r="AB590" s="14"/>
      <c r="AC590" s="14">
        <v>0.14577926476818401</v>
      </c>
      <c r="AD590" s="14">
        <v>0.15250528631731</v>
      </c>
      <c r="AE590" s="14">
        <v>0.16700034347600201</v>
      </c>
      <c r="AF590" s="14"/>
      <c r="AG590" s="14">
        <v>0.16603495743343599</v>
      </c>
      <c r="AH590" s="14">
        <v>0.13041449203974201</v>
      </c>
      <c r="AI590" s="14">
        <v>0.17814679760982</v>
      </c>
      <c r="AJ590" s="14">
        <v>0.13832200168189099</v>
      </c>
      <c r="AK590" s="14">
        <v>0.17852252442995101</v>
      </c>
    </row>
    <row r="591" spans="2:37" x14ac:dyDescent="0.3">
      <c r="B591" t="s">
        <v>262</v>
      </c>
      <c r="C591" s="14">
        <v>0.12386702225332499</v>
      </c>
      <c r="D591" s="14">
        <v>0.147628208730397</v>
      </c>
      <c r="E591" s="14">
        <v>0.100831236076817</v>
      </c>
      <c r="F591" s="14"/>
      <c r="G591" s="14">
        <v>0.177786715737111</v>
      </c>
      <c r="H591" s="14">
        <v>0.106449420957877</v>
      </c>
      <c r="I591" s="14">
        <v>0.117108878122134</v>
      </c>
      <c r="J591" s="14">
        <v>8.7544080273652E-2</v>
      </c>
      <c r="K591" s="14"/>
      <c r="L591" s="14">
        <v>0.165650934483655</v>
      </c>
      <c r="M591" s="14">
        <v>0.13586520765885199</v>
      </c>
      <c r="N591" s="14">
        <v>0.122197023777359</v>
      </c>
      <c r="O591" s="14">
        <v>0.12021929161768399</v>
      </c>
      <c r="P591" s="14">
        <v>0.14625125231580299</v>
      </c>
      <c r="Q591" s="14">
        <v>0.11031987975385001</v>
      </c>
      <c r="R591" s="14">
        <v>8.7056289316788105E-2</v>
      </c>
      <c r="S591" s="14">
        <v>9.7440830041992194E-2</v>
      </c>
      <c r="T591" s="14">
        <v>0.11831515096098</v>
      </c>
      <c r="U591" s="14">
        <v>0.100405676875755</v>
      </c>
      <c r="V591" s="14">
        <v>0.117724996855987</v>
      </c>
      <c r="W591" s="14">
        <v>0.115248774381117</v>
      </c>
      <c r="X591" s="14"/>
      <c r="Y591" s="14">
        <v>0.16921274450079299</v>
      </c>
      <c r="Z591" s="14">
        <v>0.11522389356384601</v>
      </c>
      <c r="AA591" s="14">
        <v>0.10143732911968401</v>
      </c>
      <c r="AB591" s="14"/>
      <c r="AC591" s="14">
        <v>0.133661567017894</v>
      </c>
      <c r="AD591" s="14">
        <v>0.13798640002687701</v>
      </c>
      <c r="AE591" s="14">
        <v>8.5980163707446405E-2</v>
      </c>
      <c r="AF591" s="14"/>
      <c r="AG591" s="14">
        <v>0.25116028410250801</v>
      </c>
      <c r="AH591" s="14">
        <v>0.17245193830039501</v>
      </c>
      <c r="AI591" s="14">
        <v>0.13123134305216899</v>
      </c>
      <c r="AJ591" s="14">
        <v>0.109223302510809</v>
      </c>
      <c r="AK591" s="14">
        <v>0.114933882723396</v>
      </c>
    </row>
    <row r="592" spans="2:37" x14ac:dyDescent="0.3">
      <c r="B592" t="s">
        <v>263</v>
      </c>
      <c r="C592" s="14">
        <v>0.117109537775025</v>
      </c>
      <c r="D592" s="14">
        <v>0.10306549025482099</v>
      </c>
      <c r="E592" s="14">
        <v>0.13026644168975801</v>
      </c>
      <c r="F592" s="14"/>
      <c r="G592" s="14">
        <v>0.12815210269352201</v>
      </c>
      <c r="H592" s="14">
        <v>0.10956845411822499</v>
      </c>
      <c r="I592" s="14">
        <v>0.12756346123890999</v>
      </c>
      <c r="J592" s="14">
        <v>0.10397636656556999</v>
      </c>
      <c r="K592" s="14"/>
      <c r="L592" s="14">
        <v>0.11136367004938399</v>
      </c>
      <c r="M592" s="14">
        <v>9.1745042854896194E-2</v>
      </c>
      <c r="N592" s="14">
        <v>0.135259180132177</v>
      </c>
      <c r="O592" s="14">
        <v>0.145348302444056</v>
      </c>
      <c r="P592" s="14">
        <v>0.111443442947371</v>
      </c>
      <c r="Q592" s="14">
        <v>0.10348182201262</v>
      </c>
      <c r="R592" s="14">
        <v>0.11282244596643901</v>
      </c>
      <c r="S592" s="14">
        <v>0.15048246661402101</v>
      </c>
      <c r="T592" s="14">
        <v>0.109293493742308</v>
      </c>
      <c r="U592" s="14">
        <v>0.10691631476833501</v>
      </c>
      <c r="V592" s="14">
        <v>0.133310801493636</v>
      </c>
      <c r="W592" s="14">
        <v>0.17409797733301</v>
      </c>
      <c r="X592" s="14"/>
      <c r="Y592" s="14">
        <v>7.2798707934101106E-2</v>
      </c>
      <c r="Z592" s="14">
        <v>0.13211492253246099</v>
      </c>
      <c r="AA592" s="14">
        <v>0.142352211552943</v>
      </c>
      <c r="AB592" s="14"/>
      <c r="AC592" s="14">
        <v>9.6341952067837994E-2</v>
      </c>
      <c r="AD592" s="14">
        <v>0.10725327901677301</v>
      </c>
      <c r="AE592" s="14">
        <v>0.12988378964649899</v>
      </c>
      <c r="AF592" s="14"/>
      <c r="AG592" s="14">
        <v>0.116552701155911</v>
      </c>
      <c r="AH592" s="14">
        <v>0.13193863900585101</v>
      </c>
      <c r="AI592" s="14">
        <v>0.14654352050980299</v>
      </c>
      <c r="AJ592" s="14">
        <v>9.6726427608983298E-2</v>
      </c>
      <c r="AK592" s="14">
        <v>0.14578752985517701</v>
      </c>
    </row>
    <row r="593" spans="2:37" x14ac:dyDescent="0.3">
      <c r="B593" t="s">
        <v>264</v>
      </c>
      <c r="C593" s="14">
        <v>9.0263034044064494E-2</v>
      </c>
      <c r="D593" s="14">
        <v>0.117573706060122</v>
      </c>
      <c r="E593" s="14">
        <v>6.4193333648217804E-2</v>
      </c>
      <c r="F593" s="14"/>
      <c r="G593" s="14">
        <v>0.114128607515476</v>
      </c>
      <c r="H593" s="14">
        <v>9.8935096690225002E-2</v>
      </c>
      <c r="I593" s="14">
        <v>7.8137182144588702E-2</v>
      </c>
      <c r="J593" s="14">
        <v>6.61691047962433E-2</v>
      </c>
      <c r="K593" s="14"/>
      <c r="L593" s="14">
        <v>7.6159922366851998E-2</v>
      </c>
      <c r="M593" s="14">
        <v>9.62723208871651E-2</v>
      </c>
      <c r="N593" s="14">
        <v>0.11474707910411901</v>
      </c>
      <c r="O593" s="14">
        <v>0.15162099757172801</v>
      </c>
      <c r="P593" s="14">
        <v>0.1017938361742</v>
      </c>
      <c r="Q593" s="14">
        <v>8.1635747116007198E-2</v>
      </c>
      <c r="R593" s="14">
        <v>8.9844336310209799E-2</v>
      </c>
      <c r="S593" s="14">
        <v>6.5652110821724605E-2</v>
      </c>
      <c r="T593" s="14">
        <v>7.6956566410620195E-2</v>
      </c>
      <c r="U593" s="14">
        <v>7.6749586044214599E-2</v>
      </c>
      <c r="V593" s="14">
        <v>5.7348776627538803E-2</v>
      </c>
      <c r="W593" s="14">
        <v>5.7543296747509E-2</v>
      </c>
      <c r="X593" s="14"/>
      <c r="Y593" s="14">
        <v>0.12947865691808799</v>
      </c>
      <c r="Z593" s="14">
        <v>7.5870288767269603E-2</v>
      </c>
      <c r="AA593" s="14">
        <v>7.5537002094497999E-2</v>
      </c>
      <c r="AB593" s="14"/>
      <c r="AC593" s="14">
        <v>0.122440204556144</v>
      </c>
      <c r="AD593" s="14">
        <v>8.7691108223996103E-2</v>
      </c>
      <c r="AE593" s="14">
        <v>5.3895123699365603E-2</v>
      </c>
      <c r="AF593" s="14"/>
      <c r="AG593" s="14">
        <v>6.7881269485746201E-2</v>
      </c>
      <c r="AH593" s="14">
        <v>0.11481167244505</v>
      </c>
      <c r="AI593" s="14">
        <v>7.4216742714072803E-2</v>
      </c>
      <c r="AJ593" s="14">
        <v>0.102930274475193</v>
      </c>
      <c r="AK593" s="14">
        <v>7.5696763361589398E-2</v>
      </c>
    </row>
    <row r="594" spans="2:37" x14ac:dyDescent="0.3">
      <c r="B594" t="s">
        <v>178</v>
      </c>
      <c r="C594" s="14">
        <v>3.5285972076526603E-2</v>
      </c>
      <c r="D594" s="14">
        <v>3.2784380301221702E-2</v>
      </c>
      <c r="E594" s="14">
        <v>3.7309780857245997E-2</v>
      </c>
      <c r="F594" s="14"/>
      <c r="G594" s="14">
        <v>1.69662919348125E-2</v>
      </c>
      <c r="H594" s="14">
        <v>3.6704756859513299E-2</v>
      </c>
      <c r="I594" s="14">
        <v>3.28941191613377E-2</v>
      </c>
      <c r="J594" s="14">
        <v>5.48888019690714E-2</v>
      </c>
      <c r="K594" s="14"/>
      <c r="L594" s="14">
        <v>5.3981275077607097E-2</v>
      </c>
      <c r="M594" s="14">
        <v>3.3070865183446603E-2</v>
      </c>
      <c r="N594" s="14">
        <v>3.6763365133919902E-2</v>
      </c>
      <c r="O594" s="14">
        <v>2.5730142267083901E-2</v>
      </c>
      <c r="P594" s="14">
        <v>2.73519285496279E-2</v>
      </c>
      <c r="Q594" s="14">
        <v>2.6360787820890401E-2</v>
      </c>
      <c r="R594" s="14">
        <v>3.8149751775258603E-2</v>
      </c>
      <c r="S594" s="14">
        <v>2.4800825375177599E-2</v>
      </c>
      <c r="T594" s="14">
        <v>4.4110581438382E-2</v>
      </c>
      <c r="U594" s="14">
        <v>3.66798468989269E-2</v>
      </c>
      <c r="V594" s="14">
        <v>1.3070563575479499E-2</v>
      </c>
      <c r="W594" s="14">
        <v>3.4691753922302601E-2</v>
      </c>
      <c r="X594" s="14"/>
      <c r="Y594" s="14">
        <v>2.39744540323527E-2</v>
      </c>
      <c r="Z594" s="14">
        <v>2.9460911321581101E-2</v>
      </c>
      <c r="AA594" s="14">
        <v>3.7454113560652098E-2</v>
      </c>
      <c r="AB594" s="14"/>
      <c r="AC594" s="14">
        <v>2.51877575123601E-2</v>
      </c>
      <c r="AD594" s="14">
        <v>3.3380862277927803E-2</v>
      </c>
      <c r="AE594" s="14">
        <v>5.8217916296115002E-2</v>
      </c>
      <c r="AF594" s="14"/>
      <c r="AG594" s="14">
        <v>2.03232511501844E-2</v>
      </c>
      <c r="AH594" s="14">
        <v>2.0504675096899998E-2</v>
      </c>
      <c r="AI594" s="14">
        <v>1.1676442209826001E-2</v>
      </c>
      <c r="AJ594" s="14">
        <v>3.4900465059388298E-2</v>
      </c>
      <c r="AK594" s="14">
        <v>3.3996071686641698E-2</v>
      </c>
    </row>
    <row r="595" spans="2:37" x14ac:dyDescent="0.3">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row>
    <row r="596" spans="2:37" x14ac:dyDescent="0.3">
      <c r="B596" s="6" t="s">
        <v>283</v>
      </c>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row>
    <row r="597" spans="2:37" x14ac:dyDescent="0.3">
      <c r="B597" s="26" t="s">
        <v>74</v>
      </c>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row>
    <row r="598" spans="2:37" x14ac:dyDescent="0.3">
      <c r="B598" t="s">
        <v>275</v>
      </c>
      <c r="C598" s="14">
        <v>0.27401607164112302</v>
      </c>
      <c r="D598" s="14">
        <v>0.28833329105625399</v>
      </c>
      <c r="E598" s="14">
        <v>0.258522947996075</v>
      </c>
      <c r="F598" s="14"/>
      <c r="G598" s="14">
        <v>0.27881380627263203</v>
      </c>
      <c r="H598" s="14">
        <v>0.26152502919793602</v>
      </c>
      <c r="I598" s="14">
        <v>0.31329701690368</v>
      </c>
      <c r="J598" s="14">
        <v>0.24323114728197001</v>
      </c>
      <c r="K598" s="14"/>
      <c r="L598" s="14">
        <v>0.32843276252888798</v>
      </c>
      <c r="M598" s="14">
        <v>0.23281023551628499</v>
      </c>
      <c r="N598" s="14">
        <v>0.22830921590269901</v>
      </c>
      <c r="O598" s="14">
        <v>0.26680492238000703</v>
      </c>
      <c r="P598" s="14">
        <v>0.26645979610457399</v>
      </c>
      <c r="Q598" s="14">
        <v>0.29946711495688799</v>
      </c>
      <c r="R598" s="14">
        <v>0.30045151456707703</v>
      </c>
      <c r="S598" s="14">
        <v>0.20322343179529301</v>
      </c>
      <c r="T598" s="14">
        <v>0.28438444468632301</v>
      </c>
      <c r="U598" s="14">
        <v>0.254929418687808</v>
      </c>
      <c r="V598" s="14">
        <v>0.303189248013573</v>
      </c>
      <c r="W598" s="14">
        <v>0.27764276042421399</v>
      </c>
      <c r="X598" s="14"/>
      <c r="Y598" s="14">
        <v>0.26669975703879401</v>
      </c>
      <c r="Z598" s="14">
        <v>0.294233261741848</v>
      </c>
      <c r="AA598" s="14">
        <v>0.28159182210112998</v>
      </c>
      <c r="AB598" s="14"/>
      <c r="AC598" s="14">
        <v>0.26976905117054201</v>
      </c>
      <c r="AD598" s="14">
        <v>0.26570955479790498</v>
      </c>
      <c r="AE598" s="14">
        <v>0.297929008528658</v>
      </c>
      <c r="AF598" s="14"/>
      <c r="AG598" s="14">
        <v>0.25173517932084999</v>
      </c>
      <c r="AH598" s="14">
        <v>0.27675188808222401</v>
      </c>
      <c r="AI598" s="14">
        <v>0.35010853360208199</v>
      </c>
      <c r="AJ598" s="14">
        <v>0.25859199508817998</v>
      </c>
      <c r="AK598" s="14">
        <v>0.26060425861894698</v>
      </c>
    </row>
    <row r="599" spans="2:37" x14ac:dyDescent="0.3">
      <c r="B599" t="s">
        <v>276</v>
      </c>
      <c r="C599" s="14">
        <v>0.34062775195876899</v>
      </c>
      <c r="D599" s="14">
        <v>0.32703444961626399</v>
      </c>
      <c r="E599" s="14">
        <v>0.35482676524976098</v>
      </c>
      <c r="F599" s="14"/>
      <c r="G599" s="14">
        <v>0.36346452826345399</v>
      </c>
      <c r="H599" s="14">
        <v>0.34848712108921298</v>
      </c>
      <c r="I599" s="14">
        <v>0.326197577346791</v>
      </c>
      <c r="J599" s="14">
        <v>0.32549519616682399</v>
      </c>
      <c r="K599" s="14"/>
      <c r="L599" s="14">
        <v>0.32237765871093899</v>
      </c>
      <c r="M599" s="14">
        <v>0.36159054007936697</v>
      </c>
      <c r="N599" s="14">
        <v>0.34646714129629402</v>
      </c>
      <c r="O599" s="14">
        <v>0.35475840463476299</v>
      </c>
      <c r="P599" s="14">
        <v>0.414159142615941</v>
      </c>
      <c r="Q599" s="14">
        <v>0.35189404743576103</v>
      </c>
      <c r="R599" s="14">
        <v>0.30942135957682299</v>
      </c>
      <c r="S599" s="14">
        <v>0.37699474650122</v>
      </c>
      <c r="T599" s="14">
        <v>0.33752497421859501</v>
      </c>
      <c r="U599" s="14">
        <v>0.30851978817709702</v>
      </c>
      <c r="V599" s="14">
        <v>0.26078239033624301</v>
      </c>
      <c r="W599" s="14">
        <v>0.34756854511548801</v>
      </c>
      <c r="X599" s="14"/>
      <c r="Y599" s="14">
        <v>0.38255596636348699</v>
      </c>
      <c r="Z599" s="14">
        <v>0.327756943747193</v>
      </c>
      <c r="AA599" s="14">
        <v>0.394250560825119</v>
      </c>
      <c r="AB599" s="14"/>
      <c r="AC599" s="14">
        <v>0.34468253803123999</v>
      </c>
      <c r="AD599" s="14">
        <v>0.33706231206295301</v>
      </c>
      <c r="AE599" s="14">
        <v>0.33140462310163998</v>
      </c>
      <c r="AF599" s="14"/>
      <c r="AG599" s="14">
        <v>0.36851795252855801</v>
      </c>
      <c r="AH599" s="14">
        <v>0.37851067597642102</v>
      </c>
      <c r="AI599" s="14">
        <v>0.35572864249472602</v>
      </c>
      <c r="AJ599" s="14">
        <v>0.32730306700464001</v>
      </c>
      <c r="AK599" s="14">
        <v>0.34931642852558498</v>
      </c>
    </row>
    <row r="600" spans="2:37" x14ac:dyDescent="0.3">
      <c r="B600" t="s">
        <v>277</v>
      </c>
      <c r="C600" s="14">
        <v>0.24963788618844701</v>
      </c>
      <c r="D600" s="14">
        <v>0.244449520421606</v>
      </c>
      <c r="E600" s="14">
        <v>0.25569656755833398</v>
      </c>
      <c r="F600" s="14"/>
      <c r="G600" s="14">
        <v>0.23624673177008099</v>
      </c>
      <c r="H600" s="14">
        <v>0.23881855116950401</v>
      </c>
      <c r="I600" s="14">
        <v>0.24035117839801201</v>
      </c>
      <c r="J600" s="14">
        <v>0.28324879582316598</v>
      </c>
      <c r="K600" s="14"/>
      <c r="L600" s="14">
        <v>0.22212069484789801</v>
      </c>
      <c r="M600" s="14">
        <v>0.26369934425786301</v>
      </c>
      <c r="N600" s="14">
        <v>0.290169290792682</v>
      </c>
      <c r="O600" s="14">
        <v>0.22469894318074099</v>
      </c>
      <c r="P600" s="14">
        <v>0.22194891283571</v>
      </c>
      <c r="Q600" s="14">
        <v>0.247314110466963</v>
      </c>
      <c r="R600" s="14">
        <v>0.25666678824085898</v>
      </c>
      <c r="S600" s="14">
        <v>0.25688096327698001</v>
      </c>
      <c r="T600" s="14">
        <v>0.25581305551353001</v>
      </c>
      <c r="U600" s="14">
        <v>0.27681976439766898</v>
      </c>
      <c r="V600" s="14">
        <v>0.26365061666656497</v>
      </c>
      <c r="W600" s="14">
        <v>0.19920294645217601</v>
      </c>
      <c r="X600" s="14"/>
      <c r="Y600" s="14">
        <v>0.23992581547786099</v>
      </c>
      <c r="Z600" s="14">
        <v>0.23491840680739701</v>
      </c>
      <c r="AA600" s="14">
        <v>0.21080927035668301</v>
      </c>
      <c r="AB600" s="14"/>
      <c r="AC600" s="14">
        <v>0.26045569376708499</v>
      </c>
      <c r="AD600" s="14">
        <v>0.25592747768934099</v>
      </c>
      <c r="AE600" s="14">
        <v>0.22758756143557399</v>
      </c>
      <c r="AF600" s="14"/>
      <c r="AG600" s="14">
        <v>0.28434334224011798</v>
      </c>
      <c r="AH600" s="14">
        <v>0.204531733900364</v>
      </c>
      <c r="AI600" s="14">
        <v>0.17097248460213099</v>
      </c>
      <c r="AJ600" s="14">
        <v>0.28112034306579298</v>
      </c>
      <c r="AK600" s="14">
        <v>0.25055831709646498</v>
      </c>
    </row>
    <row r="601" spans="2:37" x14ac:dyDescent="0.3">
      <c r="B601" t="s">
        <v>278</v>
      </c>
      <c r="C601" s="14">
        <v>6.0390346923327898E-2</v>
      </c>
      <c r="D601" s="14">
        <v>6.9897909709821904E-2</v>
      </c>
      <c r="E601" s="14">
        <v>5.0853072833928002E-2</v>
      </c>
      <c r="F601" s="14"/>
      <c r="G601" s="14">
        <v>6.51661790837232E-2</v>
      </c>
      <c r="H601" s="14">
        <v>6.2800048811783402E-2</v>
      </c>
      <c r="I601" s="14">
        <v>5.4995487292991897E-2</v>
      </c>
      <c r="J601" s="14">
        <v>5.8362772724863003E-2</v>
      </c>
      <c r="K601" s="14"/>
      <c r="L601" s="14">
        <v>6.3773878186276306E-2</v>
      </c>
      <c r="M601" s="14">
        <v>6.0604916438334801E-2</v>
      </c>
      <c r="N601" s="14">
        <v>5.7439510659357297E-2</v>
      </c>
      <c r="O601" s="14">
        <v>6.6010535484828797E-2</v>
      </c>
      <c r="P601" s="14">
        <v>5.6041481137344501E-2</v>
      </c>
      <c r="Q601" s="14">
        <v>4.9084945682881402E-2</v>
      </c>
      <c r="R601" s="14">
        <v>5.8907328517100697E-2</v>
      </c>
      <c r="S601" s="14">
        <v>8.0299900508352506E-2</v>
      </c>
      <c r="T601" s="14">
        <v>5.06160002700776E-2</v>
      </c>
      <c r="U601" s="14">
        <v>7.0576443699826394E-2</v>
      </c>
      <c r="V601" s="14">
        <v>6.9763905505254895E-2</v>
      </c>
      <c r="W601" s="14">
        <v>4.5818977087390397E-2</v>
      </c>
      <c r="X601" s="14"/>
      <c r="Y601" s="14">
        <v>5.0416681167818903E-2</v>
      </c>
      <c r="Z601" s="14">
        <v>7.0257738881108894E-2</v>
      </c>
      <c r="AA601" s="14">
        <v>5.5232254607549998E-2</v>
      </c>
      <c r="AB601" s="14"/>
      <c r="AC601" s="14">
        <v>5.0330171083394597E-2</v>
      </c>
      <c r="AD601" s="14">
        <v>6.7333442310363603E-2</v>
      </c>
      <c r="AE601" s="14">
        <v>6.1971006953769302E-2</v>
      </c>
      <c r="AF601" s="14"/>
      <c r="AG601" s="14">
        <v>2.7061667472337798E-2</v>
      </c>
      <c r="AH601" s="14">
        <v>9.0432550259696196E-2</v>
      </c>
      <c r="AI601" s="14">
        <v>6.6048043389351205E-2</v>
      </c>
      <c r="AJ601" s="14">
        <v>5.4591862789279903E-2</v>
      </c>
      <c r="AK601" s="14">
        <v>6.3537997281351705E-2</v>
      </c>
    </row>
    <row r="602" spans="2:37" x14ac:dyDescent="0.3">
      <c r="B602" t="s">
        <v>279</v>
      </c>
      <c r="C602" s="14">
        <v>2.19817054436342E-2</v>
      </c>
      <c r="D602" s="14">
        <v>3.38780466697284E-2</v>
      </c>
      <c r="E602" s="14">
        <v>1.05117480610497E-2</v>
      </c>
      <c r="F602" s="14"/>
      <c r="G602" s="14">
        <v>1.8579137305346799E-2</v>
      </c>
      <c r="H602" s="14">
        <v>2.6387857680296702E-2</v>
      </c>
      <c r="I602" s="14">
        <v>2.53018349443754E-2</v>
      </c>
      <c r="J602" s="14">
        <v>1.84806399623588E-2</v>
      </c>
      <c r="K602" s="14"/>
      <c r="L602" s="14">
        <v>2.0076945369464898E-2</v>
      </c>
      <c r="M602" s="14">
        <v>2.2899706994813002E-2</v>
      </c>
      <c r="N602" s="14">
        <v>2.1045562542044701E-2</v>
      </c>
      <c r="O602" s="14">
        <v>2.1875207439907101E-2</v>
      </c>
      <c r="P602" s="14">
        <v>1.36763972729403E-2</v>
      </c>
      <c r="Q602" s="14">
        <v>1.44417359040911E-2</v>
      </c>
      <c r="R602" s="14">
        <v>1.2520825728887099E-2</v>
      </c>
      <c r="S602" s="14">
        <v>8.0188168998416992E-3</v>
      </c>
      <c r="T602" s="14">
        <v>2.6858475908924699E-2</v>
      </c>
      <c r="U602" s="14">
        <v>2.5912424200660499E-2</v>
      </c>
      <c r="V602" s="14">
        <v>5.1009740644127603E-2</v>
      </c>
      <c r="W602" s="14">
        <v>3.7382674050866101E-2</v>
      </c>
      <c r="X602" s="14"/>
      <c r="Y602" s="14">
        <v>1.5816246839444902E-2</v>
      </c>
      <c r="Z602" s="14">
        <v>2.6056616285558599E-2</v>
      </c>
      <c r="AA602" s="14">
        <v>2.1030996387384999E-2</v>
      </c>
      <c r="AB602" s="14"/>
      <c r="AC602" s="14">
        <v>2.0187037846838399E-2</v>
      </c>
      <c r="AD602" s="14">
        <v>2.73946798177521E-2</v>
      </c>
      <c r="AE602" s="14">
        <v>1.2729780970731901E-2</v>
      </c>
      <c r="AF602" s="14"/>
      <c r="AG602" s="14">
        <v>5.7025798504592599E-2</v>
      </c>
      <c r="AH602" s="14">
        <v>8.2567152309115099E-3</v>
      </c>
      <c r="AI602" s="14">
        <v>1.5986787657616901E-2</v>
      </c>
      <c r="AJ602" s="14">
        <v>2.1641947811172201E-2</v>
      </c>
      <c r="AK602" s="14">
        <v>2.5640499837144101E-2</v>
      </c>
    </row>
    <row r="603" spans="2:37" x14ac:dyDescent="0.3">
      <c r="B603" t="s">
        <v>122</v>
      </c>
      <c r="C603" s="14">
        <v>5.3346237844699503E-2</v>
      </c>
      <c r="D603" s="14">
        <v>3.6406782526325301E-2</v>
      </c>
      <c r="E603" s="14">
        <v>6.9588898300851507E-2</v>
      </c>
      <c r="F603" s="14"/>
      <c r="G603" s="14">
        <v>3.7729617304762403E-2</v>
      </c>
      <c r="H603" s="14">
        <v>6.19813920512663E-2</v>
      </c>
      <c r="I603" s="14">
        <v>3.9856905114149702E-2</v>
      </c>
      <c r="J603" s="14">
        <v>7.1181448040817497E-2</v>
      </c>
      <c r="K603" s="14"/>
      <c r="L603" s="14">
        <v>4.3218060356533403E-2</v>
      </c>
      <c r="M603" s="14">
        <v>5.8395256713337097E-2</v>
      </c>
      <c r="N603" s="14">
        <v>5.6569278806923702E-2</v>
      </c>
      <c r="O603" s="14">
        <v>6.5851986879752494E-2</v>
      </c>
      <c r="P603" s="14">
        <v>2.7714270033489901E-2</v>
      </c>
      <c r="Q603" s="14">
        <v>3.7798045553416003E-2</v>
      </c>
      <c r="R603" s="14">
        <v>6.2032183369252598E-2</v>
      </c>
      <c r="S603" s="14">
        <v>7.4582141018312703E-2</v>
      </c>
      <c r="T603" s="14">
        <v>4.4803049402550199E-2</v>
      </c>
      <c r="U603" s="14">
        <v>6.3242160836939801E-2</v>
      </c>
      <c r="V603" s="14">
        <v>5.16040988342358E-2</v>
      </c>
      <c r="W603" s="14">
        <v>9.2384096869865706E-2</v>
      </c>
      <c r="X603" s="14"/>
      <c r="Y603" s="14">
        <v>4.45855331125945E-2</v>
      </c>
      <c r="Z603" s="14">
        <v>4.6777032536894102E-2</v>
      </c>
      <c r="AA603" s="14">
        <v>3.7085095722133497E-2</v>
      </c>
      <c r="AB603" s="14"/>
      <c r="AC603" s="14">
        <v>5.4575508100899103E-2</v>
      </c>
      <c r="AD603" s="14">
        <v>4.6572533321685698E-2</v>
      </c>
      <c r="AE603" s="14">
        <v>6.8378019009627602E-2</v>
      </c>
      <c r="AF603" s="14"/>
      <c r="AG603" s="14">
        <v>1.1316059933543199E-2</v>
      </c>
      <c r="AH603" s="14">
        <v>4.1516436550383798E-2</v>
      </c>
      <c r="AI603" s="14">
        <v>4.1155508254092102E-2</v>
      </c>
      <c r="AJ603" s="14">
        <v>5.67507842409345E-2</v>
      </c>
      <c r="AK603" s="14">
        <v>5.0342498640507501E-2</v>
      </c>
    </row>
    <row r="604" spans="2:37" x14ac:dyDescent="0.3">
      <c r="B604" t="s">
        <v>280</v>
      </c>
      <c r="C604" s="14">
        <v>0.614643823599892</v>
      </c>
      <c r="D604" s="14">
        <v>0.61536774067251798</v>
      </c>
      <c r="E604" s="14">
        <v>0.61334971324583698</v>
      </c>
      <c r="F604" s="14"/>
      <c r="G604" s="14">
        <v>0.64227833453608596</v>
      </c>
      <c r="H604" s="14">
        <v>0.61001215028714895</v>
      </c>
      <c r="I604" s="14">
        <v>0.63949459425047095</v>
      </c>
      <c r="J604" s="14">
        <v>0.56872634344879403</v>
      </c>
      <c r="K604" s="14"/>
      <c r="L604" s="14">
        <v>0.65081042123982702</v>
      </c>
      <c r="M604" s="14">
        <v>0.59440077559565196</v>
      </c>
      <c r="N604" s="14">
        <v>0.574776357198993</v>
      </c>
      <c r="O604" s="14">
        <v>0.62156332701477002</v>
      </c>
      <c r="P604" s="14">
        <v>0.68061893872051504</v>
      </c>
      <c r="Q604" s="14">
        <v>0.65136116239264896</v>
      </c>
      <c r="R604" s="14">
        <v>0.60987287414390001</v>
      </c>
      <c r="S604" s="14">
        <v>0.58021817829651401</v>
      </c>
      <c r="T604" s="14">
        <v>0.62190941890491802</v>
      </c>
      <c r="U604" s="14">
        <v>0.56344920686490396</v>
      </c>
      <c r="V604" s="14">
        <v>0.56397163834981601</v>
      </c>
      <c r="W604" s="14">
        <v>0.62521130553970194</v>
      </c>
      <c r="X604" s="14"/>
      <c r="Y604" s="14">
        <v>0.64925572340228099</v>
      </c>
      <c r="Z604" s="14">
        <v>0.62199020548904105</v>
      </c>
      <c r="AA604" s="14">
        <v>0.67584238292624899</v>
      </c>
      <c r="AB604" s="14"/>
      <c r="AC604" s="14">
        <v>0.614451589201782</v>
      </c>
      <c r="AD604" s="14">
        <v>0.60277186686085704</v>
      </c>
      <c r="AE604" s="14">
        <v>0.62933363163029798</v>
      </c>
      <c r="AF604" s="14"/>
      <c r="AG604" s="14">
        <v>0.620253131849408</v>
      </c>
      <c r="AH604" s="14">
        <v>0.65526256405864503</v>
      </c>
      <c r="AI604" s="14">
        <v>0.70583717609680896</v>
      </c>
      <c r="AJ604" s="14">
        <v>0.58589506209282005</v>
      </c>
      <c r="AK604" s="14">
        <v>0.60992068714453196</v>
      </c>
    </row>
    <row r="605" spans="2:37" x14ac:dyDescent="0.3">
      <c r="B605" t="s">
        <v>281</v>
      </c>
      <c r="C605" s="14">
        <v>8.2372052366962101E-2</v>
      </c>
      <c r="D605" s="14">
        <v>0.10377595637955001</v>
      </c>
      <c r="E605" s="14">
        <v>6.1364820894977697E-2</v>
      </c>
      <c r="F605" s="14"/>
      <c r="G605" s="14">
        <v>8.3745316389070096E-2</v>
      </c>
      <c r="H605" s="14">
        <v>8.9187906492080096E-2</v>
      </c>
      <c r="I605" s="14">
        <v>8.0297322237367297E-2</v>
      </c>
      <c r="J605" s="14">
        <v>7.6843412687221793E-2</v>
      </c>
      <c r="K605" s="14"/>
      <c r="L605" s="14">
        <v>8.3850823555741194E-2</v>
      </c>
      <c r="M605" s="14">
        <v>8.3504623433147795E-2</v>
      </c>
      <c r="N605" s="14">
        <v>7.8485073201401898E-2</v>
      </c>
      <c r="O605" s="14">
        <v>8.7885742924735805E-2</v>
      </c>
      <c r="P605" s="14">
        <v>6.97178784102849E-2</v>
      </c>
      <c r="Q605" s="14">
        <v>6.35266815869725E-2</v>
      </c>
      <c r="R605" s="14">
        <v>7.1428154245987793E-2</v>
      </c>
      <c r="S605" s="14">
        <v>8.8318717408194206E-2</v>
      </c>
      <c r="T605" s="14">
        <v>7.74744761790023E-2</v>
      </c>
      <c r="U605" s="14">
        <v>9.6488867900486996E-2</v>
      </c>
      <c r="V605" s="14">
        <v>0.12077364614938201</v>
      </c>
      <c r="W605" s="14">
        <v>8.3201651138256505E-2</v>
      </c>
      <c r="X605" s="14"/>
      <c r="Y605" s="14">
        <v>6.6232928007263797E-2</v>
      </c>
      <c r="Z605" s="14">
        <v>9.6314355166667406E-2</v>
      </c>
      <c r="AA605" s="14">
        <v>7.6263250994935E-2</v>
      </c>
      <c r="AB605" s="14"/>
      <c r="AC605" s="14">
        <v>7.0517208930233E-2</v>
      </c>
      <c r="AD605" s="14">
        <v>9.4728122128115697E-2</v>
      </c>
      <c r="AE605" s="14">
        <v>7.4700787924501202E-2</v>
      </c>
      <c r="AF605" s="14"/>
      <c r="AG605" s="14">
        <v>8.4087465976930398E-2</v>
      </c>
      <c r="AH605" s="14">
        <v>9.8689265490607705E-2</v>
      </c>
      <c r="AI605" s="14">
        <v>8.2034831046968099E-2</v>
      </c>
      <c r="AJ605" s="14">
        <v>7.6233810600452104E-2</v>
      </c>
      <c r="AK605" s="14">
        <v>8.9178497118495806E-2</v>
      </c>
    </row>
    <row r="606" spans="2:37" x14ac:dyDescent="0.3">
      <c r="B606" t="s">
        <v>252</v>
      </c>
      <c r="C606" s="14">
        <v>0.53227177123293001</v>
      </c>
      <c r="D606" s="14">
        <v>0.51159178429296803</v>
      </c>
      <c r="E606" s="14">
        <v>0.55198489235085901</v>
      </c>
      <c r="F606" s="14"/>
      <c r="G606" s="14">
        <v>0.55853301814701595</v>
      </c>
      <c r="H606" s="14">
        <v>0.52082424379506898</v>
      </c>
      <c r="I606" s="14">
        <v>0.55919727201310399</v>
      </c>
      <c r="J606" s="14">
        <v>0.49188293076157202</v>
      </c>
      <c r="K606" s="14"/>
      <c r="L606" s="14">
        <v>0.56695959768408599</v>
      </c>
      <c r="M606" s="14">
        <v>0.51089615216250395</v>
      </c>
      <c r="N606" s="14">
        <v>0.49629128399759098</v>
      </c>
      <c r="O606" s="14">
        <v>0.53367758409003396</v>
      </c>
      <c r="P606" s="14">
        <v>0.61090106031023095</v>
      </c>
      <c r="Q606" s="14">
        <v>0.58783448080567602</v>
      </c>
      <c r="R606" s="14">
        <v>0.53844471989791198</v>
      </c>
      <c r="S606" s="14">
        <v>0.49189946088831898</v>
      </c>
      <c r="T606" s="14">
        <v>0.54443494272591497</v>
      </c>
      <c r="U606" s="14">
        <v>0.46696033896441702</v>
      </c>
      <c r="V606" s="14">
        <v>0.44319799220043399</v>
      </c>
      <c r="W606" s="14">
        <v>0.54200965440144599</v>
      </c>
      <c r="X606" s="14"/>
      <c r="Y606" s="14">
        <v>0.583022795395017</v>
      </c>
      <c r="Z606" s="14">
        <v>0.52567585032237396</v>
      </c>
      <c r="AA606" s="14">
        <v>0.59957913193131396</v>
      </c>
      <c r="AB606" s="14"/>
      <c r="AC606" s="14">
        <v>0.54393438027154895</v>
      </c>
      <c r="AD606" s="14">
        <v>0.50804374473274205</v>
      </c>
      <c r="AE606" s="14">
        <v>0.55463284370579602</v>
      </c>
      <c r="AF606" s="14"/>
      <c r="AG606" s="14">
        <v>0.53616566587247805</v>
      </c>
      <c r="AH606" s="14">
        <v>0.55657329856803694</v>
      </c>
      <c r="AI606" s="14">
        <v>0.62380234504984</v>
      </c>
      <c r="AJ606" s="14">
        <v>0.50966125149236796</v>
      </c>
      <c r="AK606" s="14">
        <v>0.52074219002603594</v>
      </c>
    </row>
    <row r="607" spans="2:37" x14ac:dyDescent="0.3">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row>
    <row r="608" spans="2:37" x14ac:dyDescent="0.3">
      <c r="B608" s="6" t="s">
        <v>284</v>
      </c>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row>
    <row r="609" spans="2:37" x14ac:dyDescent="0.3">
      <c r="B609" s="26" t="s">
        <v>74</v>
      </c>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row>
    <row r="610" spans="2:37" x14ac:dyDescent="0.3">
      <c r="B610" t="s">
        <v>275</v>
      </c>
      <c r="C610" s="14">
        <v>0.29834853145358597</v>
      </c>
      <c r="D610" s="14">
        <v>0.28200275746893</v>
      </c>
      <c r="E610" s="14">
        <v>0.31166607369893001</v>
      </c>
      <c r="F610" s="14"/>
      <c r="G610" s="14">
        <v>0.28057334207754497</v>
      </c>
      <c r="H610" s="14">
        <v>0.31923105550820302</v>
      </c>
      <c r="I610" s="14">
        <v>0.315566861418209</v>
      </c>
      <c r="J610" s="14">
        <v>0.28249450838061702</v>
      </c>
      <c r="K610" s="14"/>
      <c r="L610" s="14">
        <v>0.38140866314431099</v>
      </c>
      <c r="M610" s="14">
        <v>0.23935691492125299</v>
      </c>
      <c r="N610" s="14">
        <v>0.28753742245446201</v>
      </c>
      <c r="O610" s="14">
        <v>0.28720456609380601</v>
      </c>
      <c r="P610" s="14">
        <v>0.25385738718255801</v>
      </c>
      <c r="Q610" s="14">
        <v>0.28405475785682899</v>
      </c>
      <c r="R610" s="14">
        <v>0.28442094146082098</v>
      </c>
      <c r="S610" s="14">
        <v>0.26730673551648199</v>
      </c>
      <c r="T610" s="14">
        <v>0.31567193946375099</v>
      </c>
      <c r="U610" s="14">
        <v>0.32545719504753301</v>
      </c>
      <c r="V610" s="14">
        <v>0.32441737957792599</v>
      </c>
      <c r="W610" s="14">
        <v>0.26555025973510299</v>
      </c>
      <c r="X610" s="14"/>
      <c r="Y610" s="14">
        <v>0.24104003517231601</v>
      </c>
      <c r="Z610" s="14">
        <v>0.34390430443673098</v>
      </c>
      <c r="AA610" s="14">
        <v>0.29605033616613702</v>
      </c>
      <c r="AB610" s="14"/>
      <c r="AC610" s="14">
        <v>0.25832107064634602</v>
      </c>
      <c r="AD610" s="14">
        <v>0.30998301710027598</v>
      </c>
      <c r="AE610" s="14">
        <v>0.31633591444248399</v>
      </c>
      <c r="AF610" s="14"/>
      <c r="AG610" s="14">
        <v>0.26603309867807901</v>
      </c>
      <c r="AH610" s="14">
        <v>0.249732340585928</v>
      </c>
      <c r="AI610" s="14">
        <v>0.37562592893121899</v>
      </c>
      <c r="AJ610" s="14">
        <v>0.27941735616115598</v>
      </c>
      <c r="AK610" s="14">
        <v>0.315876338930557</v>
      </c>
    </row>
    <row r="611" spans="2:37" x14ac:dyDescent="0.3">
      <c r="B611" t="s">
        <v>276</v>
      </c>
      <c r="C611" s="14">
        <v>0.390028546247981</v>
      </c>
      <c r="D611" s="14">
        <v>0.37888255467847298</v>
      </c>
      <c r="E611" s="14">
        <v>0.402150610708636</v>
      </c>
      <c r="F611" s="14"/>
      <c r="G611" s="14">
        <v>0.41019082946006102</v>
      </c>
      <c r="H611" s="14">
        <v>0.39855165848024399</v>
      </c>
      <c r="I611" s="14">
        <v>0.36974291439060603</v>
      </c>
      <c r="J611" s="14">
        <v>0.37767280247476998</v>
      </c>
      <c r="K611" s="14"/>
      <c r="L611" s="14">
        <v>0.32611064107804599</v>
      </c>
      <c r="M611" s="14">
        <v>0.452068342429224</v>
      </c>
      <c r="N611" s="14">
        <v>0.35920470488095302</v>
      </c>
      <c r="O611" s="14">
        <v>0.36965778033360502</v>
      </c>
      <c r="P611" s="14">
        <v>0.43432715257149102</v>
      </c>
      <c r="Q611" s="14">
        <v>0.46188149613289597</v>
      </c>
      <c r="R611" s="14">
        <v>0.417241403605287</v>
      </c>
      <c r="S611" s="14">
        <v>0.43877153198479502</v>
      </c>
      <c r="T611" s="14">
        <v>0.34932168568661998</v>
      </c>
      <c r="U611" s="14">
        <v>0.33998741241518698</v>
      </c>
      <c r="V611" s="14">
        <v>0.35565407804896898</v>
      </c>
      <c r="W611" s="14">
        <v>0.46335949897588902</v>
      </c>
      <c r="X611" s="14"/>
      <c r="Y611" s="14">
        <v>0.42673491910600603</v>
      </c>
      <c r="Z611" s="14">
        <v>0.39616956936694903</v>
      </c>
      <c r="AA611" s="14">
        <v>0.33592155193196099</v>
      </c>
      <c r="AB611" s="14"/>
      <c r="AC611" s="14">
        <v>0.396407006988726</v>
      </c>
      <c r="AD611" s="14">
        <v>0.40473718985951701</v>
      </c>
      <c r="AE611" s="14">
        <v>0.36085440219859199</v>
      </c>
      <c r="AF611" s="14"/>
      <c r="AG611" s="14">
        <v>0.41068758040954401</v>
      </c>
      <c r="AH611" s="14">
        <v>0.40746216200324598</v>
      </c>
      <c r="AI611" s="14">
        <v>0.385046252496134</v>
      </c>
      <c r="AJ611" s="14">
        <v>0.403281186387839</v>
      </c>
      <c r="AK611" s="14">
        <v>0.36827293327847099</v>
      </c>
    </row>
    <row r="612" spans="2:37" x14ac:dyDescent="0.3">
      <c r="B612" t="s">
        <v>277</v>
      </c>
      <c r="C612" s="14">
        <v>0.23298111850214201</v>
      </c>
      <c r="D612" s="14">
        <v>0.25919685399279502</v>
      </c>
      <c r="E612" s="14">
        <v>0.208269407938967</v>
      </c>
      <c r="F612" s="14"/>
      <c r="G612" s="14">
        <v>0.23351879149311999</v>
      </c>
      <c r="H612" s="14">
        <v>0.20545577350755001</v>
      </c>
      <c r="I612" s="14">
        <v>0.24075771654771899</v>
      </c>
      <c r="J612" s="14">
        <v>0.255002681160304</v>
      </c>
      <c r="K612" s="14"/>
      <c r="L612" s="14">
        <v>0.19972916504538399</v>
      </c>
      <c r="M612" s="14">
        <v>0.23557551937975599</v>
      </c>
      <c r="N612" s="14">
        <v>0.24247520609578299</v>
      </c>
      <c r="O612" s="14">
        <v>0.25146349177786098</v>
      </c>
      <c r="P612" s="14">
        <v>0.23628084368623001</v>
      </c>
      <c r="Q612" s="14">
        <v>0.19189664433618001</v>
      </c>
      <c r="R612" s="14">
        <v>0.231669370546326</v>
      </c>
      <c r="S612" s="14">
        <v>0.22057314898191599</v>
      </c>
      <c r="T612" s="14">
        <v>0.27139077843277498</v>
      </c>
      <c r="U612" s="14">
        <v>0.26865130626563699</v>
      </c>
      <c r="V612" s="14">
        <v>0.243907044596335</v>
      </c>
      <c r="W612" s="14">
        <v>0.16520780009744301</v>
      </c>
      <c r="X612" s="14"/>
      <c r="Y612" s="14">
        <v>0.24641712552062101</v>
      </c>
      <c r="Z612" s="14">
        <v>0.187095066091061</v>
      </c>
      <c r="AA612" s="14">
        <v>0.28618210608684702</v>
      </c>
      <c r="AB612" s="14"/>
      <c r="AC612" s="14">
        <v>0.26100706096487197</v>
      </c>
      <c r="AD612" s="14">
        <v>0.216240583570183</v>
      </c>
      <c r="AE612" s="14">
        <v>0.23751390574888101</v>
      </c>
      <c r="AF612" s="14"/>
      <c r="AG612" s="14">
        <v>0.201499757756227</v>
      </c>
      <c r="AH612" s="14">
        <v>0.24425629833363699</v>
      </c>
      <c r="AI612" s="14">
        <v>0.17747886306469701</v>
      </c>
      <c r="AJ612" s="14">
        <v>0.25721788578914601</v>
      </c>
      <c r="AK612" s="14">
        <v>0.219112987480722</v>
      </c>
    </row>
    <row r="613" spans="2:37" x14ac:dyDescent="0.3">
      <c r="B613" t="s">
        <v>278</v>
      </c>
      <c r="C613" s="14">
        <v>3.7172399630424499E-2</v>
      </c>
      <c r="D613" s="14">
        <v>3.8747149756567102E-2</v>
      </c>
      <c r="E613" s="14">
        <v>3.5879741367464198E-2</v>
      </c>
      <c r="F613" s="14"/>
      <c r="G613" s="14">
        <v>3.8626616271670799E-2</v>
      </c>
      <c r="H613" s="14">
        <v>3.5034518581172298E-2</v>
      </c>
      <c r="I613" s="14">
        <v>4.2866145810583997E-2</v>
      </c>
      <c r="J613" s="14">
        <v>3.0467094741223399E-2</v>
      </c>
      <c r="K613" s="14"/>
      <c r="L613" s="14">
        <v>3.6995220763043797E-2</v>
      </c>
      <c r="M613" s="14">
        <v>3.7174393292847399E-2</v>
      </c>
      <c r="N613" s="14">
        <v>4.9951390556886202E-2</v>
      </c>
      <c r="O613" s="14">
        <v>5.2209174791191498E-2</v>
      </c>
      <c r="P613" s="14">
        <v>5.2539857441908901E-2</v>
      </c>
      <c r="Q613" s="14">
        <v>2.5346017198361701E-2</v>
      </c>
      <c r="R613" s="14">
        <v>3.3778080671319197E-2</v>
      </c>
      <c r="S613" s="14">
        <v>4.0591644114535003E-2</v>
      </c>
      <c r="T613" s="14">
        <v>2.65290848363419E-2</v>
      </c>
      <c r="U613" s="14">
        <v>2.9313070215334001E-2</v>
      </c>
      <c r="V613" s="14">
        <v>3.1658583924778799E-2</v>
      </c>
      <c r="W613" s="14">
        <v>3.4670864120958003E-2</v>
      </c>
      <c r="X613" s="14"/>
      <c r="Y613" s="14">
        <v>5.0601539041120802E-2</v>
      </c>
      <c r="Z613" s="14">
        <v>3.1433235606975501E-2</v>
      </c>
      <c r="AA613" s="14">
        <v>3.8819439086420701E-2</v>
      </c>
      <c r="AB613" s="14"/>
      <c r="AC613" s="14">
        <v>4.3133955137986298E-2</v>
      </c>
      <c r="AD613" s="14">
        <v>3.5194914213976802E-2</v>
      </c>
      <c r="AE613" s="14">
        <v>3.21746830072367E-2</v>
      </c>
      <c r="AF613" s="14"/>
      <c r="AG613" s="14">
        <v>5.4631241999898002E-2</v>
      </c>
      <c r="AH613" s="14">
        <v>5.7571203388988197E-2</v>
      </c>
      <c r="AI613" s="14">
        <v>4.0276239841831499E-2</v>
      </c>
      <c r="AJ613" s="14">
        <v>2.6961719705351699E-2</v>
      </c>
      <c r="AK613" s="14">
        <v>4.9944459770772401E-2</v>
      </c>
    </row>
    <row r="614" spans="2:37" x14ac:dyDescent="0.3">
      <c r="B614" t="s">
        <v>279</v>
      </c>
      <c r="C614" s="14">
        <v>1.4505963543514499E-2</v>
      </c>
      <c r="D614" s="14">
        <v>1.60835413236135E-2</v>
      </c>
      <c r="E614" s="14">
        <v>1.3061265618272699E-2</v>
      </c>
      <c r="F614" s="14"/>
      <c r="G614" s="14">
        <v>1.9097140041014399E-2</v>
      </c>
      <c r="H614" s="14">
        <v>1.0217145596298501E-2</v>
      </c>
      <c r="I614" s="14">
        <v>1.4253457589834999E-2</v>
      </c>
      <c r="J614" s="14">
        <v>1.44371045385991E-2</v>
      </c>
      <c r="K614" s="14"/>
      <c r="L614" s="14">
        <v>1.7602758603858001E-2</v>
      </c>
      <c r="M614" s="14">
        <v>1.06428986416429E-2</v>
      </c>
      <c r="N614" s="14">
        <v>2.42780632961281E-2</v>
      </c>
      <c r="O614" s="14">
        <v>3.4622476511075501E-3</v>
      </c>
      <c r="P614" s="14">
        <v>1.3773697819869E-2</v>
      </c>
      <c r="Q614" s="14">
        <v>1.46988015028751E-2</v>
      </c>
      <c r="R614" s="14">
        <v>3.8861455950677899E-3</v>
      </c>
      <c r="S614" s="14">
        <v>1.5950966307297101E-2</v>
      </c>
      <c r="T614" s="14">
        <v>1.3067483950837301E-2</v>
      </c>
      <c r="U614" s="14">
        <v>2.1925143569359099E-2</v>
      </c>
      <c r="V614" s="14">
        <v>1.2944747320644399E-2</v>
      </c>
      <c r="W614" s="14">
        <v>3.7110074608309798E-2</v>
      </c>
      <c r="X614" s="14"/>
      <c r="Y614" s="14">
        <v>6.9248312405254999E-3</v>
      </c>
      <c r="Z614" s="14">
        <v>2.2275536619793899E-2</v>
      </c>
      <c r="AA614" s="14">
        <v>1.0794068080158601E-2</v>
      </c>
      <c r="AB614" s="14"/>
      <c r="AC614" s="14">
        <v>1.31779052318863E-2</v>
      </c>
      <c r="AD614" s="14">
        <v>1.48717735367305E-2</v>
      </c>
      <c r="AE614" s="14">
        <v>1.0714629649263899E-2</v>
      </c>
      <c r="AF614" s="14"/>
      <c r="AG614" s="14">
        <v>5.8113856564773199E-2</v>
      </c>
      <c r="AH614" s="14">
        <v>8.1753941237830401E-3</v>
      </c>
      <c r="AI614" s="14">
        <v>7.9300993790810109E-3</v>
      </c>
      <c r="AJ614" s="14">
        <v>8.7178321916792905E-3</v>
      </c>
      <c r="AK614" s="14">
        <v>1.8414683942527599E-2</v>
      </c>
    </row>
    <row r="615" spans="2:37" x14ac:dyDescent="0.3">
      <c r="B615" t="s">
        <v>122</v>
      </c>
      <c r="C615" s="14">
        <v>2.6963440622352501E-2</v>
      </c>
      <c r="D615" s="14">
        <v>2.5087142779621499E-2</v>
      </c>
      <c r="E615" s="14">
        <v>2.8972900667730301E-2</v>
      </c>
      <c r="F615" s="14"/>
      <c r="G615" s="14">
        <v>1.79932806565892E-2</v>
      </c>
      <c r="H615" s="14">
        <v>3.1509848326531503E-2</v>
      </c>
      <c r="I615" s="14">
        <v>1.6812904243046899E-2</v>
      </c>
      <c r="J615" s="14">
        <v>3.9925808704487101E-2</v>
      </c>
      <c r="K615" s="14"/>
      <c r="L615" s="14">
        <v>3.8153551365357898E-2</v>
      </c>
      <c r="M615" s="14">
        <v>2.5181931335277099E-2</v>
      </c>
      <c r="N615" s="14">
        <v>3.6553212715786702E-2</v>
      </c>
      <c r="O615" s="14">
        <v>3.6002739352429002E-2</v>
      </c>
      <c r="P615" s="14">
        <v>9.2210612979431797E-3</v>
      </c>
      <c r="Q615" s="14">
        <v>2.21222829728582E-2</v>
      </c>
      <c r="R615" s="14">
        <v>2.9004058121179298E-2</v>
      </c>
      <c r="S615" s="14">
        <v>1.6805973094975099E-2</v>
      </c>
      <c r="T615" s="14">
        <v>2.40190276296747E-2</v>
      </c>
      <c r="U615" s="14">
        <v>1.4665872486949699E-2</v>
      </c>
      <c r="V615" s="14">
        <v>3.1418166531347602E-2</v>
      </c>
      <c r="W615" s="14">
        <v>3.41015024622962E-2</v>
      </c>
      <c r="X615" s="14"/>
      <c r="Y615" s="14">
        <v>2.8281549919410499E-2</v>
      </c>
      <c r="Z615" s="14">
        <v>1.91222878784898E-2</v>
      </c>
      <c r="AA615" s="14">
        <v>3.2232498648475397E-2</v>
      </c>
      <c r="AB615" s="14"/>
      <c r="AC615" s="14">
        <v>2.7953001030183399E-2</v>
      </c>
      <c r="AD615" s="14">
        <v>1.8972521719316501E-2</v>
      </c>
      <c r="AE615" s="14">
        <v>4.2406464953542701E-2</v>
      </c>
      <c r="AF615" s="14"/>
      <c r="AG615" s="14">
        <v>9.0344645914782005E-3</v>
      </c>
      <c r="AH615" s="14">
        <v>3.2802601564417298E-2</v>
      </c>
      <c r="AI615" s="14">
        <v>1.36426162870364E-2</v>
      </c>
      <c r="AJ615" s="14">
        <v>2.4404019764826999E-2</v>
      </c>
      <c r="AK615" s="14">
        <v>2.8378596596950901E-2</v>
      </c>
    </row>
    <row r="616" spans="2:37" x14ac:dyDescent="0.3">
      <c r="B616" t="s">
        <v>280</v>
      </c>
      <c r="C616" s="14">
        <v>0.68837707770156698</v>
      </c>
      <c r="D616" s="14">
        <v>0.66088531214740298</v>
      </c>
      <c r="E616" s="14">
        <v>0.71381668440756596</v>
      </c>
      <c r="F616" s="14"/>
      <c r="G616" s="14">
        <v>0.69076417153760605</v>
      </c>
      <c r="H616" s="14">
        <v>0.71778271398844695</v>
      </c>
      <c r="I616" s="14">
        <v>0.68530977580881502</v>
      </c>
      <c r="J616" s="14">
        <v>0.66016731085538705</v>
      </c>
      <c r="K616" s="14"/>
      <c r="L616" s="14">
        <v>0.70751930422235698</v>
      </c>
      <c r="M616" s="14">
        <v>0.691425257350477</v>
      </c>
      <c r="N616" s="14">
        <v>0.64674212733541503</v>
      </c>
      <c r="O616" s="14">
        <v>0.65686234642741104</v>
      </c>
      <c r="P616" s="14">
        <v>0.68818453975404903</v>
      </c>
      <c r="Q616" s="14">
        <v>0.74593625398972496</v>
      </c>
      <c r="R616" s="14">
        <v>0.70166234506610803</v>
      </c>
      <c r="S616" s="14">
        <v>0.706078267501277</v>
      </c>
      <c r="T616" s="14">
        <v>0.66499362515037097</v>
      </c>
      <c r="U616" s="14">
        <v>0.66544460746272005</v>
      </c>
      <c r="V616" s="14">
        <v>0.68007145762689403</v>
      </c>
      <c r="W616" s="14">
        <v>0.72890975871099295</v>
      </c>
      <c r="X616" s="14"/>
      <c r="Y616" s="14">
        <v>0.66777495427832201</v>
      </c>
      <c r="Z616" s="14">
        <v>0.74007387380367995</v>
      </c>
      <c r="AA616" s="14">
        <v>0.63197188809809801</v>
      </c>
      <c r="AB616" s="14"/>
      <c r="AC616" s="14">
        <v>0.65472807763507201</v>
      </c>
      <c r="AD616" s="14">
        <v>0.71472020695979299</v>
      </c>
      <c r="AE616" s="14">
        <v>0.67719031664107598</v>
      </c>
      <c r="AF616" s="14"/>
      <c r="AG616" s="14">
        <v>0.67672067908762301</v>
      </c>
      <c r="AH616" s="14">
        <v>0.657194502589174</v>
      </c>
      <c r="AI616" s="14">
        <v>0.76067218142735404</v>
      </c>
      <c r="AJ616" s="14">
        <v>0.68269854254899598</v>
      </c>
      <c r="AK616" s="14">
        <v>0.68414927220902699</v>
      </c>
    </row>
    <row r="617" spans="2:37" x14ac:dyDescent="0.3">
      <c r="B617" t="s">
        <v>281</v>
      </c>
      <c r="C617" s="14">
        <v>5.1678363173939E-2</v>
      </c>
      <c r="D617" s="14">
        <v>5.4830691080180599E-2</v>
      </c>
      <c r="E617" s="14">
        <v>4.8941006985736897E-2</v>
      </c>
      <c r="F617" s="14"/>
      <c r="G617" s="14">
        <v>5.7723756312685198E-2</v>
      </c>
      <c r="H617" s="14">
        <v>4.5251664177470799E-2</v>
      </c>
      <c r="I617" s="14">
        <v>5.7119603400419099E-2</v>
      </c>
      <c r="J617" s="14">
        <v>4.4904199279822497E-2</v>
      </c>
      <c r="K617" s="14"/>
      <c r="L617" s="14">
        <v>5.4597979366901798E-2</v>
      </c>
      <c r="M617" s="14">
        <v>4.78172919344904E-2</v>
      </c>
      <c r="N617" s="14">
        <v>7.4229453853014299E-2</v>
      </c>
      <c r="O617" s="14">
        <v>5.5671422442299001E-2</v>
      </c>
      <c r="P617" s="14">
        <v>6.6313555261777901E-2</v>
      </c>
      <c r="Q617" s="14">
        <v>4.0044818701236801E-2</v>
      </c>
      <c r="R617" s="14">
        <v>3.7664226266386998E-2</v>
      </c>
      <c r="S617" s="14">
        <v>5.6542610421832097E-2</v>
      </c>
      <c r="T617" s="14">
        <v>3.9596568787179202E-2</v>
      </c>
      <c r="U617" s="14">
        <v>5.12382137846931E-2</v>
      </c>
      <c r="V617" s="14">
        <v>4.4603331245423199E-2</v>
      </c>
      <c r="W617" s="14">
        <v>7.1780938729267801E-2</v>
      </c>
      <c r="X617" s="14"/>
      <c r="Y617" s="14">
        <v>5.7526370281646297E-2</v>
      </c>
      <c r="Z617" s="14">
        <v>5.3708772226769397E-2</v>
      </c>
      <c r="AA617" s="14">
        <v>4.96135071665793E-2</v>
      </c>
      <c r="AB617" s="14"/>
      <c r="AC617" s="14">
        <v>5.6311860369872603E-2</v>
      </c>
      <c r="AD617" s="14">
        <v>5.00666877507073E-2</v>
      </c>
      <c r="AE617" s="14">
        <v>4.2889312656500499E-2</v>
      </c>
      <c r="AF617" s="14"/>
      <c r="AG617" s="14">
        <v>0.11274509856467101</v>
      </c>
      <c r="AH617" s="14">
        <v>6.5746597512771204E-2</v>
      </c>
      <c r="AI617" s="14">
        <v>4.8206339220912497E-2</v>
      </c>
      <c r="AJ617" s="14">
        <v>3.5679551897031002E-2</v>
      </c>
      <c r="AK617" s="14">
        <v>6.8359143713300097E-2</v>
      </c>
    </row>
    <row r="618" spans="2:37" x14ac:dyDescent="0.3">
      <c r="B618" t="s">
        <v>252</v>
      </c>
      <c r="C618" s="14">
        <v>0.63669871452762805</v>
      </c>
      <c r="D618" s="14">
        <v>0.60605462106722197</v>
      </c>
      <c r="E618" s="14">
        <v>0.66487567742182896</v>
      </c>
      <c r="F618" s="14"/>
      <c r="G618" s="14">
        <v>0.63304041522492005</v>
      </c>
      <c r="H618" s="14">
        <v>0.672531049810977</v>
      </c>
      <c r="I618" s="14">
        <v>0.62819017240839603</v>
      </c>
      <c r="J618" s="14">
        <v>0.61526311157556401</v>
      </c>
      <c r="K618" s="14"/>
      <c r="L618" s="14">
        <v>0.65292132485545495</v>
      </c>
      <c r="M618" s="14">
        <v>0.64360796541598697</v>
      </c>
      <c r="N618" s="14">
        <v>0.57251267348240098</v>
      </c>
      <c r="O618" s="14">
        <v>0.60119092398511198</v>
      </c>
      <c r="P618" s="14">
        <v>0.62187098449227096</v>
      </c>
      <c r="Q618" s="14">
        <v>0.70589143528848797</v>
      </c>
      <c r="R618" s="14">
        <v>0.66399811879972104</v>
      </c>
      <c r="S618" s="14">
        <v>0.64953565707944505</v>
      </c>
      <c r="T618" s="14">
        <v>0.62539705636319198</v>
      </c>
      <c r="U618" s="14">
        <v>0.61420639367802699</v>
      </c>
      <c r="V618" s="14">
        <v>0.63546812638147099</v>
      </c>
      <c r="W618" s="14">
        <v>0.65712881998172501</v>
      </c>
      <c r="X618" s="14"/>
      <c r="Y618" s="14">
        <v>0.61024858399667603</v>
      </c>
      <c r="Z618" s="14">
        <v>0.68636510157691</v>
      </c>
      <c r="AA618" s="14">
        <v>0.58235838093151904</v>
      </c>
      <c r="AB618" s="14"/>
      <c r="AC618" s="14">
        <v>0.598416217265199</v>
      </c>
      <c r="AD618" s="14">
        <v>0.664653519209086</v>
      </c>
      <c r="AE618" s="14">
        <v>0.63430100398457501</v>
      </c>
      <c r="AF618" s="14"/>
      <c r="AG618" s="14">
        <v>0.56397558052295205</v>
      </c>
      <c r="AH618" s="14">
        <v>0.59144790507640299</v>
      </c>
      <c r="AI618" s="14">
        <v>0.71246584220644105</v>
      </c>
      <c r="AJ618" s="14">
        <v>0.647018990651965</v>
      </c>
      <c r="AK618" s="14">
        <v>0.61579012849572701</v>
      </c>
    </row>
    <row r="619" spans="2:37" x14ac:dyDescent="0.3">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row>
    <row r="620" spans="2:37" x14ac:dyDescent="0.3">
      <c r="B620" s="6" t="s">
        <v>285</v>
      </c>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row>
    <row r="621" spans="2:37" x14ac:dyDescent="0.3">
      <c r="B621" s="26" t="s">
        <v>74</v>
      </c>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row>
    <row r="622" spans="2:37" x14ac:dyDescent="0.3">
      <c r="B622" t="s">
        <v>275</v>
      </c>
      <c r="C622" s="14">
        <v>0.46505224063835099</v>
      </c>
      <c r="D622" s="14">
        <v>0.41542322754128003</v>
      </c>
      <c r="E622" s="14">
        <v>0.51260381385926301</v>
      </c>
      <c r="F622" s="14"/>
      <c r="G622" s="14">
        <v>0.45602952149180398</v>
      </c>
      <c r="H622" s="14">
        <v>0.46997701491205102</v>
      </c>
      <c r="I622" s="14">
        <v>0.49691672242717</v>
      </c>
      <c r="J622" s="14">
        <v>0.44171074486748602</v>
      </c>
      <c r="K622" s="14"/>
      <c r="L622" s="14">
        <v>0.45700766988692898</v>
      </c>
      <c r="M622" s="14">
        <v>0.447842160318071</v>
      </c>
      <c r="N622" s="14">
        <v>0.479717893192669</v>
      </c>
      <c r="O622" s="14">
        <v>0.48252343798661301</v>
      </c>
      <c r="P622" s="14">
        <v>0.39544226020578099</v>
      </c>
      <c r="Q622" s="14">
        <v>0.46658751047106101</v>
      </c>
      <c r="R622" s="14">
        <v>0.47166878145539598</v>
      </c>
      <c r="S622" s="14">
        <v>0.43567904869963803</v>
      </c>
      <c r="T622" s="14">
        <v>0.48043840134134702</v>
      </c>
      <c r="U622" s="14">
        <v>0.43968199757160498</v>
      </c>
      <c r="V622" s="14">
        <v>0.555757427485017</v>
      </c>
      <c r="W622" s="14">
        <v>0.53320382145385103</v>
      </c>
      <c r="X622" s="14"/>
      <c r="Y622" s="14">
        <v>0.45326906788782501</v>
      </c>
      <c r="Z622" s="14">
        <v>0.499028675720874</v>
      </c>
      <c r="AA622" s="14">
        <v>0.41925896021077202</v>
      </c>
      <c r="AB622" s="14"/>
      <c r="AC622" s="14">
        <v>0.43314248076464601</v>
      </c>
      <c r="AD622" s="14">
        <v>0.49022539493055201</v>
      </c>
      <c r="AE622" s="14">
        <v>0.41812077861343899</v>
      </c>
      <c r="AF622" s="14"/>
      <c r="AG622" s="14">
        <v>0.37841596937181299</v>
      </c>
      <c r="AH622" s="14">
        <v>0.43144948624900697</v>
      </c>
      <c r="AI622" s="14">
        <v>0.54275012567235004</v>
      </c>
      <c r="AJ622" s="14">
        <v>0.45743979187532702</v>
      </c>
      <c r="AK622" s="14">
        <v>0.46712691392767403</v>
      </c>
    </row>
    <row r="623" spans="2:37" x14ac:dyDescent="0.3">
      <c r="B623" t="s">
        <v>276</v>
      </c>
      <c r="C623" s="14">
        <v>0.331352994111976</v>
      </c>
      <c r="D623" s="14">
        <v>0.34663712491342102</v>
      </c>
      <c r="E623" s="14">
        <v>0.317304062109447</v>
      </c>
      <c r="F623" s="14"/>
      <c r="G623" s="14">
        <v>0.36258255406857698</v>
      </c>
      <c r="H623" s="14">
        <v>0.346379987517905</v>
      </c>
      <c r="I623" s="14">
        <v>0.292644532117947</v>
      </c>
      <c r="J623" s="14">
        <v>0.31700083052424899</v>
      </c>
      <c r="K623" s="14"/>
      <c r="L623" s="14">
        <v>0.34660633063415303</v>
      </c>
      <c r="M623" s="14">
        <v>0.38786315789368098</v>
      </c>
      <c r="N623" s="14">
        <v>0.28171368105912997</v>
      </c>
      <c r="O623" s="14">
        <v>0.318806950787201</v>
      </c>
      <c r="P623" s="14">
        <v>0.37045312464712699</v>
      </c>
      <c r="Q623" s="14">
        <v>0.31566676605275901</v>
      </c>
      <c r="R623" s="14">
        <v>0.31799311220548399</v>
      </c>
      <c r="S623" s="14">
        <v>0.38462125658058</v>
      </c>
      <c r="T623" s="14">
        <v>0.28665537701093902</v>
      </c>
      <c r="U623" s="14">
        <v>0.34200902375842201</v>
      </c>
      <c r="V623" s="14">
        <v>0.28589413297452798</v>
      </c>
      <c r="W623" s="14">
        <v>0.31409961190547597</v>
      </c>
      <c r="X623" s="14"/>
      <c r="Y623" s="14">
        <v>0.364631216935356</v>
      </c>
      <c r="Z623" s="14">
        <v>0.32182400070378397</v>
      </c>
      <c r="AA623" s="14">
        <v>0.34064677248370301</v>
      </c>
      <c r="AB623" s="14"/>
      <c r="AC623" s="14">
        <v>0.35458452194327</v>
      </c>
      <c r="AD623" s="14">
        <v>0.32547633293482803</v>
      </c>
      <c r="AE623" s="14">
        <v>0.34203994636428298</v>
      </c>
      <c r="AF623" s="14"/>
      <c r="AG623" s="14">
        <v>0.39409531775098899</v>
      </c>
      <c r="AH623" s="14">
        <v>0.36005677451515999</v>
      </c>
      <c r="AI623" s="14">
        <v>0.29528909360713801</v>
      </c>
      <c r="AJ623" s="14">
        <v>0.34427590124493901</v>
      </c>
      <c r="AK623" s="14">
        <v>0.31786350659507401</v>
      </c>
    </row>
    <row r="624" spans="2:37" x14ac:dyDescent="0.3">
      <c r="B624" t="s">
        <v>277</v>
      </c>
      <c r="C624" s="14">
        <v>0.14574407486713301</v>
      </c>
      <c r="D624" s="14">
        <v>0.17263803002953401</v>
      </c>
      <c r="E624" s="14">
        <v>0.119134980730029</v>
      </c>
      <c r="F624" s="14"/>
      <c r="G624" s="14">
        <v>0.13888094707732099</v>
      </c>
      <c r="H624" s="14">
        <v>0.129379668650076</v>
      </c>
      <c r="I624" s="14">
        <v>0.15132939279958599</v>
      </c>
      <c r="J624" s="14">
        <v>0.16473073575421901</v>
      </c>
      <c r="K624" s="14"/>
      <c r="L624" s="14">
        <v>0.13127060099323701</v>
      </c>
      <c r="M624" s="14">
        <v>0.11639380139053999</v>
      </c>
      <c r="N624" s="14">
        <v>0.16505423863292901</v>
      </c>
      <c r="O624" s="14">
        <v>0.147299191506052</v>
      </c>
      <c r="P624" s="14">
        <v>0.18803847639142099</v>
      </c>
      <c r="Q624" s="14">
        <v>0.150976411640348</v>
      </c>
      <c r="R624" s="14">
        <v>0.169283569393926</v>
      </c>
      <c r="S624" s="14">
        <v>0.13045726623698201</v>
      </c>
      <c r="T624" s="14">
        <v>0.16607658257527499</v>
      </c>
      <c r="U624" s="14">
        <v>0.14897865571735899</v>
      </c>
      <c r="V624" s="14">
        <v>0.100284357514331</v>
      </c>
      <c r="W624" s="14">
        <v>0.11874931577012</v>
      </c>
      <c r="X624" s="14"/>
      <c r="Y624" s="14">
        <v>0.13609960587546899</v>
      </c>
      <c r="Z624" s="14">
        <v>0.12741841141597601</v>
      </c>
      <c r="AA624" s="14">
        <v>0.165215962154699</v>
      </c>
      <c r="AB624" s="14"/>
      <c r="AC624" s="14">
        <v>0.15422271807583099</v>
      </c>
      <c r="AD624" s="14">
        <v>0.136954509977572</v>
      </c>
      <c r="AE624" s="14">
        <v>0.16886369208319699</v>
      </c>
      <c r="AF624" s="14"/>
      <c r="AG624" s="14">
        <v>0.17080593415216899</v>
      </c>
      <c r="AH624" s="14">
        <v>0.13867825467035499</v>
      </c>
      <c r="AI624" s="14">
        <v>0.107735443447916</v>
      </c>
      <c r="AJ624" s="14">
        <v>0.156677597340171</v>
      </c>
      <c r="AK624" s="14">
        <v>0.14026647773946199</v>
      </c>
    </row>
    <row r="625" spans="2:37" x14ac:dyDescent="0.3">
      <c r="B625" t="s">
        <v>278</v>
      </c>
      <c r="C625" s="14">
        <v>2.9322262657822298E-2</v>
      </c>
      <c r="D625" s="14">
        <v>3.7616986086465701E-2</v>
      </c>
      <c r="E625" s="14">
        <v>2.1417008477576001E-2</v>
      </c>
      <c r="F625" s="14"/>
      <c r="G625" s="14">
        <v>2.2954617239336599E-2</v>
      </c>
      <c r="H625" s="14">
        <v>3.2898151644485597E-2</v>
      </c>
      <c r="I625" s="14">
        <v>3.1412122881661897E-2</v>
      </c>
      <c r="J625" s="14">
        <v>3.1076145870975E-2</v>
      </c>
      <c r="K625" s="14"/>
      <c r="L625" s="14">
        <v>2.89196961553028E-2</v>
      </c>
      <c r="M625" s="14">
        <v>2.8005045024854899E-2</v>
      </c>
      <c r="N625" s="14">
        <v>3.7075930280738502E-2</v>
      </c>
      <c r="O625" s="14">
        <v>2.55696778432533E-2</v>
      </c>
      <c r="P625" s="14">
        <v>2.2874090676210899E-2</v>
      </c>
      <c r="Q625" s="14">
        <v>2.9906204367051499E-2</v>
      </c>
      <c r="R625" s="14">
        <v>2.0253440712509601E-2</v>
      </c>
      <c r="S625" s="14">
        <v>2.4299398106661398E-2</v>
      </c>
      <c r="T625" s="14">
        <v>3.68466511198101E-2</v>
      </c>
      <c r="U625" s="14">
        <v>3.8195835488889503E-2</v>
      </c>
      <c r="V625" s="14">
        <v>3.2852488295746197E-2</v>
      </c>
      <c r="W625" s="14">
        <v>1.14924831163028E-2</v>
      </c>
      <c r="X625" s="14"/>
      <c r="Y625" s="14">
        <v>2.7279409990727602E-2</v>
      </c>
      <c r="Z625" s="14">
        <v>2.76129792998158E-2</v>
      </c>
      <c r="AA625" s="14">
        <v>3.2049057319683202E-2</v>
      </c>
      <c r="AB625" s="14"/>
      <c r="AC625" s="14">
        <v>3.07719166343715E-2</v>
      </c>
      <c r="AD625" s="14">
        <v>2.80007657134826E-2</v>
      </c>
      <c r="AE625" s="14">
        <v>2.6187345982464898E-2</v>
      </c>
      <c r="AF625" s="14"/>
      <c r="AG625" s="14">
        <v>3.5991674901149399E-2</v>
      </c>
      <c r="AH625" s="14">
        <v>4.91931272415067E-2</v>
      </c>
      <c r="AI625" s="14">
        <v>2.7115428525761699E-2</v>
      </c>
      <c r="AJ625" s="14">
        <v>1.961589711677E-2</v>
      </c>
      <c r="AK625" s="14">
        <v>4.3007660979256103E-2</v>
      </c>
    </row>
    <row r="626" spans="2:37" x14ac:dyDescent="0.3">
      <c r="B626" t="s">
        <v>279</v>
      </c>
      <c r="C626" s="14">
        <v>8.4085417130490905E-3</v>
      </c>
      <c r="D626" s="14">
        <v>1.03626302579888E-2</v>
      </c>
      <c r="E626" s="14">
        <v>6.5560888934972604E-3</v>
      </c>
      <c r="F626" s="14"/>
      <c r="G626" s="14">
        <v>8.7602554790268405E-3</v>
      </c>
      <c r="H626" s="14">
        <v>2.5546860127291801E-3</v>
      </c>
      <c r="I626" s="14">
        <v>1.39085547052433E-2</v>
      </c>
      <c r="J626" s="14">
        <v>9.3922094785191899E-3</v>
      </c>
      <c r="K626" s="14"/>
      <c r="L626" s="14">
        <v>1.2410263836567801E-2</v>
      </c>
      <c r="M626" s="14">
        <v>0</v>
      </c>
      <c r="N626" s="14">
        <v>8.0800461817500894E-3</v>
      </c>
      <c r="O626" s="14">
        <v>7.8707277664149498E-3</v>
      </c>
      <c r="P626" s="14">
        <v>1.85360903843588E-2</v>
      </c>
      <c r="Q626" s="14">
        <v>1.46750267271313E-2</v>
      </c>
      <c r="R626" s="14">
        <v>4.1146175346495201E-3</v>
      </c>
      <c r="S626" s="14">
        <v>8.1370572811638696E-3</v>
      </c>
      <c r="T626" s="14">
        <v>3.0362431983453298E-3</v>
      </c>
      <c r="U626" s="14">
        <v>1.5457786828492699E-2</v>
      </c>
      <c r="V626" s="14">
        <v>6.3190345477344397E-3</v>
      </c>
      <c r="W626" s="14">
        <v>0</v>
      </c>
      <c r="X626" s="14"/>
      <c r="Y626" s="14">
        <v>7.8026671520288401E-3</v>
      </c>
      <c r="Z626" s="14">
        <v>9.4315582739816408E-3</v>
      </c>
      <c r="AA626" s="14">
        <v>1.59185722359605E-2</v>
      </c>
      <c r="AB626" s="14"/>
      <c r="AC626" s="14">
        <v>1.03737568661198E-2</v>
      </c>
      <c r="AD626" s="14">
        <v>5.3637532900359004E-3</v>
      </c>
      <c r="AE626" s="14">
        <v>6.3582275194751297E-3</v>
      </c>
      <c r="AF626" s="14"/>
      <c r="AG626" s="14">
        <v>2.06911038238798E-2</v>
      </c>
      <c r="AH626" s="14">
        <v>0</v>
      </c>
      <c r="AI626" s="14">
        <v>9.6722625299413608E-3</v>
      </c>
      <c r="AJ626" s="14">
        <v>6.87326990236483E-3</v>
      </c>
      <c r="AK626" s="14">
        <v>9.8256104303969596E-3</v>
      </c>
    </row>
    <row r="627" spans="2:37" x14ac:dyDescent="0.3">
      <c r="B627" t="s">
        <v>122</v>
      </c>
      <c r="C627" s="14">
        <v>2.0119886011668899E-2</v>
      </c>
      <c r="D627" s="14">
        <v>1.7322001171310501E-2</v>
      </c>
      <c r="E627" s="14">
        <v>2.2984045930187501E-2</v>
      </c>
      <c r="F627" s="14"/>
      <c r="G627" s="14">
        <v>1.07921046439351E-2</v>
      </c>
      <c r="H627" s="14">
        <v>1.88104912627532E-2</v>
      </c>
      <c r="I627" s="14">
        <v>1.37886750683913E-2</v>
      </c>
      <c r="J627" s="14">
        <v>3.6089333504551402E-2</v>
      </c>
      <c r="K627" s="14"/>
      <c r="L627" s="14">
        <v>2.3785438493809999E-2</v>
      </c>
      <c r="M627" s="14">
        <v>1.9895835372853901E-2</v>
      </c>
      <c r="N627" s="14">
        <v>2.83582106527848E-2</v>
      </c>
      <c r="O627" s="14">
        <v>1.79300141104657E-2</v>
      </c>
      <c r="P627" s="14">
        <v>4.6559576951006997E-3</v>
      </c>
      <c r="Q627" s="14">
        <v>2.2188080741648401E-2</v>
      </c>
      <c r="R627" s="14">
        <v>1.6686478698034999E-2</v>
      </c>
      <c r="S627" s="14">
        <v>1.6805973094975099E-2</v>
      </c>
      <c r="T627" s="14">
        <v>2.69467447542827E-2</v>
      </c>
      <c r="U627" s="14">
        <v>1.5676700635231001E-2</v>
      </c>
      <c r="V627" s="14">
        <v>1.88925591826434E-2</v>
      </c>
      <c r="W627" s="14">
        <v>2.24547677542495E-2</v>
      </c>
      <c r="X627" s="14"/>
      <c r="Y627" s="14">
        <v>1.09180321585937E-2</v>
      </c>
      <c r="Z627" s="14">
        <v>1.4684374585568099E-2</v>
      </c>
      <c r="AA627" s="14">
        <v>2.6910675595182999E-2</v>
      </c>
      <c r="AB627" s="14"/>
      <c r="AC627" s="14">
        <v>1.6904605715762001E-2</v>
      </c>
      <c r="AD627" s="14">
        <v>1.3979243153529299E-2</v>
      </c>
      <c r="AE627" s="14">
        <v>3.8430009437141303E-2</v>
      </c>
      <c r="AF627" s="14"/>
      <c r="AG627" s="14">
        <v>0</v>
      </c>
      <c r="AH627" s="14">
        <v>2.0622357323971299E-2</v>
      </c>
      <c r="AI627" s="14">
        <v>1.7437646216893501E-2</v>
      </c>
      <c r="AJ627" s="14">
        <v>1.51175425204282E-2</v>
      </c>
      <c r="AK627" s="14">
        <v>2.1909830328136998E-2</v>
      </c>
    </row>
    <row r="628" spans="2:37" x14ac:dyDescent="0.3">
      <c r="B628" t="s">
        <v>280</v>
      </c>
      <c r="C628" s="14">
        <v>0.79640523475032698</v>
      </c>
      <c r="D628" s="14">
        <v>0.76206035245470105</v>
      </c>
      <c r="E628" s="14">
        <v>0.82990787596870996</v>
      </c>
      <c r="F628" s="14"/>
      <c r="G628" s="14">
        <v>0.81861207556037996</v>
      </c>
      <c r="H628" s="14">
        <v>0.81635700242995601</v>
      </c>
      <c r="I628" s="14">
        <v>0.78956125454511705</v>
      </c>
      <c r="J628" s="14">
        <v>0.75871157539173495</v>
      </c>
      <c r="K628" s="14"/>
      <c r="L628" s="14">
        <v>0.80361400052108201</v>
      </c>
      <c r="M628" s="14">
        <v>0.83570531821175198</v>
      </c>
      <c r="N628" s="14">
        <v>0.76143157425179797</v>
      </c>
      <c r="O628" s="14">
        <v>0.80133038877381402</v>
      </c>
      <c r="P628" s="14">
        <v>0.76589538485290798</v>
      </c>
      <c r="Q628" s="14">
        <v>0.78225427652382096</v>
      </c>
      <c r="R628" s="14">
        <v>0.78966189366087902</v>
      </c>
      <c r="S628" s="14">
        <v>0.82030030528021802</v>
      </c>
      <c r="T628" s="14">
        <v>0.76709377835228598</v>
      </c>
      <c r="U628" s="14">
        <v>0.78169102133002699</v>
      </c>
      <c r="V628" s="14">
        <v>0.84165156045954503</v>
      </c>
      <c r="W628" s="14">
        <v>0.84730343335932701</v>
      </c>
      <c r="X628" s="14"/>
      <c r="Y628" s="14">
        <v>0.817900284823181</v>
      </c>
      <c r="Z628" s="14">
        <v>0.82085267642465798</v>
      </c>
      <c r="AA628" s="14">
        <v>0.75990573269447403</v>
      </c>
      <c r="AB628" s="14"/>
      <c r="AC628" s="14">
        <v>0.78772700270791496</v>
      </c>
      <c r="AD628" s="14">
        <v>0.81570172786537998</v>
      </c>
      <c r="AE628" s="14">
        <v>0.76016072497772202</v>
      </c>
      <c r="AF628" s="14"/>
      <c r="AG628" s="14">
        <v>0.77251128712280204</v>
      </c>
      <c r="AH628" s="14">
        <v>0.79150626076416697</v>
      </c>
      <c r="AI628" s="14">
        <v>0.83803921927948799</v>
      </c>
      <c r="AJ628" s="14">
        <v>0.80171569312026603</v>
      </c>
      <c r="AK628" s="14">
        <v>0.78499042052274803</v>
      </c>
    </row>
    <row r="629" spans="2:37" x14ac:dyDescent="0.3">
      <c r="B629" t="s">
        <v>281</v>
      </c>
      <c r="C629" s="14">
        <v>3.7730804370871403E-2</v>
      </c>
      <c r="D629" s="14">
        <v>4.7979616344454502E-2</v>
      </c>
      <c r="E629" s="14">
        <v>2.7973097371073299E-2</v>
      </c>
      <c r="F629" s="14"/>
      <c r="G629" s="14">
        <v>3.1714872718363499E-2</v>
      </c>
      <c r="H629" s="14">
        <v>3.5452837657214797E-2</v>
      </c>
      <c r="I629" s="14">
        <v>4.5320677586905202E-2</v>
      </c>
      <c r="J629" s="14">
        <v>4.0468355349494202E-2</v>
      </c>
      <c r="K629" s="14"/>
      <c r="L629" s="14">
        <v>4.1329959991870599E-2</v>
      </c>
      <c r="M629" s="14">
        <v>2.8005045024854899E-2</v>
      </c>
      <c r="N629" s="14">
        <v>4.5155976462488603E-2</v>
      </c>
      <c r="O629" s="14">
        <v>3.3440405609668197E-2</v>
      </c>
      <c r="P629" s="14">
        <v>4.1410181060569699E-2</v>
      </c>
      <c r="Q629" s="14">
        <v>4.4581231094182799E-2</v>
      </c>
      <c r="R629" s="14">
        <v>2.43680582471591E-2</v>
      </c>
      <c r="S629" s="14">
        <v>3.2436455387825198E-2</v>
      </c>
      <c r="T629" s="14">
        <v>3.9882894318155497E-2</v>
      </c>
      <c r="U629" s="14">
        <v>5.3653622317382098E-2</v>
      </c>
      <c r="V629" s="14">
        <v>3.9171522843480702E-2</v>
      </c>
      <c r="W629" s="14">
        <v>1.14924831163028E-2</v>
      </c>
      <c r="X629" s="14"/>
      <c r="Y629" s="14">
        <v>3.50820771427564E-2</v>
      </c>
      <c r="Z629" s="14">
        <v>3.7044537573797401E-2</v>
      </c>
      <c r="AA629" s="14">
        <v>4.7967629555643702E-2</v>
      </c>
      <c r="AB629" s="14"/>
      <c r="AC629" s="14">
        <v>4.1145673500491302E-2</v>
      </c>
      <c r="AD629" s="14">
        <v>3.33645190035185E-2</v>
      </c>
      <c r="AE629" s="14">
        <v>3.2545573501939998E-2</v>
      </c>
      <c r="AF629" s="14"/>
      <c r="AG629" s="14">
        <v>5.6682778725029102E-2</v>
      </c>
      <c r="AH629" s="14">
        <v>4.91931272415067E-2</v>
      </c>
      <c r="AI629" s="14">
        <v>3.6787691055703099E-2</v>
      </c>
      <c r="AJ629" s="14">
        <v>2.6489167019134799E-2</v>
      </c>
      <c r="AK629" s="14">
        <v>5.2833271409653097E-2</v>
      </c>
    </row>
    <row r="630" spans="2:37" x14ac:dyDescent="0.3">
      <c r="B630" t="s">
        <v>252</v>
      </c>
      <c r="C630" s="14">
        <v>0.75867443037945603</v>
      </c>
      <c r="D630" s="14">
        <v>0.71408073611024703</v>
      </c>
      <c r="E630" s="14">
        <v>0.80193477859763695</v>
      </c>
      <c r="F630" s="14"/>
      <c r="G630" s="14">
        <v>0.78689720284201703</v>
      </c>
      <c r="H630" s="14">
        <v>0.78090416477274205</v>
      </c>
      <c r="I630" s="14">
        <v>0.744240576958212</v>
      </c>
      <c r="J630" s="14">
        <v>0.71824322004224095</v>
      </c>
      <c r="K630" s="14"/>
      <c r="L630" s="14">
        <v>0.76228404052921195</v>
      </c>
      <c r="M630" s="14">
        <v>0.80770027318689697</v>
      </c>
      <c r="N630" s="14">
        <v>0.71627559778931005</v>
      </c>
      <c r="O630" s="14">
        <v>0.76788998316414603</v>
      </c>
      <c r="P630" s="14">
        <v>0.72448520379233905</v>
      </c>
      <c r="Q630" s="14">
        <v>0.73767304542963796</v>
      </c>
      <c r="R630" s="14">
        <v>0.76529383541371998</v>
      </c>
      <c r="S630" s="14">
        <v>0.787863849892393</v>
      </c>
      <c r="T630" s="14">
        <v>0.72721088403413103</v>
      </c>
      <c r="U630" s="14">
        <v>0.72803739901264497</v>
      </c>
      <c r="V630" s="14">
        <v>0.80248003761606401</v>
      </c>
      <c r="W630" s="14">
        <v>0.83581095024302399</v>
      </c>
      <c r="X630" s="14"/>
      <c r="Y630" s="14">
        <v>0.78281820768042498</v>
      </c>
      <c r="Z630" s="14">
        <v>0.78380813885086098</v>
      </c>
      <c r="AA630" s="14">
        <v>0.71193810313883099</v>
      </c>
      <c r="AB630" s="14"/>
      <c r="AC630" s="14">
        <v>0.74658132920742404</v>
      </c>
      <c r="AD630" s="14">
        <v>0.78233720886186098</v>
      </c>
      <c r="AE630" s="14">
        <v>0.72761515147578204</v>
      </c>
      <c r="AF630" s="14"/>
      <c r="AG630" s="14">
        <v>0.71582850839777301</v>
      </c>
      <c r="AH630" s="14">
        <v>0.74231313352266104</v>
      </c>
      <c r="AI630" s="14">
        <v>0.80125152822378498</v>
      </c>
      <c r="AJ630" s="14">
        <v>0.77522652610113196</v>
      </c>
      <c r="AK630" s="14">
        <v>0.73215714911309504</v>
      </c>
    </row>
    <row r="631" spans="2:37" x14ac:dyDescent="0.3">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row>
    <row r="632" spans="2:37" x14ac:dyDescent="0.3">
      <c r="B632" s="6" t="s">
        <v>286</v>
      </c>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row>
    <row r="633" spans="2:37" x14ac:dyDescent="0.3">
      <c r="B633" s="26" t="s">
        <v>74</v>
      </c>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row>
    <row r="634" spans="2:37" x14ac:dyDescent="0.3">
      <c r="B634" t="s">
        <v>275</v>
      </c>
      <c r="C634" s="14">
        <v>0.39858286708094098</v>
      </c>
      <c r="D634" s="14">
        <v>0.35485064074672901</v>
      </c>
      <c r="E634" s="14">
        <v>0.43929402109327198</v>
      </c>
      <c r="F634" s="14"/>
      <c r="G634" s="14">
        <v>0.39241453371067098</v>
      </c>
      <c r="H634" s="14">
        <v>0.41759771958422898</v>
      </c>
      <c r="I634" s="14">
        <v>0.41928187006290102</v>
      </c>
      <c r="J634" s="14">
        <v>0.36365205283464402</v>
      </c>
      <c r="K634" s="14"/>
      <c r="L634" s="14">
        <v>0.42842644555203802</v>
      </c>
      <c r="M634" s="14">
        <v>0.35119074759735802</v>
      </c>
      <c r="N634" s="14">
        <v>0.38406490081620498</v>
      </c>
      <c r="O634" s="14">
        <v>0.40610937004229303</v>
      </c>
      <c r="P634" s="14">
        <v>0.35545857882183901</v>
      </c>
      <c r="Q634" s="14">
        <v>0.40206487963904403</v>
      </c>
      <c r="R634" s="14">
        <v>0.42857204708992402</v>
      </c>
      <c r="S634" s="14">
        <v>0.375663757098816</v>
      </c>
      <c r="T634" s="14">
        <v>0.38439473430080601</v>
      </c>
      <c r="U634" s="14">
        <v>0.36422124199750999</v>
      </c>
      <c r="V634" s="14">
        <v>0.49674522909774499</v>
      </c>
      <c r="W634" s="14">
        <v>0.51288292087506304</v>
      </c>
      <c r="X634" s="14"/>
      <c r="Y634" s="14">
        <v>0.36426444897695198</v>
      </c>
      <c r="Z634" s="14">
        <v>0.42316319795221302</v>
      </c>
      <c r="AA634" s="14">
        <v>0.37668997346535898</v>
      </c>
      <c r="AB634" s="14"/>
      <c r="AC634" s="14">
        <v>0.39257547002030002</v>
      </c>
      <c r="AD634" s="14">
        <v>0.40333381398787799</v>
      </c>
      <c r="AE634" s="14">
        <v>0.40723785509525301</v>
      </c>
      <c r="AF634" s="14"/>
      <c r="AG634" s="14">
        <v>0.28265811872514701</v>
      </c>
      <c r="AH634" s="14">
        <v>0.34501588316664</v>
      </c>
      <c r="AI634" s="14">
        <v>0.46308410775931702</v>
      </c>
      <c r="AJ634" s="14">
        <v>0.39065001201298899</v>
      </c>
      <c r="AK634" s="14">
        <v>0.430189989610399</v>
      </c>
    </row>
    <row r="635" spans="2:37" x14ac:dyDescent="0.3">
      <c r="B635" t="s">
        <v>276</v>
      </c>
      <c r="C635" s="14">
        <v>0.40925922843072698</v>
      </c>
      <c r="D635" s="14">
        <v>0.42281349151847097</v>
      </c>
      <c r="E635" s="14">
        <v>0.39739707517783002</v>
      </c>
      <c r="F635" s="14"/>
      <c r="G635" s="14">
        <v>0.43641347757274701</v>
      </c>
      <c r="H635" s="14">
        <v>0.416690954147726</v>
      </c>
      <c r="I635" s="14">
        <v>0.38000210335625001</v>
      </c>
      <c r="J635" s="14">
        <v>0.400100044262717</v>
      </c>
      <c r="K635" s="14"/>
      <c r="L635" s="14">
        <v>0.37501390699308501</v>
      </c>
      <c r="M635" s="14">
        <v>0.45138694361801401</v>
      </c>
      <c r="N635" s="14">
        <v>0.444002708011425</v>
      </c>
      <c r="O635" s="14">
        <v>0.427593132765414</v>
      </c>
      <c r="P635" s="14">
        <v>0.438968609892746</v>
      </c>
      <c r="Q635" s="14">
        <v>0.39132148301273201</v>
      </c>
      <c r="R635" s="14">
        <v>0.39370138659153198</v>
      </c>
      <c r="S635" s="14">
        <v>0.436716827137269</v>
      </c>
      <c r="T635" s="14">
        <v>0.40103884942885898</v>
      </c>
      <c r="U635" s="14">
        <v>0.42313084503595999</v>
      </c>
      <c r="V635" s="14">
        <v>0.331702176304213</v>
      </c>
      <c r="W635" s="14">
        <v>0.34621301680583899</v>
      </c>
      <c r="X635" s="14"/>
      <c r="Y635" s="14">
        <v>0.445898051526461</v>
      </c>
      <c r="Z635" s="14">
        <v>0.40158061670585699</v>
      </c>
      <c r="AA635" s="14">
        <v>0.39636293481560703</v>
      </c>
      <c r="AB635" s="14"/>
      <c r="AC635" s="14">
        <v>0.41742328481146401</v>
      </c>
      <c r="AD635" s="14">
        <v>0.43364777261448201</v>
      </c>
      <c r="AE635" s="14">
        <v>0.34237428619706101</v>
      </c>
      <c r="AF635" s="14"/>
      <c r="AG635" s="14">
        <v>0.38669921732902401</v>
      </c>
      <c r="AH635" s="14">
        <v>0.40224297972650902</v>
      </c>
      <c r="AI635" s="14">
        <v>0.40867929732647901</v>
      </c>
      <c r="AJ635" s="14">
        <v>0.43082523589260502</v>
      </c>
      <c r="AK635" s="14">
        <v>0.37593331119122497</v>
      </c>
    </row>
    <row r="636" spans="2:37" x14ac:dyDescent="0.3">
      <c r="B636" t="s">
        <v>277</v>
      </c>
      <c r="C636" s="14">
        <v>0.12958432345291299</v>
      </c>
      <c r="D636" s="14">
        <v>0.15086094471116099</v>
      </c>
      <c r="E636" s="14">
        <v>0.109013845388823</v>
      </c>
      <c r="F636" s="14"/>
      <c r="G636" s="14">
        <v>0.11778652544818501</v>
      </c>
      <c r="H636" s="14">
        <v>0.113958497935585</v>
      </c>
      <c r="I636" s="14">
        <v>0.13595722838454899</v>
      </c>
      <c r="J636" s="14">
        <v>0.15484838313948601</v>
      </c>
      <c r="K636" s="14"/>
      <c r="L636" s="14">
        <v>0.107307136441048</v>
      </c>
      <c r="M636" s="14">
        <v>0.136722907476199</v>
      </c>
      <c r="N636" s="14">
        <v>0.111327941417886</v>
      </c>
      <c r="O636" s="14">
        <v>0.119082636991348</v>
      </c>
      <c r="P636" s="14">
        <v>0.15460695827947499</v>
      </c>
      <c r="Q636" s="14">
        <v>0.136025333358432</v>
      </c>
      <c r="R636" s="14">
        <v>0.111252554111459</v>
      </c>
      <c r="S636" s="14">
        <v>0.1228128010768</v>
      </c>
      <c r="T636" s="14">
        <v>0.14805525857770799</v>
      </c>
      <c r="U636" s="14">
        <v>0.16864688730461699</v>
      </c>
      <c r="V636" s="14">
        <v>0.12594995301677001</v>
      </c>
      <c r="W636" s="14">
        <v>8.3883763637354503E-2</v>
      </c>
      <c r="X636" s="14"/>
      <c r="Y636" s="14">
        <v>0.125030415343268</v>
      </c>
      <c r="Z636" s="14">
        <v>0.11187182722017</v>
      </c>
      <c r="AA636" s="14">
        <v>0.157134150509078</v>
      </c>
      <c r="AB636" s="14"/>
      <c r="AC636" s="14">
        <v>0.13744413578141099</v>
      </c>
      <c r="AD636" s="14">
        <v>0.10142548203987301</v>
      </c>
      <c r="AE636" s="14">
        <v>0.17774923285424099</v>
      </c>
      <c r="AF636" s="14"/>
      <c r="AG636" s="14">
        <v>0.20275863103283401</v>
      </c>
      <c r="AH636" s="14">
        <v>0.14847930243496399</v>
      </c>
      <c r="AI636" s="14">
        <v>9.65300368434725E-2</v>
      </c>
      <c r="AJ636" s="14">
        <v>0.13273985047560299</v>
      </c>
      <c r="AK636" s="14">
        <v>0.11813977337701</v>
      </c>
    </row>
    <row r="637" spans="2:37" x14ac:dyDescent="0.3">
      <c r="B637" t="s">
        <v>278</v>
      </c>
      <c r="C637" s="14">
        <v>3.0017592162373902E-2</v>
      </c>
      <c r="D637" s="14">
        <v>3.8883925629760598E-2</v>
      </c>
      <c r="E637" s="14">
        <v>2.1558838674323899E-2</v>
      </c>
      <c r="F637" s="14"/>
      <c r="G637" s="14">
        <v>3.3792201728347598E-2</v>
      </c>
      <c r="H637" s="14">
        <v>1.8966824585477798E-2</v>
      </c>
      <c r="I637" s="14">
        <v>3.5500308941754703E-2</v>
      </c>
      <c r="J637" s="14">
        <v>3.30345450068514E-2</v>
      </c>
      <c r="K637" s="14"/>
      <c r="L637" s="14">
        <v>4.48392895700419E-2</v>
      </c>
      <c r="M637" s="14">
        <v>2.8193494494474301E-2</v>
      </c>
      <c r="N637" s="14">
        <v>1.6046966690425501E-2</v>
      </c>
      <c r="O637" s="14">
        <v>2.5666354054991101E-2</v>
      </c>
      <c r="P637" s="14">
        <v>3.7099452857109298E-2</v>
      </c>
      <c r="Q637" s="14">
        <v>2.5285106987745401E-2</v>
      </c>
      <c r="R637" s="14">
        <v>3.7543553433291403E-2</v>
      </c>
      <c r="S637" s="14">
        <v>2.3741052512745699E-2</v>
      </c>
      <c r="T637" s="14">
        <v>3.6601498129745703E-2</v>
      </c>
      <c r="U637" s="14">
        <v>2.17601153929242E-2</v>
      </c>
      <c r="V637" s="14">
        <v>1.27754591120358E-2</v>
      </c>
      <c r="W637" s="14">
        <v>3.45655309274931E-2</v>
      </c>
      <c r="X637" s="14"/>
      <c r="Y637" s="14">
        <v>3.6874832439710098E-2</v>
      </c>
      <c r="Z637" s="14">
        <v>2.94029486139652E-2</v>
      </c>
      <c r="AA637" s="14">
        <v>3.21557188490477E-2</v>
      </c>
      <c r="AB637" s="14"/>
      <c r="AC637" s="14">
        <v>2.6252336888578798E-2</v>
      </c>
      <c r="AD637" s="14">
        <v>3.04464437231181E-2</v>
      </c>
      <c r="AE637" s="14">
        <v>3.2006889458162803E-2</v>
      </c>
      <c r="AF637" s="14"/>
      <c r="AG637" s="14">
        <v>7.3934780304799094E-2</v>
      </c>
      <c r="AH637" s="14">
        <v>6.3053048069840897E-2</v>
      </c>
      <c r="AI637" s="14">
        <v>1.95559677133482E-2</v>
      </c>
      <c r="AJ637" s="14">
        <v>1.7783799232929401E-2</v>
      </c>
      <c r="AK637" s="14">
        <v>4.02159190548598E-2</v>
      </c>
    </row>
    <row r="638" spans="2:37" x14ac:dyDescent="0.3">
      <c r="B638" t="s">
        <v>279</v>
      </c>
      <c r="C638" s="14">
        <v>1.21588689518261E-2</v>
      </c>
      <c r="D638" s="14">
        <v>1.60071504193867E-2</v>
      </c>
      <c r="E638" s="14">
        <v>8.4817625164434005E-3</v>
      </c>
      <c r="F638" s="14"/>
      <c r="G638" s="14">
        <v>1.2365191326053701E-2</v>
      </c>
      <c r="H638" s="14">
        <v>1.02320695741769E-2</v>
      </c>
      <c r="I638" s="14">
        <v>1.4043912746474299E-2</v>
      </c>
      <c r="J638" s="14">
        <v>1.2456834613248299E-2</v>
      </c>
      <c r="K638" s="14"/>
      <c r="L638" s="14">
        <v>1.5260503046258001E-2</v>
      </c>
      <c r="M638" s="14">
        <v>1.2427352268048E-2</v>
      </c>
      <c r="N638" s="14">
        <v>1.6149120478864701E-2</v>
      </c>
      <c r="O638" s="14">
        <v>0</v>
      </c>
      <c r="P638" s="14">
        <v>4.6453388508874002E-3</v>
      </c>
      <c r="Q638" s="14">
        <v>2.34425121659253E-2</v>
      </c>
      <c r="R638" s="14">
        <v>8.1275546788086399E-3</v>
      </c>
      <c r="S638" s="14">
        <v>1.6200710258439201E-2</v>
      </c>
      <c r="T638" s="14">
        <v>1.53629072863E-2</v>
      </c>
      <c r="U638" s="14">
        <v>7.5306976071314096E-3</v>
      </c>
      <c r="V638" s="14">
        <v>2.0270057753598698E-2</v>
      </c>
      <c r="W638" s="14">
        <v>0</v>
      </c>
      <c r="X638" s="14"/>
      <c r="Y638" s="14">
        <v>9.1338799251062894E-3</v>
      </c>
      <c r="Z638" s="14">
        <v>1.6360846566549202E-2</v>
      </c>
      <c r="AA638" s="14">
        <v>2.6818745536495301E-2</v>
      </c>
      <c r="AB638" s="14"/>
      <c r="AC638" s="14">
        <v>1.1434294755058E-2</v>
      </c>
      <c r="AD638" s="14">
        <v>1.28446838745988E-2</v>
      </c>
      <c r="AE638" s="14">
        <v>1.1033717239211999E-2</v>
      </c>
      <c r="AF638" s="14"/>
      <c r="AG638" s="14">
        <v>4.49147880167175E-2</v>
      </c>
      <c r="AH638" s="14">
        <v>1.6604153157966699E-2</v>
      </c>
      <c r="AI638" s="14">
        <v>6.2874973151237096E-3</v>
      </c>
      <c r="AJ638" s="14">
        <v>9.7946002693174907E-3</v>
      </c>
      <c r="AK638" s="14">
        <v>1.6338390873677399E-2</v>
      </c>
    </row>
    <row r="639" spans="2:37" x14ac:dyDescent="0.3">
      <c r="B639" t="s">
        <v>122</v>
      </c>
      <c r="C639" s="14">
        <v>2.0397119921218499E-2</v>
      </c>
      <c r="D639" s="14">
        <v>1.6583846974492E-2</v>
      </c>
      <c r="E639" s="14">
        <v>2.4254457149307299E-2</v>
      </c>
      <c r="F639" s="14"/>
      <c r="G639" s="14">
        <v>7.2280702139953497E-3</v>
      </c>
      <c r="H639" s="14">
        <v>2.2553934172805299E-2</v>
      </c>
      <c r="I639" s="14">
        <v>1.5214576508070701E-2</v>
      </c>
      <c r="J639" s="14">
        <v>3.5908140143052998E-2</v>
      </c>
      <c r="K639" s="14"/>
      <c r="L639" s="14">
        <v>2.9152718397529701E-2</v>
      </c>
      <c r="M639" s="14">
        <v>2.0078554545906801E-2</v>
      </c>
      <c r="N639" s="14">
        <v>2.8408362585194299E-2</v>
      </c>
      <c r="O639" s="14">
        <v>2.15485061459538E-2</v>
      </c>
      <c r="P639" s="14">
        <v>9.2210612979431797E-3</v>
      </c>
      <c r="Q639" s="14">
        <v>2.1860684836121799E-2</v>
      </c>
      <c r="R639" s="14">
        <v>2.0802904094984701E-2</v>
      </c>
      <c r="S639" s="14">
        <v>2.4864851915929499E-2</v>
      </c>
      <c r="T639" s="14">
        <v>1.45467522765812E-2</v>
      </c>
      <c r="U639" s="14">
        <v>1.4710212661856899E-2</v>
      </c>
      <c r="V639" s="14">
        <v>1.2557124715637399E-2</v>
      </c>
      <c r="W639" s="14">
        <v>2.24547677542495E-2</v>
      </c>
      <c r="X639" s="14"/>
      <c r="Y639" s="14">
        <v>1.8798371788502601E-2</v>
      </c>
      <c r="Z639" s="14">
        <v>1.7620562941245602E-2</v>
      </c>
      <c r="AA639" s="14">
        <v>1.08384768244123E-2</v>
      </c>
      <c r="AB639" s="14"/>
      <c r="AC639" s="14">
        <v>1.4870477743187499E-2</v>
      </c>
      <c r="AD639" s="14">
        <v>1.8301803760049699E-2</v>
      </c>
      <c r="AE639" s="14">
        <v>2.9598019156070899E-2</v>
      </c>
      <c r="AF639" s="14"/>
      <c r="AG639" s="14">
        <v>9.0344645914782005E-3</v>
      </c>
      <c r="AH639" s="14">
        <v>2.4604633444079399E-2</v>
      </c>
      <c r="AI639" s="14">
        <v>5.8630930422599601E-3</v>
      </c>
      <c r="AJ639" s="14">
        <v>1.8206502116556399E-2</v>
      </c>
      <c r="AK639" s="14">
        <v>1.91826158928282E-2</v>
      </c>
    </row>
    <row r="640" spans="2:37" x14ac:dyDescent="0.3">
      <c r="B640" t="s">
        <v>280</v>
      </c>
      <c r="C640" s="14">
        <v>0.80784209551166897</v>
      </c>
      <c r="D640" s="14">
        <v>0.77766413226519904</v>
      </c>
      <c r="E640" s="14">
        <v>0.83669109627110305</v>
      </c>
      <c r="F640" s="14"/>
      <c r="G640" s="14">
        <v>0.82882801128341799</v>
      </c>
      <c r="H640" s="14">
        <v>0.83428867373195503</v>
      </c>
      <c r="I640" s="14">
        <v>0.79928397341915103</v>
      </c>
      <c r="J640" s="14">
        <v>0.76375209709736103</v>
      </c>
      <c r="K640" s="14"/>
      <c r="L640" s="14">
        <v>0.80344035254512303</v>
      </c>
      <c r="M640" s="14">
        <v>0.80257769121537204</v>
      </c>
      <c r="N640" s="14">
        <v>0.82806760882762998</v>
      </c>
      <c r="O640" s="14">
        <v>0.83370250280770797</v>
      </c>
      <c r="P640" s="14">
        <v>0.79442718871458495</v>
      </c>
      <c r="Q640" s="14">
        <v>0.79338636265177598</v>
      </c>
      <c r="R640" s="14">
        <v>0.822273433681456</v>
      </c>
      <c r="S640" s="14">
        <v>0.81238058423608495</v>
      </c>
      <c r="T640" s="14">
        <v>0.78543358372966499</v>
      </c>
      <c r="U640" s="14">
        <v>0.78735208703347004</v>
      </c>
      <c r="V640" s="14">
        <v>0.82844740540195805</v>
      </c>
      <c r="W640" s="14">
        <v>0.85909593768090298</v>
      </c>
      <c r="X640" s="14"/>
      <c r="Y640" s="14">
        <v>0.81016250050341299</v>
      </c>
      <c r="Z640" s="14">
        <v>0.82474381465807001</v>
      </c>
      <c r="AA640" s="14">
        <v>0.77305290828096596</v>
      </c>
      <c r="AB640" s="14"/>
      <c r="AC640" s="14">
        <v>0.80999875483176398</v>
      </c>
      <c r="AD640" s="14">
        <v>0.83698158660236099</v>
      </c>
      <c r="AE640" s="14">
        <v>0.74961214129231302</v>
      </c>
      <c r="AF640" s="14"/>
      <c r="AG640" s="14">
        <v>0.66935733605417103</v>
      </c>
      <c r="AH640" s="14">
        <v>0.74725886289314902</v>
      </c>
      <c r="AI640" s="14">
        <v>0.87176340508579597</v>
      </c>
      <c r="AJ640" s="14">
        <v>0.82147524790559401</v>
      </c>
      <c r="AK640" s="14">
        <v>0.80612330080162398</v>
      </c>
    </row>
    <row r="641" spans="2:37" x14ac:dyDescent="0.3">
      <c r="B641" t="s">
        <v>281</v>
      </c>
      <c r="C641" s="14">
        <v>4.2176461114200002E-2</v>
      </c>
      <c r="D641" s="14">
        <v>5.4891076049147301E-2</v>
      </c>
      <c r="E641" s="14">
        <v>3.0040601190767301E-2</v>
      </c>
      <c r="F641" s="14"/>
      <c r="G641" s="14">
        <v>4.6157393054401301E-2</v>
      </c>
      <c r="H641" s="14">
        <v>2.9198894159654799E-2</v>
      </c>
      <c r="I641" s="14">
        <v>4.9544221688228897E-2</v>
      </c>
      <c r="J641" s="14">
        <v>4.5491379620099699E-2</v>
      </c>
      <c r="K641" s="14"/>
      <c r="L641" s="14">
        <v>6.0099792616299899E-2</v>
      </c>
      <c r="M641" s="14">
        <v>4.06208467625222E-2</v>
      </c>
      <c r="N641" s="14">
        <v>3.2196087169290101E-2</v>
      </c>
      <c r="O641" s="14">
        <v>2.5666354054991101E-2</v>
      </c>
      <c r="P641" s="14">
        <v>4.1744791707996699E-2</v>
      </c>
      <c r="Q641" s="14">
        <v>4.8727619153670701E-2</v>
      </c>
      <c r="R641" s="14">
        <v>4.5671108112100102E-2</v>
      </c>
      <c r="S641" s="14">
        <v>3.9941762771184899E-2</v>
      </c>
      <c r="T641" s="14">
        <v>5.1964405416045703E-2</v>
      </c>
      <c r="U641" s="14">
        <v>2.9290813000055701E-2</v>
      </c>
      <c r="V641" s="14">
        <v>3.3045516865634499E-2</v>
      </c>
      <c r="W641" s="14">
        <v>3.45655309274931E-2</v>
      </c>
      <c r="X641" s="14"/>
      <c r="Y641" s="14">
        <v>4.60087123648164E-2</v>
      </c>
      <c r="Z641" s="14">
        <v>4.5763795180514398E-2</v>
      </c>
      <c r="AA641" s="14">
        <v>5.8974464385542998E-2</v>
      </c>
      <c r="AB641" s="14"/>
      <c r="AC641" s="14">
        <v>3.7686631643636899E-2</v>
      </c>
      <c r="AD641" s="14">
        <v>4.3291127597716902E-2</v>
      </c>
      <c r="AE641" s="14">
        <v>4.3040606697374702E-2</v>
      </c>
      <c r="AF641" s="14"/>
      <c r="AG641" s="14">
        <v>0.118849568321517</v>
      </c>
      <c r="AH641" s="14">
        <v>7.9657201227807603E-2</v>
      </c>
      <c r="AI641" s="14">
        <v>2.5843465028471901E-2</v>
      </c>
      <c r="AJ641" s="14">
        <v>2.75783995022469E-2</v>
      </c>
      <c r="AK641" s="14">
        <v>5.6554309928537203E-2</v>
      </c>
    </row>
    <row r="642" spans="2:37" x14ac:dyDescent="0.3">
      <c r="B642" t="s">
        <v>252</v>
      </c>
      <c r="C642" s="14">
        <v>0.76566563439746904</v>
      </c>
      <c r="D642" s="14">
        <v>0.72277305621605203</v>
      </c>
      <c r="E642" s="14">
        <v>0.80665049508033504</v>
      </c>
      <c r="F642" s="14"/>
      <c r="G642" s="14">
        <v>0.78267061822901696</v>
      </c>
      <c r="H642" s="14">
        <v>0.80508977957229999</v>
      </c>
      <c r="I642" s="14">
        <v>0.749739751730922</v>
      </c>
      <c r="J642" s="14">
        <v>0.71826071747726095</v>
      </c>
      <c r="K642" s="14"/>
      <c r="L642" s="14">
        <v>0.74334055992882297</v>
      </c>
      <c r="M642" s="14">
        <v>0.76195684445284995</v>
      </c>
      <c r="N642" s="14">
        <v>0.79587152165833996</v>
      </c>
      <c r="O642" s="14">
        <v>0.80803614875271701</v>
      </c>
      <c r="P642" s="14">
        <v>0.75268239700658901</v>
      </c>
      <c r="Q642" s="14">
        <v>0.74465874349810501</v>
      </c>
      <c r="R642" s="14">
        <v>0.77660232556935604</v>
      </c>
      <c r="S642" s="14">
        <v>0.77243882146490095</v>
      </c>
      <c r="T642" s="14">
        <v>0.73346917831361902</v>
      </c>
      <c r="U642" s="14">
        <v>0.75806127403341494</v>
      </c>
      <c r="V642" s="14">
        <v>0.79540188853632399</v>
      </c>
      <c r="W642" s="14">
        <v>0.82453040675341005</v>
      </c>
      <c r="X642" s="14"/>
      <c r="Y642" s="14">
        <v>0.76415378813859702</v>
      </c>
      <c r="Z642" s="14">
        <v>0.77898001947755502</v>
      </c>
      <c r="AA642" s="14">
        <v>0.71407844389542297</v>
      </c>
      <c r="AB642" s="14"/>
      <c r="AC642" s="14">
        <v>0.77231212318812803</v>
      </c>
      <c r="AD642" s="14">
        <v>0.79369045900464397</v>
      </c>
      <c r="AE642" s="14">
        <v>0.70657153459493904</v>
      </c>
      <c r="AF642" s="14"/>
      <c r="AG642" s="14">
        <v>0.55050776773265497</v>
      </c>
      <c r="AH642" s="14">
        <v>0.66760166166534196</v>
      </c>
      <c r="AI642" s="14">
        <v>0.84591994005732396</v>
      </c>
      <c r="AJ642" s="14">
        <v>0.79389684840334696</v>
      </c>
      <c r="AK642" s="14">
        <v>0.74956899087308704</v>
      </c>
    </row>
    <row r="643" spans="2:37" x14ac:dyDescent="0.3">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row>
    <row r="644" spans="2:37" x14ac:dyDescent="0.3">
      <c r="B644" s="6" t="s">
        <v>287</v>
      </c>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row>
    <row r="645" spans="2:37" x14ac:dyDescent="0.3">
      <c r="B645" s="26" t="s">
        <v>74</v>
      </c>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row>
    <row r="646" spans="2:37" x14ac:dyDescent="0.3">
      <c r="B646" t="s">
        <v>275</v>
      </c>
      <c r="C646" s="14">
        <v>0.29481162764421698</v>
      </c>
      <c r="D646" s="14">
        <v>0.27395404175669102</v>
      </c>
      <c r="E646" s="14">
        <v>0.31448663168711599</v>
      </c>
      <c r="F646" s="14"/>
      <c r="G646" s="14">
        <v>0.30881407775919301</v>
      </c>
      <c r="H646" s="14">
        <v>0.31465629097333497</v>
      </c>
      <c r="I646" s="14">
        <v>0.300720573102504</v>
      </c>
      <c r="J646" s="14">
        <v>0.25272927068552298</v>
      </c>
      <c r="K646" s="14"/>
      <c r="L646" s="14">
        <v>0.35204298813623702</v>
      </c>
      <c r="M646" s="14">
        <v>0.24807746608320799</v>
      </c>
      <c r="N646" s="14">
        <v>0.294690882409682</v>
      </c>
      <c r="O646" s="14">
        <v>0.30008310671322402</v>
      </c>
      <c r="P646" s="14">
        <v>0.231286781004264</v>
      </c>
      <c r="Q646" s="14">
        <v>0.333986651276379</v>
      </c>
      <c r="R646" s="14">
        <v>0.30652543449820002</v>
      </c>
      <c r="S646" s="14">
        <v>0.19490840253483499</v>
      </c>
      <c r="T646" s="14">
        <v>0.28315738503037702</v>
      </c>
      <c r="U646" s="14">
        <v>0.32066053063829603</v>
      </c>
      <c r="V646" s="14">
        <v>0.30000541032495898</v>
      </c>
      <c r="W646" s="14">
        <v>0.303691830863829</v>
      </c>
      <c r="X646" s="14"/>
      <c r="Y646" s="14">
        <v>0.30370269106675601</v>
      </c>
      <c r="Z646" s="14">
        <v>0.32767838977451902</v>
      </c>
      <c r="AA646" s="14">
        <v>0.26576438203703701</v>
      </c>
      <c r="AB646" s="14"/>
      <c r="AC646" s="14">
        <v>0.28124874087146501</v>
      </c>
      <c r="AD646" s="14">
        <v>0.30084817939644998</v>
      </c>
      <c r="AE646" s="14">
        <v>0.27933499499714898</v>
      </c>
      <c r="AF646" s="14"/>
      <c r="AG646" s="14">
        <v>0.26895575670615801</v>
      </c>
      <c r="AH646" s="14">
        <v>0.28296524513878102</v>
      </c>
      <c r="AI646" s="14">
        <v>0.34868558209876799</v>
      </c>
      <c r="AJ646" s="14">
        <v>0.28705119683573899</v>
      </c>
      <c r="AK646" s="14">
        <v>0.29435159804413402</v>
      </c>
    </row>
    <row r="647" spans="2:37" x14ac:dyDescent="0.3">
      <c r="B647" t="s">
        <v>276</v>
      </c>
      <c r="C647" s="14">
        <v>0.40828275174645001</v>
      </c>
      <c r="D647" s="14">
        <v>0.41477044258339801</v>
      </c>
      <c r="E647" s="14">
        <v>0.40330426045099099</v>
      </c>
      <c r="F647" s="14"/>
      <c r="G647" s="14">
        <v>0.44029434743923901</v>
      </c>
      <c r="H647" s="14">
        <v>0.40351005647882199</v>
      </c>
      <c r="I647" s="14">
        <v>0.38166070645612898</v>
      </c>
      <c r="J647" s="14">
        <v>0.401551206872237</v>
      </c>
      <c r="K647" s="14"/>
      <c r="L647" s="14">
        <v>0.36405693124495198</v>
      </c>
      <c r="M647" s="14">
        <v>0.43592309098834903</v>
      </c>
      <c r="N647" s="14">
        <v>0.38245359188529099</v>
      </c>
      <c r="O647" s="14">
        <v>0.44690324118323199</v>
      </c>
      <c r="P647" s="14">
        <v>0.46255583209316398</v>
      </c>
      <c r="Q647" s="14">
        <v>0.36995082197915802</v>
      </c>
      <c r="R647" s="14">
        <v>0.398719314898069</v>
      </c>
      <c r="S647" s="14">
        <v>0.408011034065556</v>
      </c>
      <c r="T647" s="14">
        <v>0.43112345801881502</v>
      </c>
      <c r="U647" s="14">
        <v>0.36203265488429298</v>
      </c>
      <c r="V647" s="14">
        <v>0.42075284713755901</v>
      </c>
      <c r="W647" s="14">
        <v>0.49644382504247397</v>
      </c>
      <c r="X647" s="14"/>
      <c r="Y647" s="14">
        <v>0.43356316980776</v>
      </c>
      <c r="Z647" s="14">
        <v>0.404505981413744</v>
      </c>
      <c r="AA647" s="14">
        <v>0.44253269138996199</v>
      </c>
      <c r="AB647" s="14"/>
      <c r="AC647" s="14">
        <v>0.40656632080430699</v>
      </c>
      <c r="AD647" s="14">
        <v>0.437130947815208</v>
      </c>
      <c r="AE647" s="14">
        <v>0.36722964555308801</v>
      </c>
      <c r="AF647" s="14"/>
      <c r="AG647" s="14">
        <v>0.37912133248928098</v>
      </c>
      <c r="AH647" s="14">
        <v>0.41681998168908302</v>
      </c>
      <c r="AI647" s="14">
        <v>0.42993188973984803</v>
      </c>
      <c r="AJ647" s="14">
        <v>0.41321984438841403</v>
      </c>
      <c r="AK647" s="14">
        <v>0.39558348892393602</v>
      </c>
    </row>
    <row r="648" spans="2:37" x14ac:dyDescent="0.3">
      <c r="B648" t="s">
        <v>277</v>
      </c>
      <c r="C648" s="14">
        <v>0.21463745776350299</v>
      </c>
      <c r="D648" s="14">
        <v>0.22932728255458801</v>
      </c>
      <c r="E648" s="14">
        <v>0.19973390976421501</v>
      </c>
      <c r="F648" s="14"/>
      <c r="G648" s="14">
        <v>0.19075183891510999</v>
      </c>
      <c r="H648" s="14">
        <v>0.20214326230653401</v>
      </c>
      <c r="I648" s="14">
        <v>0.227301283282796</v>
      </c>
      <c r="J648" s="14">
        <v>0.244083112030264</v>
      </c>
      <c r="K648" s="14"/>
      <c r="L648" s="14">
        <v>0.18445371475779099</v>
      </c>
      <c r="M648" s="14">
        <v>0.22896917702648301</v>
      </c>
      <c r="N648" s="14">
        <v>0.23273265245566899</v>
      </c>
      <c r="O648" s="14">
        <v>0.18370819409494399</v>
      </c>
      <c r="P648" s="14">
        <v>0.242187461165839</v>
      </c>
      <c r="Q648" s="14">
        <v>0.19706096527249101</v>
      </c>
      <c r="R648" s="14">
        <v>0.22021939949293601</v>
      </c>
      <c r="S648" s="14">
        <v>0.30665751814775999</v>
      </c>
      <c r="T648" s="14">
        <v>0.206785453354148</v>
      </c>
      <c r="U648" s="14">
        <v>0.25021803751889299</v>
      </c>
      <c r="V648" s="14">
        <v>0.209563968750794</v>
      </c>
      <c r="W648" s="14">
        <v>0.11919190544826901</v>
      </c>
      <c r="X648" s="14"/>
      <c r="Y648" s="14">
        <v>0.183756061897453</v>
      </c>
      <c r="Z648" s="14">
        <v>0.194493710323069</v>
      </c>
      <c r="AA648" s="14">
        <v>0.220839421118281</v>
      </c>
      <c r="AB648" s="14"/>
      <c r="AC648" s="14">
        <v>0.23981189627479199</v>
      </c>
      <c r="AD648" s="14">
        <v>0.18917120749314101</v>
      </c>
      <c r="AE648" s="14">
        <v>0.241612372497337</v>
      </c>
      <c r="AF648" s="14"/>
      <c r="AG648" s="14">
        <v>0.22832214310172999</v>
      </c>
      <c r="AH648" s="14">
        <v>0.192013441784812</v>
      </c>
      <c r="AI648" s="14">
        <v>0.16190124627226599</v>
      </c>
      <c r="AJ648" s="14">
        <v>0.237432014306973</v>
      </c>
      <c r="AK648" s="14">
        <v>0.202738131393081</v>
      </c>
    </row>
    <row r="649" spans="2:37" x14ac:dyDescent="0.3">
      <c r="B649" t="s">
        <v>278</v>
      </c>
      <c r="C649" s="14">
        <v>3.1611590900635402E-2</v>
      </c>
      <c r="D649" s="14">
        <v>3.6924135495600301E-2</v>
      </c>
      <c r="E649" s="14">
        <v>2.6632997637678998E-2</v>
      </c>
      <c r="F649" s="14"/>
      <c r="G649" s="14">
        <v>3.0998066904104601E-2</v>
      </c>
      <c r="H649" s="14">
        <v>2.53238185694236E-2</v>
      </c>
      <c r="I649" s="14">
        <v>3.88556205415094E-2</v>
      </c>
      <c r="J649" s="14">
        <v>3.2893986927481002E-2</v>
      </c>
      <c r="K649" s="14"/>
      <c r="L649" s="14">
        <v>4.3511775207595298E-2</v>
      </c>
      <c r="M649" s="14">
        <v>3.22921515433214E-2</v>
      </c>
      <c r="N649" s="14">
        <v>3.3345631275519698E-2</v>
      </c>
      <c r="O649" s="14">
        <v>2.5206972942207501E-2</v>
      </c>
      <c r="P649" s="14">
        <v>3.6349683243105099E-2</v>
      </c>
      <c r="Q649" s="14">
        <v>3.9614083950468497E-2</v>
      </c>
      <c r="R649" s="14">
        <v>2.8539747639194101E-2</v>
      </c>
      <c r="S649" s="14">
        <v>3.22841032655568E-2</v>
      </c>
      <c r="T649" s="14">
        <v>1.8293929781348299E-2</v>
      </c>
      <c r="U649" s="14">
        <v>2.6805615228826501E-2</v>
      </c>
      <c r="V649" s="14">
        <v>3.15577400012505E-2</v>
      </c>
      <c r="W649" s="14">
        <v>2.32976631564034E-2</v>
      </c>
      <c r="X649" s="14"/>
      <c r="Y649" s="14">
        <v>3.2533590980757102E-2</v>
      </c>
      <c r="Z649" s="14">
        <v>3.1891873062212701E-2</v>
      </c>
      <c r="AA649" s="14">
        <v>3.8795305606757702E-2</v>
      </c>
      <c r="AB649" s="14"/>
      <c r="AC649" s="14">
        <v>2.6078492820216601E-2</v>
      </c>
      <c r="AD649" s="14">
        <v>2.8553199809898601E-2</v>
      </c>
      <c r="AE649" s="14">
        <v>4.2102951451449801E-2</v>
      </c>
      <c r="AF649" s="14"/>
      <c r="AG649" s="14">
        <v>6.5573452898447404E-2</v>
      </c>
      <c r="AH649" s="14">
        <v>6.6647826367409804E-2</v>
      </c>
      <c r="AI649" s="14">
        <v>2.8081881562155599E-2</v>
      </c>
      <c r="AJ649" s="14">
        <v>2.1446137762348601E-2</v>
      </c>
      <c r="AK649" s="14">
        <v>4.07753243063304E-2</v>
      </c>
    </row>
    <row r="650" spans="2:37" x14ac:dyDescent="0.3">
      <c r="B650" t="s">
        <v>279</v>
      </c>
      <c r="C650" s="14">
        <v>1.3814958062563601E-2</v>
      </c>
      <c r="D650" s="14">
        <v>1.79505532141137E-2</v>
      </c>
      <c r="E650" s="14">
        <v>9.8682461779975791E-3</v>
      </c>
      <c r="F650" s="14"/>
      <c r="G650" s="14">
        <v>9.7657825372121799E-3</v>
      </c>
      <c r="H650" s="14">
        <v>1.541827293165E-2</v>
      </c>
      <c r="I650" s="14">
        <v>1.75098458798181E-2</v>
      </c>
      <c r="J650" s="14">
        <v>1.3473876024985801E-2</v>
      </c>
      <c r="K650" s="14"/>
      <c r="L650" s="14">
        <v>2.2510890360583499E-2</v>
      </c>
      <c r="M650" s="14">
        <v>1.4615138844752899E-2</v>
      </c>
      <c r="N650" s="14">
        <v>8.1701652619140808E-3</v>
      </c>
      <c r="O650" s="14">
        <v>7.8245845762252592E-3</v>
      </c>
      <c r="P650" s="14">
        <v>4.6463488008450403E-3</v>
      </c>
      <c r="Q650" s="14">
        <v>1.09429917575979E-2</v>
      </c>
      <c r="R650" s="14">
        <v>8.4924647606646406E-3</v>
      </c>
      <c r="S650" s="14">
        <v>1.65730704768224E-2</v>
      </c>
      <c r="T650" s="14">
        <v>1.95438270139058E-2</v>
      </c>
      <c r="U650" s="14">
        <v>1.8445318685794899E-2</v>
      </c>
      <c r="V650" s="14">
        <v>1.88942754424163E-2</v>
      </c>
      <c r="W650" s="14">
        <v>0</v>
      </c>
      <c r="X650" s="14"/>
      <c r="Y650" s="14">
        <v>1.1850945065125001E-2</v>
      </c>
      <c r="Z650" s="14">
        <v>1.5972435152409901E-2</v>
      </c>
      <c r="AA650" s="14">
        <v>1.58520241373016E-2</v>
      </c>
      <c r="AB650" s="14"/>
      <c r="AC650" s="14">
        <v>1.3419464303710099E-2</v>
      </c>
      <c r="AD650" s="14">
        <v>1.3077973061898099E-2</v>
      </c>
      <c r="AE650" s="14">
        <v>1.6691573703506001E-2</v>
      </c>
      <c r="AF650" s="14"/>
      <c r="AG650" s="14">
        <v>4.9235950459401497E-2</v>
      </c>
      <c r="AH650" s="14">
        <v>8.4034086155394903E-3</v>
      </c>
      <c r="AI650" s="14">
        <v>3.9008021923772301E-3</v>
      </c>
      <c r="AJ650" s="14">
        <v>1.05328582642125E-2</v>
      </c>
      <c r="AK650" s="14">
        <v>2.21844808248895E-2</v>
      </c>
    </row>
    <row r="651" spans="2:37" x14ac:dyDescent="0.3">
      <c r="B651" t="s">
        <v>122</v>
      </c>
      <c r="C651" s="14">
        <v>3.6841613882630797E-2</v>
      </c>
      <c r="D651" s="14">
        <v>2.70735443956092E-2</v>
      </c>
      <c r="E651" s="14">
        <v>4.5973954282001503E-2</v>
      </c>
      <c r="F651" s="14"/>
      <c r="G651" s="14">
        <v>1.93758864451417E-2</v>
      </c>
      <c r="H651" s="14">
        <v>3.8948298740234699E-2</v>
      </c>
      <c r="I651" s="14">
        <v>3.3951970737242598E-2</v>
      </c>
      <c r="J651" s="14">
        <v>5.5268547459508703E-2</v>
      </c>
      <c r="K651" s="14"/>
      <c r="L651" s="14">
        <v>3.3423700292840801E-2</v>
      </c>
      <c r="M651" s="14">
        <v>4.01229755138863E-2</v>
      </c>
      <c r="N651" s="14">
        <v>4.8607076711924602E-2</v>
      </c>
      <c r="O651" s="14">
        <v>3.6273900490168001E-2</v>
      </c>
      <c r="P651" s="14">
        <v>2.2973893692783399E-2</v>
      </c>
      <c r="Q651" s="14">
        <v>4.8444485763906399E-2</v>
      </c>
      <c r="R651" s="14">
        <v>3.7503638710936101E-2</v>
      </c>
      <c r="S651" s="14">
        <v>4.1565871509470699E-2</v>
      </c>
      <c r="T651" s="14">
        <v>4.10959468014062E-2</v>
      </c>
      <c r="U651" s="14">
        <v>2.1837843043896299E-2</v>
      </c>
      <c r="V651" s="14">
        <v>1.92257583430217E-2</v>
      </c>
      <c r="W651" s="14">
        <v>5.7374775489024699E-2</v>
      </c>
      <c r="X651" s="14"/>
      <c r="Y651" s="14">
        <v>3.4593541182148697E-2</v>
      </c>
      <c r="Z651" s="14">
        <v>2.5457610274045899E-2</v>
      </c>
      <c r="AA651" s="14">
        <v>1.6216175710661401E-2</v>
      </c>
      <c r="AB651" s="14"/>
      <c r="AC651" s="14">
        <v>3.2875084925509501E-2</v>
      </c>
      <c r="AD651" s="14">
        <v>3.1218492423403799E-2</v>
      </c>
      <c r="AE651" s="14">
        <v>5.3028461797470498E-2</v>
      </c>
      <c r="AF651" s="14"/>
      <c r="AG651" s="14">
        <v>8.7913643449818203E-3</v>
      </c>
      <c r="AH651" s="14">
        <v>3.31500964043746E-2</v>
      </c>
      <c r="AI651" s="14">
        <v>2.7498598134584499E-2</v>
      </c>
      <c r="AJ651" s="14">
        <v>3.0317948442312299E-2</v>
      </c>
      <c r="AK651" s="14">
        <v>4.43669765076284E-2</v>
      </c>
    </row>
    <row r="652" spans="2:37" x14ac:dyDescent="0.3">
      <c r="B652" t="s">
        <v>280</v>
      </c>
      <c r="C652" s="14">
        <v>0.70309437939066699</v>
      </c>
      <c r="D652" s="14">
        <v>0.68872448434008904</v>
      </c>
      <c r="E652" s="14">
        <v>0.71779089213810698</v>
      </c>
      <c r="F652" s="14"/>
      <c r="G652" s="14">
        <v>0.74910842519843202</v>
      </c>
      <c r="H652" s="14">
        <v>0.71816634745215802</v>
      </c>
      <c r="I652" s="14">
        <v>0.68238127955863404</v>
      </c>
      <c r="J652" s="14">
        <v>0.65428047755776098</v>
      </c>
      <c r="K652" s="14"/>
      <c r="L652" s="14">
        <v>0.716099919381189</v>
      </c>
      <c r="M652" s="14">
        <v>0.68400055707155705</v>
      </c>
      <c r="N652" s="14">
        <v>0.67714447429497304</v>
      </c>
      <c r="O652" s="14">
        <v>0.74698634789645602</v>
      </c>
      <c r="P652" s="14">
        <v>0.69384261309742801</v>
      </c>
      <c r="Q652" s="14">
        <v>0.70393747325553602</v>
      </c>
      <c r="R652" s="14">
        <v>0.70524474939626902</v>
      </c>
      <c r="S652" s="14">
        <v>0.60291943660039005</v>
      </c>
      <c r="T652" s="14">
        <v>0.71428084304919204</v>
      </c>
      <c r="U652" s="14">
        <v>0.68269318552258895</v>
      </c>
      <c r="V652" s="14">
        <v>0.72075825746251698</v>
      </c>
      <c r="W652" s="14">
        <v>0.80013565590630298</v>
      </c>
      <c r="X652" s="14"/>
      <c r="Y652" s="14">
        <v>0.73726586087451595</v>
      </c>
      <c r="Z652" s="14">
        <v>0.73218437118826296</v>
      </c>
      <c r="AA652" s="14">
        <v>0.70829707342699799</v>
      </c>
      <c r="AB652" s="14"/>
      <c r="AC652" s="14">
        <v>0.687815061675772</v>
      </c>
      <c r="AD652" s="14">
        <v>0.73797912721165804</v>
      </c>
      <c r="AE652" s="14">
        <v>0.64656464055023699</v>
      </c>
      <c r="AF652" s="14"/>
      <c r="AG652" s="14">
        <v>0.64807708919544005</v>
      </c>
      <c r="AH652" s="14">
        <v>0.69978522682786404</v>
      </c>
      <c r="AI652" s="14">
        <v>0.77861747183861696</v>
      </c>
      <c r="AJ652" s="14">
        <v>0.70027104122415296</v>
      </c>
      <c r="AK652" s="14">
        <v>0.68993508696807004</v>
      </c>
    </row>
    <row r="653" spans="2:37" x14ac:dyDescent="0.3">
      <c r="B653" t="s">
        <v>281</v>
      </c>
      <c r="C653" s="14">
        <v>4.5426548963199101E-2</v>
      </c>
      <c r="D653" s="14">
        <v>5.4874688709714001E-2</v>
      </c>
      <c r="E653" s="14">
        <v>3.6501243815676598E-2</v>
      </c>
      <c r="F653" s="14"/>
      <c r="G653" s="14">
        <v>4.07638494413168E-2</v>
      </c>
      <c r="H653" s="14">
        <v>4.0742091501073698E-2</v>
      </c>
      <c r="I653" s="14">
        <v>5.6365466421327497E-2</v>
      </c>
      <c r="J653" s="14">
        <v>4.6367862952466803E-2</v>
      </c>
      <c r="K653" s="14"/>
      <c r="L653" s="14">
        <v>6.6022665568178707E-2</v>
      </c>
      <c r="M653" s="14">
        <v>4.6907290388074299E-2</v>
      </c>
      <c r="N653" s="14">
        <v>4.1515796537433799E-2</v>
      </c>
      <c r="O653" s="14">
        <v>3.3031557518432703E-2</v>
      </c>
      <c r="P653" s="14">
        <v>4.0996032043950199E-2</v>
      </c>
      <c r="Q653" s="14">
        <v>5.0557075708066397E-2</v>
      </c>
      <c r="R653" s="14">
        <v>3.7032212399858697E-2</v>
      </c>
      <c r="S653" s="14">
        <v>4.8857173742379197E-2</v>
      </c>
      <c r="T653" s="14">
        <v>3.7837756795254099E-2</v>
      </c>
      <c r="U653" s="14">
        <v>4.52509339146214E-2</v>
      </c>
      <c r="V653" s="14">
        <v>5.0452015443666898E-2</v>
      </c>
      <c r="W653" s="14">
        <v>2.32976631564034E-2</v>
      </c>
      <c r="X653" s="14"/>
      <c r="Y653" s="14">
        <v>4.4384536045882099E-2</v>
      </c>
      <c r="Z653" s="14">
        <v>4.7864308214622703E-2</v>
      </c>
      <c r="AA653" s="14">
        <v>5.4647329744059302E-2</v>
      </c>
      <c r="AB653" s="14"/>
      <c r="AC653" s="14">
        <v>3.9497957123926598E-2</v>
      </c>
      <c r="AD653" s="14">
        <v>4.1631172871796698E-2</v>
      </c>
      <c r="AE653" s="14">
        <v>5.8794525154955798E-2</v>
      </c>
      <c r="AF653" s="14"/>
      <c r="AG653" s="14">
        <v>0.114809403357849</v>
      </c>
      <c r="AH653" s="14">
        <v>7.50512349829493E-2</v>
      </c>
      <c r="AI653" s="14">
        <v>3.1982683754532802E-2</v>
      </c>
      <c r="AJ653" s="14">
        <v>3.1978996026561103E-2</v>
      </c>
      <c r="AK653" s="14">
        <v>6.2959805131219806E-2</v>
      </c>
    </row>
    <row r="654" spans="2:37" x14ac:dyDescent="0.3">
      <c r="B654" t="s">
        <v>252</v>
      </c>
      <c r="C654" s="14">
        <v>0.65766783042746801</v>
      </c>
      <c r="D654" s="14">
        <v>0.63384979563037502</v>
      </c>
      <c r="E654" s="14">
        <v>0.68128964832243</v>
      </c>
      <c r="F654" s="14"/>
      <c r="G654" s="14">
        <v>0.70834457575711496</v>
      </c>
      <c r="H654" s="14">
        <v>0.67742425595108402</v>
      </c>
      <c r="I654" s="14">
        <v>0.62601581313730603</v>
      </c>
      <c r="J654" s="14">
        <v>0.607912614605294</v>
      </c>
      <c r="K654" s="14"/>
      <c r="L654" s="14">
        <v>0.65007725381300996</v>
      </c>
      <c r="M654" s="14">
        <v>0.63709326668348298</v>
      </c>
      <c r="N654" s="14">
        <v>0.63562867775753895</v>
      </c>
      <c r="O654" s="14">
        <v>0.71395479037802301</v>
      </c>
      <c r="P654" s="14">
        <v>0.65284658105347804</v>
      </c>
      <c r="Q654" s="14">
        <v>0.65338039754747002</v>
      </c>
      <c r="R654" s="14">
        <v>0.66821253699641003</v>
      </c>
      <c r="S654" s="14">
        <v>0.55406226285801097</v>
      </c>
      <c r="T654" s="14">
        <v>0.67644308625393801</v>
      </c>
      <c r="U654" s="14">
        <v>0.63744225160796797</v>
      </c>
      <c r="V654" s="14">
        <v>0.67030624201885003</v>
      </c>
      <c r="W654" s="14">
        <v>0.77683799274989995</v>
      </c>
      <c r="X654" s="14"/>
      <c r="Y654" s="14">
        <v>0.69288132482863396</v>
      </c>
      <c r="Z654" s="14">
        <v>0.68432006297364001</v>
      </c>
      <c r="AA654" s="14">
        <v>0.65364974368293904</v>
      </c>
      <c r="AB654" s="14"/>
      <c r="AC654" s="14">
        <v>0.64831710455184499</v>
      </c>
      <c r="AD654" s="14">
        <v>0.69634795433986196</v>
      </c>
      <c r="AE654" s="14">
        <v>0.58777011539528101</v>
      </c>
      <c r="AF654" s="14"/>
      <c r="AG654" s="14">
        <v>0.53326768583759099</v>
      </c>
      <c r="AH654" s="14">
        <v>0.62473399184491496</v>
      </c>
      <c r="AI654" s="14">
        <v>0.74663478808408401</v>
      </c>
      <c r="AJ654" s="14">
        <v>0.668292045197592</v>
      </c>
      <c r="AK654" s="14">
        <v>0.62697528183685103</v>
      </c>
    </row>
    <row r="655" spans="2:37" x14ac:dyDescent="0.3">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c r="AD655" s="14"/>
      <c r="AE655" s="14"/>
      <c r="AF655" s="14"/>
      <c r="AG655" s="14"/>
      <c r="AH655" s="14"/>
      <c r="AI655" s="14"/>
      <c r="AJ655" s="14"/>
      <c r="AK655" s="14"/>
    </row>
    <row r="656" spans="2:37" x14ac:dyDescent="0.3">
      <c r="B656" s="6" t="s">
        <v>288</v>
      </c>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row>
    <row r="657" spans="2:37" x14ac:dyDescent="0.3">
      <c r="B657" s="26" t="s">
        <v>74</v>
      </c>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c r="AD657" s="14"/>
      <c r="AE657" s="14"/>
      <c r="AF657" s="14"/>
      <c r="AG657" s="14"/>
      <c r="AH657" s="14"/>
      <c r="AI657" s="14"/>
      <c r="AJ657" s="14"/>
      <c r="AK657" s="14"/>
    </row>
    <row r="658" spans="2:37" x14ac:dyDescent="0.3">
      <c r="B658" t="s">
        <v>275</v>
      </c>
      <c r="C658" s="14">
        <v>0.231545470964762</v>
      </c>
      <c r="D658" s="14">
        <v>0.23474759939932199</v>
      </c>
      <c r="E658" s="14">
        <v>0.22665012047097099</v>
      </c>
      <c r="F658" s="14"/>
      <c r="G658" s="14">
        <v>0.22173447115652301</v>
      </c>
      <c r="H658" s="14">
        <v>0.23863920711948799</v>
      </c>
      <c r="I658" s="14">
        <v>0.25521891558255699</v>
      </c>
      <c r="J658" s="14">
        <v>0.21214475214902201</v>
      </c>
      <c r="K658" s="14"/>
      <c r="L658" s="14">
        <v>0.29121437684667101</v>
      </c>
      <c r="M658" s="14">
        <v>0.18359496058090999</v>
      </c>
      <c r="N658" s="14">
        <v>0.25660593870288501</v>
      </c>
      <c r="O658" s="14">
        <v>0.22505799321851599</v>
      </c>
      <c r="P658" s="14">
        <v>0.189153184808107</v>
      </c>
      <c r="Q658" s="14">
        <v>0.23977935287768401</v>
      </c>
      <c r="R658" s="14">
        <v>0.24367172586344699</v>
      </c>
      <c r="S658" s="14">
        <v>0.182865412789527</v>
      </c>
      <c r="T658" s="14">
        <v>0.22849706540328099</v>
      </c>
      <c r="U658" s="14">
        <v>0.25534454539032297</v>
      </c>
      <c r="V658" s="14">
        <v>0.20976990800777501</v>
      </c>
      <c r="W658" s="14">
        <v>0.19628851683123899</v>
      </c>
      <c r="X658" s="14"/>
      <c r="Y658" s="14">
        <v>0.21753546264325099</v>
      </c>
      <c r="Z658" s="14">
        <v>0.25264744455810501</v>
      </c>
      <c r="AA658" s="14">
        <v>0.20034345253856101</v>
      </c>
      <c r="AB658" s="14"/>
      <c r="AC658" s="14">
        <v>0.209635440582572</v>
      </c>
      <c r="AD658" s="14">
        <v>0.24057032672617601</v>
      </c>
      <c r="AE658" s="14">
        <v>0.240872842555615</v>
      </c>
      <c r="AF658" s="14"/>
      <c r="AG658" s="14">
        <v>0.18125987955358</v>
      </c>
      <c r="AH658" s="14">
        <v>0.24080866590358699</v>
      </c>
      <c r="AI658" s="14">
        <v>0.28623483731536697</v>
      </c>
      <c r="AJ658" s="14">
        <v>0.21800116343748799</v>
      </c>
      <c r="AK658" s="14">
        <v>0.23837705813438101</v>
      </c>
    </row>
    <row r="659" spans="2:37" x14ac:dyDescent="0.3">
      <c r="B659" t="s">
        <v>276</v>
      </c>
      <c r="C659" s="14">
        <v>0.36582894282573603</v>
      </c>
      <c r="D659" s="14">
        <v>0.34445917558259498</v>
      </c>
      <c r="E659" s="14">
        <v>0.387790631893766</v>
      </c>
      <c r="F659" s="14"/>
      <c r="G659" s="14">
        <v>0.43323467267089</v>
      </c>
      <c r="H659" s="14">
        <v>0.35886813404204898</v>
      </c>
      <c r="I659" s="14">
        <v>0.32549599362869502</v>
      </c>
      <c r="J659" s="14">
        <v>0.33686952835501199</v>
      </c>
      <c r="K659" s="14"/>
      <c r="L659" s="14">
        <v>0.32519298699982202</v>
      </c>
      <c r="M659" s="14">
        <v>0.39224752328954798</v>
      </c>
      <c r="N659" s="14">
        <v>0.34357720040067702</v>
      </c>
      <c r="O659" s="14">
        <v>0.370730750744166</v>
      </c>
      <c r="P659" s="14">
        <v>0.45849058327518999</v>
      </c>
      <c r="Q659" s="14">
        <v>0.35150134206184602</v>
      </c>
      <c r="R659" s="14">
        <v>0.35035771346273298</v>
      </c>
      <c r="S659" s="14">
        <v>0.37903834801879499</v>
      </c>
      <c r="T659" s="14">
        <v>0.35527267156504699</v>
      </c>
      <c r="U659" s="14">
        <v>0.35290333988367001</v>
      </c>
      <c r="V659" s="14">
        <v>0.37757796363384</v>
      </c>
      <c r="W659" s="14">
        <v>0.39370973032666701</v>
      </c>
      <c r="X659" s="14"/>
      <c r="Y659" s="14">
        <v>0.399368659946647</v>
      </c>
      <c r="Z659" s="14">
        <v>0.37581552247489303</v>
      </c>
      <c r="AA659" s="14">
        <v>0.36755849554617798</v>
      </c>
      <c r="AB659" s="14"/>
      <c r="AC659" s="14">
        <v>0.35641211302609299</v>
      </c>
      <c r="AD659" s="14">
        <v>0.39461623597752699</v>
      </c>
      <c r="AE659" s="14">
        <v>0.32159683966149499</v>
      </c>
      <c r="AF659" s="14"/>
      <c r="AG659" s="14">
        <v>0.39122030818043102</v>
      </c>
      <c r="AH659" s="14">
        <v>0.37310181171435902</v>
      </c>
      <c r="AI659" s="14">
        <v>0.37479024178327802</v>
      </c>
      <c r="AJ659" s="14">
        <v>0.36713570164019399</v>
      </c>
      <c r="AK659" s="14">
        <v>0.36022902020641401</v>
      </c>
    </row>
    <row r="660" spans="2:37" x14ac:dyDescent="0.3">
      <c r="B660" t="s">
        <v>277</v>
      </c>
      <c r="C660" s="14">
        <v>0.281754804796574</v>
      </c>
      <c r="D660" s="14">
        <v>0.29200178940446198</v>
      </c>
      <c r="E660" s="14">
        <v>0.27162557662717601</v>
      </c>
      <c r="F660" s="14"/>
      <c r="G660" s="14">
        <v>0.24354854658007299</v>
      </c>
      <c r="H660" s="14">
        <v>0.28111085601069502</v>
      </c>
      <c r="I660" s="14">
        <v>0.28954765014054601</v>
      </c>
      <c r="J660" s="14">
        <v>0.31706719644792097</v>
      </c>
      <c r="K660" s="14"/>
      <c r="L660" s="14">
        <v>0.251383765246883</v>
      </c>
      <c r="M660" s="14">
        <v>0.292726320849373</v>
      </c>
      <c r="N660" s="14">
        <v>0.28060962624284502</v>
      </c>
      <c r="O660" s="14">
        <v>0.30640688821134499</v>
      </c>
      <c r="P660" s="14">
        <v>0.25918187555531103</v>
      </c>
      <c r="Q660" s="14">
        <v>0.26551903186591402</v>
      </c>
      <c r="R660" s="14">
        <v>0.28622829165622299</v>
      </c>
      <c r="S660" s="14">
        <v>0.33007320330451301</v>
      </c>
      <c r="T660" s="14">
        <v>0.29420286758778402</v>
      </c>
      <c r="U660" s="14">
        <v>0.28724712562703297</v>
      </c>
      <c r="V660" s="14">
        <v>0.28106509561499599</v>
      </c>
      <c r="W660" s="14">
        <v>0.269234135586985</v>
      </c>
      <c r="X660" s="14"/>
      <c r="Y660" s="14">
        <v>0.26895552063809702</v>
      </c>
      <c r="Z660" s="14">
        <v>0.251970665595599</v>
      </c>
      <c r="AA660" s="14">
        <v>0.28575109521817699</v>
      </c>
      <c r="AB660" s="14"/>
      <c r="AC660" s="14">
        <v>0.32074498371751198</v>
      </c>
      <c r="AD660" s="14">
        <v>0.24910480365993201</v>
      </c>
      <c r="AE660" s="14">
        <v>0.30240531521664998</v>
      </c>
      <c r="AF660" s="14"/>
      <c r="AG660" s="14">
        <v>0.26510212608350398</v>
      </c>
      <c r="AH660" s="14">
        <v>0.23163935155760601</v>
      </c>
      <c r="AI660" s="14">
        <v>0.23563974936068699</v>
      </c>
      <c r="AJ660" s="14">
        <v>0.30800488235226797</v>
      </c>
      <c r="AK660" s="14">
        <v>0.28248633057073302</v>
      </c>
    </row>
    <row r="661" spans="2:37" x14ac:dyDescent="0.3">
      <c r="B661" t="s">
        <v>278</v>
      </c>
      <c r="C661" s="14">
        <v>4.69090700073381E-2</v>
      </c>
      <c r="D661" s="14">
        <v>5.8586361029771702E-2</v>
      </c>
      <c r="E661" s="14">
        <v>3.5817146594042497E-2</v>
      </c>
      <c r="F661" s="14"/>
      <c r="G661" s="14">
        <v>5.1152426646736901E-2</v>
      </c>
      <c r="H661" s="14">
        <v>4.4689183723339E-2</v>
      </c>
      <c r="I661" s="14">
        <v>5.8374506429093302E-2</v>
      </c>
      <c r="J661" s="14">
        <v>3.5230382366064301E-2</v>
      </c>
      <c r="K661" s="14"/>
      <c r="L661" s="14">
        <v>4.5989465028877199E-2</v>
      </c>
      <c r="M661" s="14">
        <v>5.7945124136435697E-2</v>
      </c>
      <c r="N661" s="14">
        <v>4.1456489966728897E-2</v>
      </c>
      <c r="O661" s="14">
        <v>4.3625705751026797E-2</v>
      </c>
      <c r="P661" s="14">
        <v>4.68929447250723E-2</v>
      </c>
      <c r="Q661" s="14">
        <v>5.5505792159335703E-2</v>
      </c>
      <c r="R661" s="14">
        <v>4.5172673364802497E-2</v>
      </c>
      <c r="S661" s="14">
        <v>5.0014942612227602E-2</v>
      </c>
      <c r="T661" s="14">
        <v>4.6769404420405801E-2</v>
      </c>
      <c r="U661" s="14">
        <v>3.1708350085929003E-2</v>
      </c>
      <c r="V661" s="14">
        <v>5.37557371098197E-2</v>
      </c>
      <c r="W661" s="14">
        <v>3.7212791173616998E-2</v>
      </c>
      <c r="X661" s="14"/>
      <c r="Y661" s="14">
        <v>4.9053521711020003E-2</v>
      </c>
      <c r="Z661" s="14">
        <v>4.4382993536113101E-2</v>
      </c>
      <c r="AA661" s="14">
        <v>8.8085029601505702E-2</v>
      </c>
      <c r="AB661" s="14"/>
      <c r="AC661" s="14">
        <v>4.6946585372546097E-2</v>
      </c>
      <c r="AD661" s="14">
        <v>4.7896626550044299E-2</v>
      </c>
      <c r="AE661" s="14">
        <v>4.2497474000093599E-2</v>
      </c>
      <c r="AF661" s="14"/>
      <c r="AG661" s="14">
        <v>0.106744443557149</v>
      </c>
      <c r="AH661" s="14">
        <v>7.6052512381689794E-2</v>
      </c>
      <c r="AI661" s="14">
        <v>3.7668157583514598E-2</v>
      </c>
      <c r="AJ661" s="14">
        <v>3.9150408334726702E-2</v>
      </c>
      <c r="AK661" s="14">
        <v>4.7988804218622699E-2</v>
      </c>
    </row>
    <row r="662" spans="2:37" x14ac:dyDescent="0.3">
      <c r="B662" t="s">
        <v>279</v>
      </c>
      <c r="C662" s="14">
        <v>1.8371179267118499E-2</v>
      </c>
      <c r="D662" s="14">
        <v>2.4008513074386E-2</v>
      </c>
      <c r="E662" s="14">
        <v>1.29882852544422E-2</v>
      </c>
      <c r="F662" s="14"/>
      <c r="G662" s="14">
        <v>1.8633450860939201E-2</v>
      </c>
      <c r="H662" s="14">
        <v>1.42599600808776E-2</v>
      </c>
      <c r="I662" s="14">
        <v>2.14881591226125E-2</v>
      </c>
      <c r="J662" s="14">
        <v>1.9884613963650599E-2</v>
      </c>
      <c r="K662" s="14"/>
      <c r="L662" s="14">
        <v>3.2752995920538201E-2</v>
      </c>
      <c r="M662" s="14">
        <v>1.2796581575040201E-2</v>
      </c>
      <c r="N662" s="14">
        <v>2.09851669938056E-2</v>
      </c>
      <c r="O662" s="14">
        <v>3.6861194230207298E-3</v>
      </c>
      <c r="P662" s="14">
        <v>1.85772548074606E-2</v>
      </c>
      <c r="Q662" s="14">
        <v>2.3427604043700999E-2</v>
      </c>
      <c r="R662" s="14">
        <v>1.2165780581408299E-2</v>
      </c>
      <c r="S662" s="14">
        <v>0</v>
      </c>
      <c r="T662" s="14">
        <v>1.29547415777009E-2</v>
      </c>
      <c r="U662" s="14">
        <v>1.85551265345788E-2</v>
      </c>
      <c r="V662" s="14">
        <v>4.58805294980347E-2</v>
      </c>
      <c r="W662" s="14">
        <v>1.11480745202418E-2</v>
      </c>
      <c r="X662" s="14"/>
      <c r="Y662" s="14">
        <v>2.0880128976833199E-2</v>
      </c>
      <c r="Z662" s="14">
        <v>2.1772919537387001E-2</v>
      </c>
      <c r="AA662" s="14">
        <v>1.57752045821524E-2</v>
      </c>
      <c r="AB662" s="14"/>
      <c r="AC662" s="14">
        <v>1.9317760543147398E-2</v>
      </c>
      <c r="AD662" s="14">
        <v>1.7399130406683901E-2</v>
      </c>
      <c r="AE662" s="14">
        <v>8.8831086408372503E-3</v>
      </c>
      <c r="AF662" s="14"/>
      <c r="AG662" s="14">
        <v>3.75012571984467E-2</v>
      </c>
      <c r="AH662" s="14">
        <v>3.69506405088822E-2</v>
      </c>
      <c r="AI662" s="14">
        <v>2.0278192498645198E-2</v>
      </c>
      <c r="AJ662" s="14">
        <v>7.8333115573362196E-3</v>
      </c>
      <c r="AK662" s="14">
        <v>2.7921490176006699E-2</v>
      </c>
    </row>
    <row r="663" spans="2:37" x14ac:dyDescent="0.3">
      <c r="B663" t="s">
        <v>122</v>
      </c>
      <c r="C663" s="14">
        <v>5.5590532138471503E-2</v>
      </c>
      <c r="D663" s="14">
        <v>4.6196561509462601E-2</v>
      </c>
      <c r="E663" s="14">
        <v>6.5128239159602794E-2</v>
      </c>
      <c r="F663" s="14"/>
      <c r="G663" s="14">
        <v>3.16964320848378E-2</v>
      </c>
      <c r="H663" s="14">
        <v>6.24326590235516E-2</v>
      </c>
      <c r="I663" s="14">
        <v>4.9874775096495801E-2</v>
      </c>
      <c r="J663" s="14">
        <v>7.88035267183297E-2</v>
      </c>
      <c r="K663" s="14"/>
      <c r="L663" s="14">
        <v>5.3466409957208298E-2</v>
      </c>
      <c r="M663" s="14">
        <v>6.0689489568692599E-2</v>
      </c>
      <c r="N663" s="14">
        <v>5.6765577693058698E-2</v>
      </c>
      <c r="O663" s="14">
        <v>5.0492542651924599E-2</v>
      </c>
      <c r="P663" s="14">
        <v>2.7704156828860099E-2</v>
      </c>
      <c r="Q663" s="14">
        <v>6.4266876991518396E-2</v>
      </c>
      <c r="R663" s="14">
        <v>6.2403815071385801E-2</v>
      </c>
      <c r="S663" s="14">
        <v>5.8008093274936903E-2</v>
      </c>
      <c r="T663" s="14">
        <v>6.2303249445781701E-2</v>
      </c>
      <c r="U663" s="14">
        <v>5.4241512478464898E-2</v>
      </c>
      <c r="V663" s="14">
        <v>3.19507661355347E-2</v>
      </c>
      <c r="W663" s="14">
        <v>9.2406751561249806E-2</v>
      </c>
      <c r="X663" s="14"/>
      <c r="Y663" s="14">
        <v>4.4206706084152302E-2</v>
      </c>
      <c r="Z663" s="14">
        <v>5.3410454297902699E-2</v>
      </c>
      <c r="AA663" s="14">
        <v>4.2486722513426001E-2</v>
      </c>
      <c r="AB663" s="14"/>
      <c r="AC663" s="14">
        <v>4.6943116758129101E-2</v>
      </c>
      <c r="AD663" s="14">
        <v>5.0412876679637099E-2</v>
      </c>
      <c r="AE663" s="14">
        <v>8.3744419925308497E-2</v>
      </c>
      <c r="AF663" s="14"/>
      <c r="AG663" s="14">
        <v>1.81719854268905E-2</v>
      </c>
      <c r="AH663" s="14">
        <v>4.1447017933874897E-2</v>
      </c>
      <c r="AI663" s="14">
        <v>4.5388821458508803E-2</v>
      </c>
      <c r="AJ663" s="14">
        <v>5.9874532677987098E-2</v>
      </c>
      <c r="AK663" s="14">
        <v>4.2997296693843098E-2</v>
      </c>
    </row>
    <row r="664" spans="2:37" x14ac:dyDescent="0.3">
      <c r="B664" t="s">
        <v>280</v>
      </c>
      <c r="C664" s="14">
        <v>0.59737441379049705</v>
      </c>
      <c r="D664" s="14">
        <v>0.57920677498191797</v>
      </c>
      <c r="E664" s="14">
        <v>0.61444075236473705</v>
      </c>
      <c r="F664" s="14"/>
      <c r="G664" s="14">
        <v>0.654969143827413</v>
      </c>
      <c r="H664" s="14">
        <v>0.59750734116153703</v>
      </c>
      <c r="I664" s="14">
        <v>0.58071490921125302</v>
      </c>
      <c r="J664" s="14">
        <v>0.549014280504035</v>
      </c>
      <c r="K664" s="14"/>
      <c r="L664" s="14">
        <v>0.61640736384649297</v>
      </c>
      <c r="M664" s="14">
        <v>0.575842483870459</v>
      </c>
      <c r="N664" s="14">
        <v>0.60018313910356202</v>
      </c>
      <c r="O664" s="14">
        <v>0.595788743962683</v>
      </c>
      <c r="P664" s="14">
        <v>0.64764376808329605</v>
      </c>
      <c r="Q664" s="14">
        <v>0.59128069493953095</v>
      </c>
      <c r="R664" s="14">
        <v>0.59402943932618002</v>
      </c>
      <c r="S664" s="14">
        <v>0.56190376080832205</v>
      </c>
      <c r="T664" s="14">
        <v>0.58376973696832801</v>
      </c>
      <c r="U664" s="14">
        <v>0.60824788527399398</v>
      </c>
      <c r="V664" s="14">
        <v>0.58734787164161495</v>
      </c>
      <c r="W664" s="14">
        <v>0.58999824715790605</v>
      </c>
      <c r="X664" s="14"/>
      <c r="Y664" s="14">
        <v>0.61690412258989802</v>
      </c>
      <c r="Z664" s="14">
        <v>0.62846296703299798</v>
      </c>
      <c r="AA664" s="14">
        <v>0.56790194808473904</v>
      </c>
      <c r="AB664" s="14"/>
      <c r="AC664" s="14">
        <v>0.56604755360866499</v>
      </c>
      <c r="AD664" s="14">
        <v>0.635186562703702</v>
      </c>
      <c r="AE664" s="14">
        <v>0.56246968221711002</v>
      </c>
      <c r="AF664" s="14"/>
      <c r="AG664" s="14">
        <v>0.57248018773400999</v>
      </c>
      <c r="AH664" s="14">
        <v>0.61391047761794704</v>
      </c>
      <c r="AI664" s="14">
        <v>0.66102507909864505</v>
      </c>
      <c r="AJ664" s="14">
        <v>0.58513686507768203</v>
      </c>
      <c r="AK664" s="14">
        <v>0.59860607834079504</v>
      </c>
    </row>
    <row r="665" spans="2:37" x14ac:dyDescent="0.3">
      <c r="B665" t="s">
        <v>281</v>
      </c>
      <c r="C665" s="14">
        <v>6.5280249274456595E-2</v>
      </c>
      <c r="D665" s="14">
        <v>8.2594874104157695E-2</v>
      </c>
      <c r="E665" s="14">
        <v>4.8805431848484598E-2</v>
      </c>
      <c r="F665" s="14"/>
      <c r="G665" s="14">
        <v>6.9785877507676106E-2</v>
      </c>
      <c r="H665" s="14">
        <v>5.8949143804216501E-2</v>
      </c>
      <c r="I665" s="14">
        <v>7.9862665551705805E-2</v>
      </c>
      <c r="J665" s="14">
        <v>5.5114996329714901E-2</v>
      </c>
      <c r="K665" s="14"/>
      <c r="L665" s="14">
        <v>7.8742460949415394E-2</v>
      </c>
      <c r="M665" s="14">
        <v>7.0741705711476005E-2</v>
      </c>
      <c r="N665" s="14">
        <v>6.2441656960534497E-2</v>
      </c>
      <c r="O665" s="14">
        <v>4.73118251740475E-2</v>
      </c>
      <c r="P665" s="14">
        <v>6.5470199532532899E-2</v>
      </c>
      <c r="Q665" s="14">
        <v>7.8933396203036799E-2</v>
      </c>
      <c r="R665" s="14">
        <v>5.7338453946210802E-2</v>
      </c>
      <c r="S665" s="14">
        <v>5.0014942612227602E-2</v>
      </c>
      <c r="T665" s="14">
        <v>5.9724145998106701E-2</v>
      </c>
      <c r="U665" s="14">
        <v>5.0263476620507799E-2</v>
      </c>
      <c r="V665" s="14">
        <v>9.9636266607854407E-2</v>
      </c>
      <c r="W665" s="14">
        <v>4.83608656938588E-2</v>
      </c>
      <c r="X665" s="14"/>
      <c r="Y665" s="14">
        <v>6.9933650687853205E-2</v>
      </c>
      <c r="Z665" s="14">
        <v>6.6155913073500106E-2</v>
      </c>
      <c r="AA665" s="14">
        <v>0.103860234183658</v>
      </c>
      <c r="AB665" s="14"/>
      <c r="AC665" s="14">
        <v>6.6264345915693496E-2</v>
      </c>
      <c r="AD665" s="14">
        <v>6.5295756956728193E-2</v>
      </c>
      <c r="AE665" s="14">
        <v>5.1380582640930803E-2</v>
      </c>
      <c r="AF665" s="14"/>
      <c r="AG665" s="14">
        <v>0.14424570075559601</v>
      </c>
      <c r="AH665" s="14">
        <v>0.113003152890572</v>
      </c>
      <c r="AI665" s="14">
        <v>5.79463500821598E-2</v>
      </c>
      <c r="AJ665" s="14">
        <v>4.6983719892063E-2</v>
      </c>
      <c r="AK665" s="14">
        <v>7.5910294394629402E-2</v>
      </c>
    </row>
    <row r="666" spans="2:37" x14ac:dyDescent="0.3">
      <c r="B666" t="s">
        <v>252</v>
      </c>
      <c r="C666" s="14">
        <v>0.53209416451604097</v>
      </c>
      <c r="D666" s="14">
        <v>0.49661190087776003</v>
      </c>
      <c r="E666" s="14">
        <v>0.56563532051625198</v>
      </c>
      <c r="F666" s="14"/>
      <c r="G666" s="14">
        <v>0.58518326631973705</v>
      </c>
      <c r="H666" s="14">
        <v>0.53855819735732002</v>
      </c>
      <c r="I666" s="14">
        <v>0.50085224365954695</v>
      </c>
      <c r="J666" s="14">
        <v>0.49389928417432</v>
      </c>
      <c r="K666" s="14"/>
      <c r="L666" s="14">
        <v>0.53766490289707802</v>
      </c>
      <c r="M666" s="14">
        <v>0.50510077815898302</v>
      </c>
      <c r="N666" s="14">
        <v>0.53774148214302697</v>
      </c>
      <c r="O666" s="14">
        <v>0.54847691878863503</v>
      </c>
      <c r="P666" s="14">
        <v>0.58217356855076297</v>
      </c>
      <c r="Q666" s="14">
        <v>0.51234729873649398</v>
      </c>
      <c r="R666" s="14">
        <v>0.53669098537996895</v>
      </c>
      <c r="S666" s="14">
        <v>0.511888818196095</v>
      </c>
      <c r="T666" s="14">
        <v>0.52404559097022096</v>
      </c>
      <c r="U666" s="14">
        <v>0.55798440865348597</v>
      </c>
      <c r="V666" s="14">
        <v>0.48771160503376099</v>
      </c>
      <c r="W666" s="14">
        <v>0.54163738146404705</v>
      </c>
      <c r="X666" s="14"/>
      <c r="Y666" s="14">
        <v>0.54697047190204495</v>
      </c>
      <c r="Z666" s="14">
        <v>0.56230705395949798</v>
      </c>
      <c r="AA666" s="14">
        <v>0.46404171390108101</v>
      </c>
      <c r="AB666" s="14"/>
      <c r="AC666" s="14">
        <v>0.49978320769297102</v>
      </c>
      <c r="AD666" s="14">
        <v>0.56989080574697404</v>
      </c>
      <c r="AE666" s="14">
        <v>0.51108909957617998</v>
      </c>
      <c r="AF666" s="14"/>
      <c r="AG666" s="14">
        <v>0.42823448697841499</v>
      </c>
      <c r="AH666" s="14">
        <v>0.50090732472737498</v>
      </c>
      <c r="AI666" s="14">
        <v>0.60307872901648496</v>
      </c>
      <c r="AJ666" s="14">
        <v>0.53815314518561896</v>
      </c>
      <c r="AK666" s="14">
        <v>0.522695783946166</v>
      </c>
    </row>
    <row r="667" spans="2:37" x14ac:dyDescent="0.3">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c r="AD667" s="14"/>
      <c r="AE667" s="14"/>
      <c r="AF667" s="14"/>
      <c r="AG667" s="14"/>
      <c r="AH667" s="14"/>
      <c r="AI667" s="14"/>
      <c r="AJ667" s="14"/>
      <c r="AK667" s="14"/>
    </row>
    <row r="668" spans="2:37" x14ac:dyDescent="0.3">
      <c r="B668" s="6" t="s">
        <v>289</v>
      </c>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row>
    <row r="669" spans="2:37" x14ac:dyDescent="0.3">
      <c r="B669" s="26" t="s">
        <v>74</v>
      </c>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row>
    <row r="670" spans="2:37" x14ac:dyDescent="0.3">
      <c r="B670" t="s">
        <v>275</v>
      </c>
      <c r="C670" s="14">
        <v>0.25879260733379</v>
      </c>
      <c r="D670" s="14">
        <v>0.26118504308810703</v>
      </c>
      <c r="E670" s="14">
        <v>0.25486352533920098</v>
      </c>
      <c r="F670" s="14"/>
      <c r="G670" s="14">
        <v>0.257194170124115</v>
      </c>
      <c r="H670" s="14">
        <v>0.23947371104562401</v>
      </c>
      <c r="I670" s="14">
        <v>0.29621401249685497</v>
      </c>
      <c r="J670" s="14">
        <v>0.24881872016641499</v>
      </c>
      <c r="K670" s="14"/>
      <c r="L670" s="14">
        <v>0.28206890732666001</v>
      </c>
      <c r="M670" s="14">
        <v>0.228860751742409</v>
      </c>
      <c r="N670" s="14">
        <v>0.26961665688867198</v>
      </c>
      <c r="O670" s="14">
        <v>0.227747960761079</v>
      </c>
      <c r="P670" s="14">
        <v>0.22938707601208499</v>
      </c>
      <c r="Q670" s="14">
        <v>0.29834420829424402</v>
      </c>
      <c r="R670" s="14">
        <v>0.29200150749220499</v>
      </c>
      <c r="S670" s="14">
        <v>0.23450756711533199</v>
      </c>
      <c r="T670" s="14">
        <v>0.27456406498325298</v>
      </c>
      <c r="U670" s="14">
        <v>0.22620476852958599</v>
      </c>
      <c r="V670" s="14">
        <v>0.24305432002091701</v>
      </c>
      <c r="W670" s="14">
        <v>0.30426856582123102</v>
      </c>
      <c r="X670" s="14"/>
      <c r="Y670" s="14">
        <v>0.24980067551893501</v>
      </c>
      <c r="Z670" s="14">
        <v>0.283031953309416</v>
      </c>
      <c r="AA670" s="14">
        <v>0.20939367790465099</v>
      </c>
      <c r="AB670" s="14"/>
      <c r="AC670" s="14">
        <v>0.277277972970493</v>
      </c>
      <c r="AD670" s="14">
        <v>0.25234079521811398</v>
      </c>
      <c r="AE670" s="14">
        <v>0.23896446103856001</v>
      </c>
      <c r="AF670" s="14"/>
      <c r="AG670" s="14">
        <v>0.21238168541658001</v>
      </c>
      <c r="AH670" s="14">
        <v>0.245596323275312</v>
      </c>
      <c r="AI670" s="14">
        <v>0.29634875759419199</v>
      </c>
      <c r="AJ670" s="14">
        <v>0.25211340494881301</v>
      </c>
      <c r="AK670" s="14">
        <v>0.27077383074228401</v>
      </c>
    </row>
    <row r="671" spans="2:37" x14ac:dyDescent="0.3">
      <c r="B671" t="s">
        <v>276</v>
      </c>
      <c r="C671" s="14">
        <v>0.41156858464329299</v>
      </c>
      <c r="D671" s="14">
        <v>0.41344944484056101</v>
      </c>
      <c r="E671" s="14">
        <v>0.41046152696458199</v>
      </c>
      <c r="F671" s="14"/>
      <c r="G671" s="14">
        <v>0.439658276763426</v>
      </c>
      <c r="H671" s="14">
        <v>0.45256193986913901</v>
      </c>
      <c r="I671" s="14">
        <v>0.38301838987375703</v>
      </c>
      <c r="J671" s="14">
        <v>0.36427987410906199</v>
      </c>
      <c r="K671" s="14"/>
      <c r="L671" s="14">
        <v>0.40261297243516803</v>
      </c>
      <c r="M671" s="14">
        <v>0.44618807863661503</v>
      </c>
      <c r="N671" s="14">
        <v>0.36990141339771099</v>
      </c>
      <c r="O671" s="14">
        <v>0.45030294733892801</v>
      </c>
      <c r="P671" s="14">
        <v>0.45942417114471901</v>
      </c>
      <c r="Q671" s="14">
        <v>0.41737368102011102</v>
      </c>
      <c r="R671" s="14">
        <v>0.37364131385719002</v>
      </c>
      <c r="S671" s="14">
        <v>0.37839065884136802</v>
      </c>
      <c r="T671" s="14">
        <v>0.39466566991712998</v>
      </c>
      <c r="U671" s="14">
        <v>0.39502370287955502</v>
      </c>
      <c r="V671" s="14">
        <v>0.43086202675065499</v>
      </c>
      <c r="W671" s="14">
        <v>0.393733289511558</v>
      </c>
      <c r="X671" s="14"/>
      <c r="Y671" s="14">
        <v>0.46666170373745303</v>
      </c>
      <c r="Z671" s="14">
        <v>0.40460287967436998</v>
      </c>
      <c r="AA671" s="14">
        <v>0.476580310917331</v>
      </c>
      <c r="AB671" s="14"/>
      <c r="AC671" s="14">
        <v>0.446653227598862</v>
      </c>
      <c r="AD671" s="14">
        <v>0.41932255601850599</v>
      </c>
      <c r="AE671" s="14">
        <v>0.35572762540716901</v>
      </c>
      <c r="AF671" s="14"/>
      <c r="AG671" s="14">
        <v>0.45778686177396199</v>
      </c>
      <c r="AH671" s="14">
        <v>0.41836696991144301</v>
      </c>
      <c r="AI671" s="14">
        <v>0.42481686987880402</v>
      </c>
      <c r="AJ671" s="14">
        <v>0.42461295365302798</v>
      </c>
      <c r="AK671" s="14">
        <v>0.37764870336231898</v>
      </c>
    </row>
    <row r="672" spans="2:37" x14ac:dyDescent="0.3">
      <c r="B672" t="s">
        <v>277</v>
      </c>
      <c r="C672" s="14">
        <v>0.23894449029895301</v>
      </c>
      <c r="D672" s="14">
        <v>0.230414418714007</v>
      </c>
      <c r="E672" s="14">
        <v>0.247539333718342</v>
      </c>
      <c r="F672" s="14"/>
      <c r="G672" s="14">
        <v>0.22173167522293499</v>
      </c>
      <c r="H672" s="14">
        <v>0.22399998808214799</v>
      </c>
      <c r="I672" s="14">
        <v>0.22826381476847499</v>
      </c>
      <c r="J672" s="14">
        <v>0.280789475614248</v>
      </c>
      <c r="K672" s="14"/>
      <c r="L672" s="14">
        <v>0.21156818237987601</v>
      </c>
      <c r="M672" s="14">
        <v>0.213942917900769</v>
      </c>
      <c r="N672" s="14">
        <v>0.26988553853196501</v>
      </c>
      <c r="O672" s="14">
        <v>0.248369436737432</v>
      </c>
      <c r="P672" s="14">
        <v>0.251340972706942</v>
      </c>
      <c r="Q672" s="14">
        <v>0.21770598368013799</v>
      </c>
      <c r="R672" s="14">
        <v>0.25622658882573801</v>
      </c>
      <c r="S672" s="14">
        <v>0.26496535771111401</v>
      </c>
      <c r="T672" s="14">
        <v>0.24749608859449701</v>
      </c>
      <c r="U672" s="14">
        <v>0.28150678459807399</v>
      </c>
      <c r="V672" s="14">
        <v>0.23573564732438501</v>
      </c>
      <c r="W672" s="14">
        <v>0.16406647793325599</v>
      </c>
      <c r="X672" s="14"/>
      <c r="Y672" s="14">
        <v>0.196204796845519</v>
      </c>
      <c r="Z672" s="14">
        <v>0.22406733684843899</v>
      </c>
      <c r="AA672" s="14">
        <v>0.247563983070131</v>
      </c>
      <c r="AB672" s="14"/>
      <c r="AC672" s="14">
        <v>0.21199402734633499</v>
      </c>
      <c r="AD672" s="14">
        <v>0.24090355911296901</v>
      </c>
      <c r="AE672" s="14">
        <v>0.28140634167915402</v>
      </c>
      <c r="AF672" s="14"/>
      <c r="AG672" s="14">
        <v>0.228438161099144</v>
      </c>
      <c r="AH672" s="14">
        <v>0.22396561504666099</v>
      </c>
      <c r="AI672" s="14">
        <v>0.20899943430961501</v>
      </c>
      <c r="AJ672" s="14">
        <v>0.24687235346195599</v>
      </c>
      <c r="AK672" s="14">
        <v>0.25097889880666402</v>
      </c>
    </row>
    <row r="673" spans="2:37" x14ac:dyDescent="0.3">
      <c r="B673" t="s">
        <v>278</v>
      </c>
      <c r="C673" s="14">
        <v>4.12059351631315E-2</v>
      </c>
      <c r="D673" s="14">
        <v>4.8242563429670697E-2</v>
      </c>
      <c r="E673" s="14">
        <v>3.4607258776282603E-2</v>
      </c>
      <c r="F673" s="14"/>
      <c r="G673" s="14">
        <v>4.3335548341078799E-2</v>
      </c>
      <c r="H673" s="14">
        <v>3.4422513151329097E-2</v>
      </c>
      <c r="I673" s="14">
        <v>4.7341315943956797E-2</v>
      </c>
      <c r="J673" s="14">
        <v>4.11568858891403E-2</v>
      </c>
      <c r="K673" s="14"/>
      <c r="L673" s="14">
        <v>4.5856517802822697E-2</v>
      </c>
      <c r="M673" s="14">
        <v>5.2914780564137502E-2</v>
      </c>
      <c r="N673" s="14">
        <v>4.2260925070751201E-2</v>
      </c>
      <c r="O673" s="14">
        <v>2.6957050485240601E-2</v>
      </c>
      <c r="P673" s="14">
        <v>3.7061887662702402E-2</v>
      </c>
      <c r="Q673" s="14">
        <v>2.88880592661356E-2</v>
      </c>
      <c r="R673" s="14">
        <v>3.2221937771007902E-2</v>
      </c>
      <c r="S673" s="14">
        <v>6.4190089009433696E-2</v>
      </c>
      <c r="T673" s="14">
        <v>4.4980782414207797E-2</v>
      </c>
      <c r="U673" s="14">
        <v>3.3759378704388797E-2</v>
      </c>
      <c r="V673" s="14">
        <v>2.7248688701708101E-2</v>
      </c>
      <c r="W673" s="14">
        <v>8.08501657300085E-2</v>
      </c>
      <c r="X673" s="14"/>
      <c r="Y673" s="14">
        <v>3.9561365631637598E-2</v>
      </c>
      <c r="Z673" s="14">
        <v>4.3750747420848397E-2</v>
      </c>
      <c r="AA673" s="14">
        <v>3.9480188507678197E-2</v>
      </c>
      <c r="AB673" s="14"/>
      <c r="AC673" s="14">
        <v>2.5609780233473999E-2</v>
      </c>
      <c r="AD673" s="14">
        <v>3.6719012843679302E-2</v>
      </c>
      <c r="AE673" s="14">
        <v>6.2603485927894303E-2</v>
      </c>
      <c r="AF673" s="14"/>
      <c r="AG673" s="14">
        <v>7.24203743671884E-2</v>
      </c>
      <c r="AH673" s="14">
        <v>5.35071556735289E-2</v>
      </c>
      <c r="AI673" s="14">
        <v>2.92811745044783E-2</v>
      </c>
      <c r="AJ673" s="14">
        <v>3.3847880438217702E-2</v>
      </c>
      <c r="AK673" s="14">
        <v>5.5927815049852503E-2</v>
      </c>
    </row>
    <row r="674" spans="2:37" x14ac:dyDescent="0.3">
      <c r="B674" t="s">
        <v>279</v>
      </c>
      <c r="C674" s="14">
        <v>1.60579449291651E-2</v>
      </c>
      <c r="D674" s="14">
        <v>1.9916576187094599E-2</v>
      </c>
      <c r="E674" s="14">
        <v>1.2396412642885799E-2</v>
      </c>
      <c r="F674" s="14"/>
      <c r="G674" s="14">
        <v>2.11364232342987E-2</v>
      </c>
      <c r="H674" s="14">
        <v>1.4131450993905999E-2</v>
      </c>
      <c r="I674" s="14">
        <v>1.8416368700287601E-2</v>
      </c>
      <c r="J674" s="14">
        <v>1.0734277000749999E-2</v>
      </c>
      <c r="K674" s="14"/>
      <c r="L674" s="14">
        <v>2.09926751095105E-2</v>
      </c>
      <c r="M674" s="14">
        <v>1.7855995129741901E-2</v>
      </c>
      <c r="N674" s="14">
        <v>1.6031788469377299E-2</v>
      </c>
      <c r="O674" s="14">
        <v>1.42592804999643E-2</v>
      </c>
      <c r="P674" s="14">
        <v>1.35648311756086E-2</v>
      </c>
      <c r="Q674" s="14">
        <v>7.2894705769206997E-3</v>
      </c>
      <c r="R674" s="14">
        <v>2.0791182263972401E-2</v>
      </c>
      <c r="S674" s="14">
        <v>1.6278524520426899E-2</v>
      </c>
      <c r="T674" s="14">
        <v>2.95823573851947E-3</v>
      </c>
      <c r="U674" s="14">
        <v>2.2875411956203899E-2</v>
      </c>
      <c r="V674" s="14">
        <v>3.1649022773986402E-2</v>
      </c>
      <c r="W674" s="14">
        <v>1.1418531394315199E-2</v>
      </c>
      <c r="X674" s="14"/>
      <c r="Y674" s="14">
        <v>1.62393129437443E-2</v>
      </c>
      <c r="Z674" s="14">
        <v>1.48825658620908E-2</v>
      </c>
      <c r="AA674" s="14">
        <v>1.0876365904452699E-2</v>
      </c>
      <c r="AB674" s="14"/>
      <c r="AC674" s="14">
        <v>1.22046127143876E-2</v>
      </c>
      <c r="AD674" s="14">
        <v>1.58669057365316E-2</v>
      </c>
      <c r="AE674" s="14">
        <v>1.8370497189093001E-2</v>
      </c>
      <c r="AF674" s="14"/>
      <c r="AG674" s="14">
        <v>2.0107424278525E-2</v>
      </c>
      <c r="AH674" s="14">
        <v>3.3738966850583897E-2</v>
      </c>
      <c r="AI674" s="14">
        <v>1.6570922796274298E-2</v>
      </c>
      <c r="AJ674" s="14">
        <v>1.06500853275831E-2</v>
      </c>
      <c r="AK674" s="14">
        <v>1.5915070125526801E-2</v>
      </c>
    </row>
    <row r="675" spans="2:37" x14ac:dyDescent="0.3">
      <c r="B675" t="s">
        <v>122</v>
      </c>
      <c r="C675" s="14">
        <v>3.3430437631666803E-2</v>
      </c>
      <c r="D675" s="14">
        <v>2.6791953740559801E-2</v>
      </c>
      <c r="E675" s="14">
        <v>4.0131942558706703E-2</v>
      </c>
      <c r="F675" s="14"/>
      <c r="G675" s="14">
        <v>1.6943906314147002E-2</v>
      </c>
      <c r="H675" s="14">
        <v>3.5410396857854999E-2</v>
      </c>
      <c r="I675" s="14">
        <v>2.6746098216668401E-2</v>
      </c>
      <c r="J675" s="14">
        <v>5.42207672203842E-2</v>
      </c>
      <c r="K675" s="14"/>
      <c r="L675" s="14">
        <v>3.6900744945963099E-2</v>
      </c>
      <c r="M675" s="14">
        <v>4.0237476026327899E-2</v>
      </c>
      <c r="N675" s="14">
        <v>3.2303677641523802E-2</v>
      </c>
      <c r="O675" s="14">
        <v>3.2363324177356802E-2</v>
      </c>
      <c r="P675" s="14">
        <v>9.2210612979431797E-3</v>
      </c>
      <c r="Q675" s="14">
        <v>3.0398597162450601E-2</v>
      </c>
      <c r="R675" s="14">
        <v>2.5117469789886299E-2</v>
      </c>
      <c r="S675" s="14">
        <v>4.16678028023253E-2</v>
      </c>
      <c r="T675" s="14">
        <v>3.53351583523933E-2</v>
      </c>
      <c r="U675" s="14">
        <v>4.0629953332192097E-2</v>
      </c>
      <c r="V675" s="14">
        <v>3.1450294428348201E-2</v>
      </c>
      <c r="W675" s="14">
        <v>4.5662969609631697E-2</v>
      </c>
      <c r="X675" s="14"/>
      <c r="Y675" s="14">
        <v>3.1532145322711203E-2</v>
      </c>
      <c r="Z675" s="14">
        <v>2.9664516884836099E-2</v>
      </c>
      <c r="AA675" s="14">
        <v>1.6105473695756999E-2</v>
      </c>
      <c r="AB675" s="14"/>
      <c r="AC675" s="14">
        <v>2.6260379136447801E-2</v>
      </c>
      <c r="AD675" s="14">
        <v>3.4847171070200703E-2</v>
      </c>
      <c r="AE675" s="14">
        <v>4.2927588758129902E-2</v>
      </c>
      <c r="AF675" s="14"/>
      <c r="AG675" s="14">
        <v>8.8654930646006394E-3</v>
      </c>
      <c r="AH675" s="14">
        <v>2.4824969242471299E-2</v>
      </c>
      <c r="AI675" s="14">
        <v>2.3982840916637299E-2</v>
      </c>
      <c r="AJ675" s="14">
        <v>3.1903322170401302E-2</v>
      </c>
      <c r="AK675" s="14">
        <v>2.8755681913354401E-2</v>
      </c>
    </row>
    <row r="676" spans="2:37" x14ac:dyDescent="0.3">
      <c r="B676" t="s">
        <v>280</v>
      </c>
      <c r="C676" s="14">
        <v>0.67036119197708299</v>
      </c>
      <c r="D676" s="14">
        <v>0.67463448792866798</v>
      </c>
      <c r="E676" s="14">
        <v>0.66532505230378303</v>
      </c>
      <c r="F676" s="14"/>
      <c r="G676" s="14">
        <v>0.69685244688754</v>
      </c>
      <c r="H676" s="14">
        <v>0.69203565091476205</v>
      </c>
      <c r="I676" s="14">
        <v>0.679232402370612</v>
      </c>
      <c r="J676" s="14">
        <v>0.61309859427547697</v>
      </c>
      <c r="K676" s="14"/>
      <c r="L676" s="14">
        <v>0.68468187976182704</v>
      </c>
      <c r="M676" s="14">
        <v>0.67504883037902297</v>
      </c>
      <c r="N676" s="14">
        <v>0.63951807028638297</v>
      </c>
      <c r="O676" s="14">
        <v>0.67805090810000601</v>
      </c>
      <c r="P676" s="14">
        <v>0.68881124715680397</v>
      </c>
      <c r="Q676" s="14">
        <v>0.71571788931435498</v>
      </c>
      <c r="R676" s="14">
        <v>0.66564282134939601</v>
      </c>
      <c r="S676" s="14">
        <v>0.61289822595669996</v>
      </c>
      <c r="T676" s="14">
        <v>0.66922973490038296</v>
      </c>
      <c r="U676" s="14">
        <v>0.62122847140914095</v>
      </c>
      <c r="V676" s="14">
        <v>0.67391634677157197</v>
      </c>
      <c r="W676" s="14">
        <v>0.69800185533278902</v>
      </c>
      <c r="X676" s="14"/>
      <c r="Y676" s="14">
        <v>0.716462379256388</v>
      </c>
      <c r="Z676" s="14">
        <v>0.68763483298378603</v>
      </c>
      <c r="AA676" s="14">
        <v>0.68597398882198202</v>
      </c>
      <c r="AB676" s="14"/>
      <c r="AC676" s="14">
        <v>0.723931200569355</v>
      </c>
      <c r="AD676" s="14">
        <v>0.67166335123661902</v>
      </c>
      <c r="AE676" s="14">
        <v>0.59469208644572902</v>
      </c>
      <c r="AF676" s="14"/>
      <c r="AG676" s="14">
        <v>0.67016854719054197</v>
      </c>
      <c r="AH676" s="14">
        <v>0.66396329318675495</v>
      </c>
      <c r="AI676" s="14">
        <v>0.72116562747299495</v>
      </c>
      <c r="AJ676" s="14">
        <v>0.67672635860184205</v>
      </c>
      <c r="AK676" s="14">
        <v>0.64842253410460204</v>
      </c>
    </row>
    <row r="677" spans="2:37" x14ac:dyDescent="0.3">
      <c r="B677" t="s">
        <v>281</v>
      </c>
      <c r="C677" s="14">
        <v>5.7263880092296597E-2</v>
      </c>
      <c r="D677" s="14">
        <v>6.8159139616765299E-2</v>
      </c>
      <c r="E677" s="14">
        <v>4.7003671419168398E-2</v>
      </c>
      <c r="F677" s="14"/>
      <c r="G677" s="14">
        <v>6.4471971575377499E-2</v>
      </c>
      <c r="H677" s="14">
        <v>4.85539641452351E-2</v>
      </c>
      <c r="I677" s="14">
        <v>6.5757684644244405E-2</v>
      </c>
      <c r="J677" s="14">
        <v>5.1891162889890298E-2</v>
      </c>
      <c r="K677" s="14"/>
      <c r="L677" s="14">
        <v>6.6849192912333197E-2</v>
      </c>
      <c r="M677" s="14">
        <v>7.0770775693879406E-2</v>
      </c>
      <c r="N677" s="14">
        <v>5.82927135401285E-2</v>
      </c>
      <c r="O677" s="14">
        <v>4.1216330985204899E-2</v>
      </c>
      <c r="P677" s="14">
        <v>5.0626718838310901E-2</v>
      </c>
      <c r="Q677" s="14">
        <v>3.6177529843056298E-2</v>
      </c>
      <c r="R677" s="14">
        <v>5.30131200349803E-2</v>
      </c>
      <c r="S677" s="14">
        <v>8.0468613529860594E-2</v>
      </c>
      <c r="T677" s="14">
        <v>4.7939018152727303E-2</v>
      </c>
      <c r="U677" s="14">
        <v>5.66347906605928E-2</v>
      </c>
      <c r="V677" s="14">
        <v>5.8897711475694503E-2</v>
      </c>
      <c r="W677" s="14">
        <v>9.2268697124323701E-2</v>
      </c>
      <c r="X677" s="14"/>
      <c r="Y677" s="14">
        <v>5.5800678575381901E-2</v>
      </c>
      <c r="Z677" s="14">
        <v>5.8633313282939199E-2</v>
      </c>
      <c r="AA677" s="14">
        <v>5.0356554412130897E-2</v>
      </c>
      <c r="AB677" s="14"/>
      <c r="AC677" s="14">
        <v>3.7814392947861701E-2</v>
      </c>
      <c r="AD677" s="14">
        <v>5.2585918580210902E-2</v>
      </c>
      <c r="AE677" s="14">
        <v>8.0973983116987294E-2</v>
      </c>
      <c r="AF677" s="14"/>
      <c r="AG677" s="14">
        <v>9.2527798645713297E-2</v>
      </c>
      <c r="AH677" s="14">
        <v>8.7246122524112804E-2</v>
      </c>
      <c r="AI677" s="14">
        <v>4.5852097300752598E-2</v>
      </c>
      <c r="AJ677" s="14">
        <v>4.4497965765800798E-2</v>
      </c>
      <c r="AK677" s="14">
        <v>7.1842885175379304E-2</v>
      </c>
    </row>
    <row r="678" spans="2:37" x14ac:dyDescent="0.3">
      <c r="B678" t="s">
        <v>252</v>
      </c>
      <c r="C678" s="14">
        <v>0.613097311884786</v>
      </c>
      <c r="D678" s="14">
        <v>0.60647534831190297</v>
      </c>
      <c r="E678" s="14">
        <v>0.61832138088461497</v>
      </c>
      <c r="F678" s="14"/>
      <c r="G678" s="14">
        <v>0.63238047531216302</v>
      </c>
      <c r="H678" s="14">
        <v>0.64348168676952699</v>
      </c>
      <c r="I678" s="14">
        <v>0.61347471772636697</v>
      </c>
      <c r="J678" s="14">
        <v>0.56120743138558704</v>
      </c>
      <c r="K678" s="14"/>
      <c r="L678" s="14">
        <v>0.61783268684949399</v>
      </c>
      <c r="M678" s="14">
        <v>0.60427805468514395</v>
      </c>
      <c r="N678" s="14">
        <v>0.58122535674625497</v>
      </c>
      <c r="O678" s="14">
        <v>0.63683457711480096</v>
      </c>
      <c r="P678" s="14">
        <v>0.63818452831849304</v>
      </c>
      <c r="Q678" s="14">
        <v>0.67954035947129898</v>
      </c>
      <c r="R678" s="14">
        <v>0.61262970131441596</v>
      </c>
      <c r="S678" s="14">
        <v>0.53242961242683895</v>
      </c>
      <c r="T678" s="14">
        <v>0.62129071674765601</v>
      </c>
      <c r="U678" s="14">
        <v>0.56459368074854799</v>
      </c>
      <c r="V678" s="14">
        <v>0.61501863529587697</v>
      </c>
      <c r="W678" s="14">
        <v>0.60573315820846496</v>
      </c>
      <c r="X678" s="14"/>
      <c r="Y678" s="14">
        <v>0.66066170068100605</v>
      </c>
      <c r="Z678" s="14">
        <v>0.62900151970084694</v>
      </c>
      <c r="AA678" s="14">
        <v>0.63561743440985097</v>
      </c>
      <c r="AB678" s="14"/>
      <c r="AC678" s="14">
        <v>0.68611680762149296</v>
      </c>
      <c r="AD678" s="14">
        <v>0.61907743265640902</v>
      </c>
      <c r="AE678" s="14">
        <v>0.51371810332874102</v>
      </c>
      <c r="AF678" s="14"/>
      <c r="AG678" s="14">
        <v>0.57764074854482905</v>
      </c>
      <c r="AH678" s="14">
        <v>0.57671717066264205</v>
      </c>
      <c r="AI678" s="14">
        <v>0.67531353017224305</v>
      </c>
      <c r="AJ678" s="14">
        <v>0.63222839283604104</v>
      </c>
      <c r="AK678" s="14">
        <v>0.57657964892922298</v>
      </c>
    </row>
    <row r="679" spans="2:37" x14ac:dyDescent="0.3">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c r="AD679" s="14"/>
      <c r="AE679" s="14"/>
      <c r="AF679" s="14"/>
      <c r="AG679" s="14"/>
      <c r="AH679" s="14"/>
      <c r="AI679" s="14"/>
      <c r="AJ679" s="14"/>
      <c r="AK679" s="14"/>
    </row>
    <row r="680" spans="2:37" x14ac:dyDescent="0.3">
      <c r="B680" s="6" t="s">
        <v>290</v>
      </c>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c r="AD680" s="14"/>
      <c r="AE680" s="14"/>
      <c r="AF680" s="14"/>
      <c r="AG680" s="14"/>
      <c r="AH680" s="14"/>
      <c r="AI680" s="14"/>
      <c r="AJ680" s="14"/>
      <c r="AK680" s="14"/>
    </row>
    <row r="681" spans="2:37" x14ac:dyDescent="0.3">
      <c r="B681" s="26" t="s">
        <v>74</v>
      </c>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c r="AD681" s="14"/>
      <c r="AE681" s="14"/>
      <c r="AF681" s="14"/>
      <c r="AG681" s="14"/>
      <c r="AH681" s="14"/>
      <c r="AI681" s="14"/>
      <c r="AJ681" s="14"/>
      <c r="AK681" s="14"/>
    </row>
    <row r="682" spans="2:37" x14ac:dyDescent="0.3">
      <c r="B682" t="s">
        <v>275</v>
      </c>
      <c r="C682" s="14">
        <v>0.28613253272890299</v>
      </c>
      <c r="D682" s="14">
        <v>0.27364827453255802</v>
      </c>
      <c r="E682" s="14">
        <v>0.29558659648679197</v>
      </c>
      <c r="F682" s="14"/>
      <c r="G682" s="14">
        <v>0.293962946623268</v>
      </c>
      <c r="H682" s="14">
        <v>0.26020882981933302</v>
      </c>
      <c r="I682" s="14">
        <v>0.31963965791752402</v>
      </c>
      <c r="J682" s="14">
        <v>0.27542088308454898</v>
      </c>
      <c r="K682" s="14"/>
      <c r="L682" s="14">
        <v>0.33043255358836299</v>
      </c>
      <c r="M682" s="14">
        <v>0.26347453675057197</v>
      </c>
      <c r="N682" s="14">
        <v>0.270787731109772</v>
      </c>
      <c r="O682" s="14">
        <v>0.275774906901048</v>
      </c>
      <c r="P682" s="14">
        <v>0.202105415279589</v>
      </c>
      <c r="Q682" s="14">
        <v>0.32386788673103301</v>
      </c>
      <c r="R682" s="14">
        <v>0.28036762541176702</v>
      </c>
      <c r="S682" s="14">
        <v>0.26934860143081601</v>
      </c>
      <c r="T682" s="14">
        <v>0.31964220275501898</v>
      </c>
      <c r="U682" s="14">
        <v>0.25497194658620798</v>
      </c>
      <c r="V682" s="14">
        <v>0.29399278349642</v>
      </c>
      <c r="W682" s="14">
        <v>0.32820904164196402</v>
      </c>
      <c r="X682" s="14"/>
      <c r="Y682" s="14">
        <v>0.23781600587757201</v>
      </c>
      <c r="Z682" s="14">
        <v>0.32525278317837703</v>
      </c>
      <c r="AA682" s="14">
        <v>0.27059638295171501</v>
      </c>
      <c r="AB682" s="14"/>
      <c r="AC682" s="14">
        <v>0.26975569162869201</v>
      </c>
      <c r="AD682" s="14">
        <v>0.288849828843463</v>
      </c>
      <c r="AE682" s="14">
        <v>0.28980688890165701</v>
      </c>
      <c r="AF682" s="14"/>
      <c r="AG682" s="14">
        <v>0.29363813418842</v>
      </c>
      <c r="AH682" s="14">
        <v>0.27077457337716998</v>
      </c>
      <c r="AI682" s="14">
        <v>0.35129800034279302</v>
      </c>
      <c r="AJ682" s="14">
        <v>0.271203371756364</v>
      </c>
      <c r="AK682" s="14">
        <v>0.28647093189192802</v>
      </c>
    </row>
    <row r="683" spans="2:37" x14ac:dyDescent="0.3">
      <c r="B683" t="s">
        <v>276</v>
      </c>
      <c r="C683" s="14">
        <v>0.43736265562281001</v>
      </c>
      <c r="D683" s="14">
        <v>0.43166381991790198</v>
      </c>
      <c r="E683" s="14">
        <v>0.44449116960507901</v>
      </c>
      <c r="F683" s="14"/>
      <c r="G683" s="14">
        <v>0.46158452325867699</v>
      </c>
      <c r="H683" s="14">
        <v>0.47765916997756003</v>
      </c>
      <c r="I683" s="14">
        <v>0.40846062627053198</v>
      </c>
      <c r="J683" s="14">
        <v>0.39586647146787601</v>
      </c>
      <c r="K683" s="14"/>
      <c r="L683" s="14">
        <v>0.40304434209687601</v>
      </c>
      <c r="M683" s="14">
        <v>0.45596672310567299</v>
      </c>
      <c r="N683" s="14">
        <v>0.44968094070549303</v>
      </c>
      <c r="O683" s="14">
        <v>0.44493534904790599</v>
      </c>
      <c r="P683" s="14">
        <v>0.51448505361678798</v>
      </c>
      <c r="Q683" s="14">
        <v>0.452242107945097</v>
      </c>
      <c r="R683" s="14">
        <v>0.40546089214596598</v>
      </c>
      <c r="S683" s="14">
        <v>0.40098119312495101</v>
      </c>
      <c r="T683" s="14">
        <v>0.41393401731427298</v>
      </c>
      <c r="U683" s="14">
        <v>0.43150553176371398</v>
      </c>
      <c r="V683" s="14">
        <v>0.41670205253959403</v>
      </c>
      <c r="W683" s="14">
        <v>0.50807676729964502</v>
      </c>
      <c r="X683" s="14"/>
      <c r="Y683" s="14">
        <v>0.47817255505713202</v>
      </c>
      <c r="Z683" s="14">
        <v>0.435619662365063</v>
      </c>
      <c r="AA683" s="14">
        <v>0.48031112577346002</v>
      </c>
      <c r="AB683" s="14"/>
      <c r="AC683" s="14">
        <v>0.44043129235219902</v>
      </c>
      <c r="AD683" s="14">
        <v>0.461477789386605</v>
      </c>
      <c r="AE683" s="14">
        <v>0.397063913178752</v>
      </c>
      <c r="AF683" s="14"/>
      <c r="AG683" s="14">
        <v>0.44750311745004401</v>
      </c>
      <c r="AH683" s="14">
        <v>0.46361828991756598</v>
      </c>
      <c r="AI683" s="14">
        <v>0.43619277491521302</v>
      </c>
      <c r="AJ683" s="14">
        <v>0.44316961630743901</v>
      </c>
      <c r="AK683" s="14">
        <v>0.43206989488930198</v>
      </c>
    </row>
    <row r="684" spans="2:37" x14ac:dyDescent="0.3">
      <c r="B684" t="s">
        <v>277</v>
      </c>
      <c r="C684" s="14">
        <v>0.20600217215566</v>
      </c>
      <c r="D684" s="14">
        <v>0.21848308320211099</v>
      </c>
      <c r="E684" s="14">
        <v>0.19452246961431799</v>
      </c>
      <c r="F684" s="14"/>
      <c r="G684" s="14">
        <v>0.186827674568529</v>
      </c>
      <c r="H684" s="14">
        <v>0.199923377689398</v>
      </c>
      <c r="I684" s="14">
        <v>0.204235357061858</v>
      </c>
      <c r="J684" s="14">
        <v>0.23473453954743001</v>
      </c>
      <c r="K684" s="14"/>
      <c r="L684" s="14">
        <v>0.17925705223675001</v>
      </c>
      <c r="M684" s="14">
        <v>0.19765161271086401</v>
      </c>
      <c r="N684" s="14">
        <v>0.22191726044403201</v>
      </c>
      <c r="O684" s="14">
        <v>0.221439180173609</v>
      </c>
      <c r="P684" s="14">
        <v>0.22269119501790999</v>
      </c>
      <c r="Q684" s="14">
        <v>0.16464481249351801</v>
      </c>
      <c r="R684" s="14">
        <v>0.23897747316653301</v>
      </c>
      <c r="S684" s="14">
        <v>0.23977464375469901</v>
      </c>
      <c r="T684" s="14">
        <v>0.20876135320502001</v>
      </c>
      <c r="U684" s="14">
        <v>0.24043574956557101</v>
      </c>
      <c r="V684" s="14">
        <v>0.21187618092000299</v>
      </c>
      <c r="W684" s="14">
        <v>0.10666512722553199</v>
      </c>
      <c r="X684" s="14"/>
      <c r="Y684" s="14">
        <v>0.21113029042404299</v>
      </c>
      <c r="Z684" s="14">
        <v>0.17844775572145899</v>
      </c>
      <c r="AA684" s="14">
        <v>0.20469004129023599</v>
      </c>
      <c r="AB684" s="14"/>
      <c r="AC684" s="14">
        <v>0.22253307732886701</v>
      </c>
      <c r="AD684" s="14">
        <v>0.18554403881939499</v>
      </c>
      <c r="AE684" s="14">
        <v>0.22478311901944001</v>
      </c>
      <c r="AF684" s="14"/>
      <c r="AG684" s="14">
        <v>0.18386934099426799</v>
      </c>
      <c r="AH684" s="14">
        <v>0.17521580760424799</v>
      </c>
      <c r="AI684" s="14">
        <v>0.14579293703048199</v>
      </c>
      <c r="AJ684" s="14">
        <v>0.22870988879208701</v>
      </c>
      <c r="AK684" s="14">
        <v>0.21390152828980799</v>
      </c>
    </row>
    <row r="685" spans="2:37" x14ac:dyDescent="0.3">
      <c r="B685" t="s">
        <v>278</v>
      </c>
      <c r="C685" s="14">
        <v>2.6639594130836101E-2</v>
      </c>
      <c r="D685" s="14">
        <v>3.4727745848750602E-2</v>
      </c>
      <c r="E685" s="14">
        <v>1.8918353827255902E-2</v>
      </c>
      <c r="F685" s="14"/>
      <c r="G685" s="14">
        <v>1.8440761489243802E-2</v>
      </c>
      <c r="H685" s="14">
        <v>2.2156899384144901E-2</v>
      </c>
      <c r="I685" s="14">
        <v>2.9939665066705399E-2</v>
      </c>
      <c r="J685" s="14">
        <v>3.6389163986942502E-2</v>
      </c>
      <c r="K685" s="14"/>
      <c r="L685" s="14">
        <v>4.0241942476778099E-2</v>
      </c>
      <c r="M685" s="14">
        <v>3.04403892376513E-2</v>
      </c>
      <c r="N685" s="14">
        <v>8.1273419027478398E-3</v>
      </c>
      <c r="O685" s="14">
        <v>2.57763141248964E-2</v>
      </c>
      <c r="P685" s="14">
        <v>2.8431871209028799E-2</v>
      </c>
      <c r="Q685" s="14">
        <v>2.6255463145036999E-2</v>
      </c>
      <c r="R685" s="14">
        <v>2.4792732204203399E-2</v>
      </c>
      <c r="S685" s="14">
        <v>1.60804716720442E-2</v>
      </c>
      <c r="T685" s="14">
        <v>1.87690493842829E-2</v>
      </c>
      <c r="U685" s="14">
        <v>2.6276002657038399E-2</v>
      </c>
      <c r="V685" s="14">
        <v>3.9622098769618301E-2</v>
      </c>
      <c r="W685" s="14">
        <v>2.2905781562098899E-2</v>
      </c>
      <c r="X685" s="14"/>
      <c r="Y685" s="14">
        <v>3.0447465937956501E-2</v>
      </c>
      <c r="Z685" s="14">
        <v>2.53272368090404E-2</v>
      </c>
      <c r="AA685" s="14">
        <v>1.7257912024841501E-2</v>
      </c>
      <c r="AB685" s="14"/>
      <c r="AC685" s="14">
        <v>2.7661948696636102E-2</v>
      </c>
      <c r="AD685" s="14">
        <v>2.17502802089409E-2</v>
      </c>
      <c r="AE685" s="14">
        <v>3.2187785407530201E-2</v>
      </c>
      <c r="AF685" s="14"/>
      <c r="AG685" s="14">
        <v>5.4975035480942E-2</v>
      </c>
      <c r="AH685" s="14">
        <v>2.88806669348807E-2</v>
      </c>
      <c r="AI685" s="14">
        <v>3.2226424545384401E-2</v>
      </c>
      <c r="AJ685" s="14">
        <v>1.66004127307889E-2</v>
      </c>
      <c r="AK685" s="14">
        <v>3.12501066200256E-2</v>
      </c>
    </row>
    <row r="686" spans="2:37" x14ac:dyDescent="0.3">
      <c r="B686" t="s">
        <v>279</v>
      </c>
      <c r="C686" s="14">
        <v>1.15886171560927E-2</v>
      </c>
      <c r="D686" s="14">
        <v>1.2252139799580499E-2</v>
      </c>
      <c r="E686" s="14">
        <v>1.1017123165746E-2</v>
      </c>
      <c r="F686" s="14"/>
      <c r="G686" s="14">
        <v>1.4835284073014999E-2</v>
      </c>
      <c r="H686" s="14">
        <v>1.11564176532653E-2</v>
      </c>
      <c r="I686" s="14">
        <v>1.41623380498821E-2</v>
      </c>
      <c r="J686" s="14">
        <v>6.4362201011748102E-3</v>
      </c>
      <c r="K686" s="14"/>
      <c r="L686" s="14">
        <v>1.06191508391519E-2</v>
      </c>
      <c r="M686" s="14">
        <v>2.0011149383896799E-2</v>
      </c>
      <c r="N686" s="14">
        <v>1.6038154477230299E-2</v>
      </c>
      <c r="O686" s="14">
        <v>6.9550486024945301E-3</v>
      </c>
      <c r="P686" s="14">
        <v>9.2151077533496693E-3</v>
      </c>
      <c r="Q686" s="14">
        <v>7.2118493778421397E-3</v>
      </c>
      <c r="R686" s="14">
        <v>1.72003693559282E-2</v>
      </c>
      <c r="S686" s="14">
        <v>2.3924928048237998E-2</v>
      </c>
      <c r="T686" s="14">
        <v>5.8471348458535299E-3</v>
      </c>
      <c r="U686" s="14">
        <v>3.78078435675922E-3</v>
      </c>
      <c r="V686" s="14">
        <v>1.26494001922267E-2</v>
      </c>
      <c r="W686" s="14">
        <v>1.1688514516510101E-2</v>
      </c>
      <c r="X686" s="14"/>
      <c r="Y686" s="14">
        <v>9.3039010049048593E-3</v>
      </c>
      <c r="Z686" s="14">
        <v>1.4024580131088499E-2</v>
      </c>
      <c r="AA686" s="14">
        <v>5.5318239803578599E-3</v>
      </c>
      <c r="AB686" s="14"/>
      <c r="AC686" s="14">
        <v>1.2994062797161801E-2</v>
      </c>
      <c r="AD686" s="14">
        <v>1.18248745267547E-2</v>
      </c>
      <c r="AE686" s="14">
        <v>6.2535934095300097E-3</v>
      </c>
      <c r="AF686" s="14"/>
      <c r="AG686" s="14">
        <v>8.6983119527827106E-3</v>
      </c>
      <c r="AH686" s="14">
        <v>2.0564957180474401E-2</v>
      </c>
      <c r="AI686" s="14">
        <v>1.19849912135818E-2</v>
      </c>
      <c r="AJ686" s="14">
        <v>1.02261752794053E-2</v>
      </c>
      <c r="AK686" s="14">
        <v>1.27074192605595E-2</v>
      </c>
    </row>
    <row r="687" spans="2:37" x14ac:dyDescent="0.3">
      <c r="B687" t="s">
        <v>122</v>
      </c>
      <c r="C687" s="14">
        <v>3.2274428205698799E-2</v>
      </c>
      <c r="D687" s="14">
        <v>2.92249366990977E-2</v>
      </c>
      <c r="E687" s="14">
        <v>3.5464287300809701E-2</v>
      </c>
      <c r="F687" s="14"/>
      <c r="G687" s="14">
        <v>2.4348809987267399E-2</v>
      </c>
      <c r="H687" s="14">
        <v>2.8895305476298701E-2</v>
      </c>
      <c r="I687" s="14">
        <v>2.3562355633499E-2</v>
      </c>
      <c r="J687" s="14">
        <v>5.1152721812028498E-2</v>
      </c>
      <c r="K687" s="14"/>
      <c r="L687" s="14">
        <v>3.64049587620799E-2</v>
      </c>
      <c r="M687" s="14">
        <v>3.2455588811343299E-2</v>
      </c>
      <c r="N687" s="14">
        <v>3.3448571360724197E-2</v>
      </c>
      <c r="O687" s="14">
        <v>2.5119201150046001E-2</v>
      </c>
      <c r="P687" s="14">
        <v>2.30713571233351E-2</v>
      </c>
      <c r="Q687" s="14">
        <v>2.5777880307472401E-2</v>
      </c>
      <c r="R687" s="14">
        <v>3.3200907715602503E-2</v>
      </c>
      <c r="S687" s="14">
        <v>4.9890161969251501E-2</v>
      </c>
      <c r="T687" s="14">
        <v>3.3046242495551797E-2</v>
      </c>
      <c r="U687" s="14">
        <v>4.30299850707088E-2</v>
      </c>
      <c r="V687" s="14">
        <v>2.51574840821377E-2</v>
      </c>
      <c r="W687" s="14">
        <v>2.24547677542495E-2</v>
      </c>
      <c r="X687" s="14"/>
      <c r="Y687" s="14">
        <v>3.3129781698391099E-2</v>
      </c>
      <c r="Z687" s="14">
        <v>2.1327981794972001E-2</v>
      </c>
      <c r="AA687" s="14">
        <v>2.1612713979389402E-2</v>
      </c>
      <c r="AB687" s="14"/>
      <c r="AC687" s="14">
        <v>2.6623927196444099E-2</v>
      </c>
      <c r="AD687" s="14">
        <v>3.0553188214841799E-2</v>
      </c>
      <c r="AE687" s="14">
        <v>4.9904700083090503E-2</v>
      </c>
      <c r="AF687" s="14"/>
      <c r="AG687" s="14">
        <v>1.1316059933543199E-2</v>
      </c>
      <c r="AH687" s="14">
        <v>4.09457049856609E-2</v>
      </c>
      <c r="AI687" s="14">
        <v>2.25048719525455E-2</v>
      </c>
      <c r="AJ687" s="14">
        <v>3.00905351339158E-2</v>
      </c>
      <c r="AK687" s="14">
        <v>2.3600119048376101E-2</v>
      </c>
    </row>
    <row r="688" spans="2:37" x14ac:dyDescent="0.3">
      <c r="B688" t="s">
        <v>280</v>
      </c>
      <c r="C688" s="14">
        <v>0.723495188351712</v>
      </c>
      <c r="D688" s="14">
        <v>0.70531209445045995</v>
      </c>
      <c r="E688" s="14">
        <v>0.74007776609187104</v>
      </c>
      <c r="F688" s="14"/>
      <c r="G688" s="14">
        <v>0.75554746988194499</v>
      </c>
      <c r="H688" s="14">
        <v>0.73786799979689299</v>
      </c>
      <c r="I688" s="14">
        <v>0.72810028418805595</v>
      </c>
      <c r="J688" s="14">
        <v>0.67128735455242405</v>
      </c>
      <c r="K688" s="14"/>
      <c r="L688" s="14">
        <v>0.73347689568523999</v>
      </c>
      <c r="M688" s="14">
        <v>0.71944125985624496</v>
      </c>
      <c r="N688" s="14">
        <v>0.72046867181526597</v>
      </c>
      <c r="O688" s="14">
        <v>0.72071025594895399</v>
      </c>
      <c r="P688" s="14">
        <v>0.71659046889637601</v>
      </c>
      <c r="Q688" s="14">
        <v>0.77610999467612996</v>
      </c>
      <c r="R688" s="14">
        <v>0.685828517557733</v>
      </c>
      <c r="S688" s="14">
        <v>0.67032979455576702</v>
      </c>
      <c r="T688" s="14">
        <v>0.73357622006929202</v>
      </c>
      <c r="U688" s="14">
        <v>0.68647747834992201</v>
      </c>
      <c r="V688" s="14">
        <v>0.71069483603601402</v>
      </c>
      <c r="W688" s="14">
        <v>0.83628580894160898</v>
      </c>
      <c r="X688" s="14"/>
      <c r="Y688" s="14">
        <v>0.71598856093470398</v>
      </c>
      <c r="Z688" s="14">
        <v>0.76087244554344002</v>
      </c>
      <c r="AA688" s="14">
        <v>0.75090750872517498</v>
      </c>
      <c r="AB688" s="14"/>
      <c r="AC688" s="14">
        <v>0.71018698398088997</v>
      </c>
      <c r="AD688" s="14">
        <v>0.75032761823006799</v>
      </c>
      <c r="AE688" s="14">
        <v>0.68687080208040896</v>
      </c>
      <c r="AF688" s="14"/>
      <c r="AG688" s="14">
        <v>0.741141251638464</v>
      </c>
      <c r="AH688" s="14">
        <v>0.73439286329473596</v>
      </c>
      <c r="AI688" s="14">
        <v>0.78749077525800604</v>
      </c>
      <c r="AJ688" s="14">
        <v>0.714372988063803</v>
      </c>
      <c r="AK688" s="14">
        <v>0.71854082678122999</v>
      </c>
    </row>
    <row r="689" spans="2:37" x14ac:dyDescent="0.3">
      <c r="B689" t="s">
        <v>281</v>
      </c>
      <c r="C689" s="14">
        <v>3.8228211286928798E-2</v>
      </c>
      <c r="D689" s="14">
        <v>4.6979885648331103E-2</v>
      </c>
      <c r="E689" s="14">
        <v>2.9935476993001899E-2</v>
      </c>
      <c r="F689" s="14"/>
      <c r="G689" s="14">
        <v>3.3276045562258799E-2</v>
      </c>
      <c r="H689" s="14">
        <v>3.3313317037410202E-2</v>
      </c>
      <c r="I689" s="14">
        <v>4.4102003116587497E-2</v>
      </c>
      <c r="J689" s="14">
        <v>4.2825384088117299E-2</v>
      </c>
      <c r="K689" s="14"/>
      <c r="L689" s="14">
        <v>5.086109331593E-2</v>
      </c>
      <c r="M689" s="14">
        <v>5.0451538621548102E-2</v>
      </c>
      <c r="N689" s="14">
        <v>2.4165496379978099E-2</v>
      </c>
      <c r="O689" s="14">
        <v>3.2731362727391002E-2</v>
      </c>
      <c r="P689" s="14">
        <v>3.7646978962378501E-2</v>
      </c>
      <c r="Q689" s="14">
        <v>3.34673125228791E-2</v>
      </c>
      <c r="R689" s="14">
        <v>4.1993101560131599E-2</v>
      </c>
      <c r="S689" s="14">
        <v>4.0005399720282199E-2</v>
      </c>
      <c r="T689" s="14">
        <v>2.4616184230136399E-2</v>
      </c>
      <c r="U689" s="14">
        <v>3.00567870137976E-2</v>
      </c>
      <c r="V689" s="14">
        <v>5.2271498961844999E-2</v>
      </c>
      <c r="W689" s="14">
        <v>3.4594296078608998E-2</v>
      </c>
      <c r="X689" s="14"/>
      <c r="Y689" s="14">
        <v>3.9751366942861299E-2</v>
      </c>
      <c r="Z689" s="14">
        <v>3.9351816940128799E-2</v>
      </c>
      <c r="AA689" s="14">
        <v>2.2789736005199401E-2</v>
      </c>
      <c r="AB689" s="14"/>
      <c r="AC689" s="14">
        <v>4.0656011493797897E-2</v>
      </c>
      <c r="AD689" s="14">
        <v>3.3575154735695598E-2</v>
      </c>
      <c r="AE689" s="14">
        <v>3.84413788170603E-2</v>
      </c>
      <c r="AF689" s="14"/>
      <c r="AG689" s="14">
        <v>6.36733474337247E-2</v>
      </c>
      <c r="AH689" s="14">
        <v>4.9445624115355101E-2</v>
      </c>
      <c r="AI689" s="14">
        <v>4.4211415758966102E-2</v>
      </c>
      <c r="AJ689" s="14">
        <v>2.6826588010194202E-2</v>
      </c>
      <c r="AK689" s="14">
        <v>4.3957525880585199E-2</v>
      </c>
    </row>
    <row r="690" spans="2:37" x14ac:dyDescent="0.3">
      <c r="B690" t="s">
        <v>252</v>
      </c>
      <c r="C690" s="14">
        <v>0.68526697706478301</v>
      </c>
      <c r="D690" s="14">
        <v>0.65833220880212895</v>
      </c>
      <c r="E690" s="14">
        <v>0.71014228909886901</v>
      </c>
      <c r="F690" s="14"/>
      <c r="G690" s="14">
        <v>0.72227142431968605</v>
      </c>
      <c r="H690" s="14">
        <v>0.70455468275948296</v>
      </c>
      <c r="I690" s="14">
        <v>0.68399828107146798</v>
      </c>
      <c r="J690" s="14">
        <v>0.62846197046430696</v>
      </c>
      <c r="K690" s="14"/>
      <c r="L690" s="14">
        <v>0.68261580236930997</v>
      </c>
      <c r="M690" s="14">
        <v>0.66898972123469602</v>
      </c>
      <c r="N690" s="14">
        <v>0.69630317543528797</v>
      </c>
      <c r="O690" s="14">
        <v>0.68797889322156303</v>
      </c>
      <c r="P690" s="14">
        <v>0.678943489933998</v>
      </c>
      <c r="Q690" s="14">
        <v>0.74264268215325102</v>
      </c>
      <c r="R690" s="14">
        <v>0.64383541599760197</v>
      </c>
      <c r="S690" s="14">
        <v>0.63032439483548497</v>
      </c>
      <c r="T690" s="14">
        <v>0.70896003583915501</v>
      </c>
      <c r="U690" s="14">
        <v>0.65642069133612502</v>
      </c>
      <c r="V690" s="14">
        <v>0.658423337074169</v>
      </c>
      <c r="W690" s="14">
        <v>0.801691512863</v>
      </c>
      <c r="X690" s="14"/>
      <c r="Y690" s="14">
        <v>0.67623719399184301</v>
      </c>
      <c r="Z690" s="14">
        <v>0.72152062860331201</v>
      </c>
      <c r="AA690" s="14">
        <v>0.72811777271997602</v>
      </c>
      <c r="AB690" s="14"/>
      <c r="AC690" s="14">
        <v>0.66953097248709204</v>
      </c>
      <c r="AD690" s="14">
        <v>0.71675246349437205</v>
      </c>
      <c r="AE690" s="14">
        <v>0.64842942326334896</v>
      </c>
      <c r="AF690" s="14"/>
      <c r="AG690" s="14">
        <v>0.67746790420474001</v>
      </c>
      <c r="AH690" s="14">
        <v>0.68494723917938105</v>
      </c>
      <c r="AI690" s="14">
        <v>0.74327935949904</v>
      </c>
      <c r="AJ690" s="14">
        <v>0.68754640005360901</v>
      </c>
      <c r="AK690" s="14">
        <v>0.674583300900645</v>
      </c>
    </row>
    <row r="691" spans="2:37" x14ac:dyDescent="0.3">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c r="AD691" s="14"/>
      <c r="AE691" s="14"/>
      <c r="AF691" s="14"/>
      <c r="AG691" s="14"/>
      <c r="AH691" s="14"/>
      <c r="AI691" s="14"/>
      <c r="AJ691" s="14"/>
      <c r="AK691" s="14"/>
    </row>
    <row r="692" spans="2:37" x14ac:dyDescent="0.3">
      <c r="B692" s="6" t="s">
        <v>291</v>
      </c>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row>
    <row r="693" spans="2:37" x14ac:dyDescent="0.3">
      <c r="B693" s="26" t="s">
        <v>74</v>
      </c>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row>
    <row r="694" spans="2:37" x14ac:dyDescent="0.3">
      <c r="B694" t="s">
        <v>275</v>
      </c>
      <c r="C694" s="14">
        <v>0.278314291586018</v>
      </c>
      <c r="D694" s="14">
        <v>0.27470593230438101</v>
      </c>
      <c r="E694" s="14">
        <v>0.27973278519725098</v>
      </c>
      <c r="F694" s="14"/>
      <c r="G694" s="14">
        <v>0.26032373178901203</v>
      </c>
      <c r="H694" s="14">
        <v>0.29307651483317898</v>
      </c>
      <c r="I694" s="14">
        <v>0.29981128365090098</v>
      </c>
      <c r="J694" s="14">
        <v>0.26471871635057398</v>
      </c>
      <c r="K694" s="14"/>
      <c r="L694" s="14">
        <v>0.34797348809998402</v>
      </c>
      <c r="M694" s="14">
        <v>0.27313036199491197</v>
      </c>
      <c r="N694" s="14">
        <v>0.248817802895205</v>
      </c>
      <c r="O694" s="14">
        <v>0.24697390612425699</v>
      </c>
      <c r="P694" s="14">
        <v>0.23403855012899799</v>
      </c>
      <c r="Q694" s="14">
        <v>0.33612183001611201</v>
      </c>
      <c r="R694" s="14">
        <v>0.28707345686500901</v>
      </c>
      <c r="S694" s="14">
        <v>0.17641881416949001</v>
      </c>
      <c r="T694" s="14">
        <v>0.28104129593752702</v>
      </c>
      <c r="U694" s="14">
        <v>0.26799398470514502</v>
      </c>
      <c r="V694" s="14">
        <v>0.25945538948927599</v>
      </c>
      <c r="W694" s="14">
        <v>0.243179105981781</v>
      </c>
      <c r="X694" s="14"/>
      <c r="Y694" s="14">
        <v>0.26846337610980697</v>
      </c>
      <c r="Z694" s="14">
        <v>0.30453100559224699</v>
      </c>
      <c r="AA694" s="14">
        <v>0.26585131102056098</v>
      </c>
      <c r="AB694" s="14"/>
      <c r="AC694" s="14">
        <v>0.26338258019516497</v>
      </c>
      <c r="AD694" s="14">
        <v>0.26569414116724899</v>
      </c>
      <c r="AE694" s="14">
        <v>0.30469160711091497</v>
      </c>
      <c r="AF694" s="14"/>
      <c r="AG694" s="14">
        <v>0.25874460028025797</v>
      </c>
      <c r="AH694" s="14">
        <v>0.26660256353614897</v>
      </c>
      <c r="AI694" s="14">
        <v>0.34069475767306101</v>
      </c>
      <c r="AJ694" s="14">
        <v>0.26340488796839601</v>
      </c>
      <c r="AK694" s="14">
        <v>0.28466822588678198</v>
      </c>
    </row>
    <row r="695" spans="2:37" x14ac:dyDescent="0.3">
      <c r="B695" t="s">
        <v>276</v>
      </c>
      <c r="C695" s="14">
        <v>0.42894927831878898</v>
      </c>
      <c r="D695" s="14">
        <v>0.40820698817944401</v>
      </c>
      <c r="E695" s="14">
        <v>0.45002801751346899</v>
      </c>
      <c r="F695" s="14"/>
      <c r="G695" s="14">
        <v>0.46584793106540301</v>
      </c>
      <c r="H695" s="14">
        <v>0.43169238803134902</v>
      </c>
      <c r="I695" s="14">
        <v>0.40477955929934301</v>
      </c>
      <c r="J695" s="14">
        <v>0.40589263673873299</v>
      </c>
      <c r="K695" s="14"/>
      <c r="L695" s="14">
        <v>0.39531533674338198</v>
      </c>
      <c r="M695" s="14">
        <v>0.42515345469436899</v>
      </c>
      <c r="N695" s="14">
        <v>0.42844696379929298</v>
      </c>
      <c r="O695" s="14">
        <v>0.42601489615488503</v>
      </c>
      <c r="P695" s="14">
        <v>0.51005656539191502</v>
      </c>
      <c r="Q695" s="14">
        <v>0.398825508474274</v>
      </c>
      <c r="R695" s="14">
        <v>0.46277963572617298</v>
      </c>
      <c r="S695" s="14">
        <v>0.44718105694474602</v>
      </c>
      <c r="T695" s="14">
        <v>0.41868566046402</v>
      </c>
      <c r="U695" s="14">
        <v>0.41721587462534798</v>
      </c>
      <c r="V695" s="14">
        <v>0.42659738213127901</v>
      </c>
      <c r="W695" s="14">
        <v>0.47562084923923997</v>
      </c>
      <c r="X695" s="14"/>
      <c r="Y695" s="14">
        <v>0.458792794173013</v>
      </c>
      <c r="Z695" s="14">
        <v>0.44857465242654199</v>
      </c>
      <c r="AA695" s="14">
        <v>0.435123637858915</v>
      </c>
      <c r="AB695" s="14"/>
      <c r="AC695" s="14">
        <v>0.419628099742409</v>
      </c>
      <c r="AD695" s="14">
        <v>0.46513294409325701</v>
      </c>
      <c r="AE695" s="14">
        <v>0.37947513340502698</v>
      </c>
      <c r="AF695" s="14"/>
      <c r="AG695" s="14">
        <v>0.38743954793894803</v>
      </c>
      <c r="AH695" s="14">
        <v>0.45358652408817102</v>
      </c>
      <c r="AI695" s="14">
        <v>0.43303873438314</v>
      </c>
      <c r="AJ695" s="14">
        <v>0.44561941167052999</v>
      </c>
      <c r="AK695" s="14">
        <v>0.399143788968021</v>
      </c>
    </row>
    <row r="696" spans="2:37" x14ac:dyDescent="0.3">
      <c r="B696" t="s">
        <v>277</v>
      </c>
      <c r="C696" s="14">
        <v>0.21740205625272499</v>
      </c>
      <c r="D696" s="14">
        <v>0.23031713432640399</v>
      </c>
      <c r="E696" s="14">
        <v>0.20557354297108299</v>
      </c>
      <c r="F696" s="14"/>
      <c r="G696" s="14">
        <v>0.217270685161677</v>
      </c>
      <c r="H696" s="14">
        <v>0.205928188918413</v>
      </c>
      <c r="I696" s="14">
        <v>0.20832776832334299</v>
      </c>
      <c r="J696" s="14">
        <v>0.23807433846796999</v>
      </c>
      <c r="K696" s="14"/>
      <c r="L696" s="14">
        <v>0.16971770530508701</v>
      </c>
      <c r="M696" s="14">
        <v>0.22663171945254501</v>
      </c>
      <c r="N696" s="14">
        <v>0.227917891776444</v>
      </c>
      <c r="O696" s="14">
        <v>0.29134954493456</v>
      </c>
      <c r="P696" s="14">
        <v>0.21931793369856001</v>
      </c>
      <c r="Q696" s="14">
        <v>0.17566666538888301</v>
      </c>
      <c r="R696" s="14">
        <v>0.18720105580524499</v>
      </c>
      <c r="S696" s="14">
        <v>0.26202319796728302</v>
      </c>
      <c r="T696" s="14">
        <v>0.22445888187573701</v>
      </c>
      <c r="U696" s="14">
        <v>0.21353498440461199</v>
      </c>
      <c r="V696" s="14">
        <v>0.24395720985224001</v>
      </c>
      <c r="W696" s="14">
        <v>0.233221000367622</v>
      </c>
      <c r="X696" s="14"/>
      <c r="Y696" s="14">
        <v>0.190977024484664</v>
      </c>
      <c r="Z696" s="14">
        <v>0.18491212690651801</v>
      </c>
      <c r="AA696" s="14">
        <v>0.23908807860783601</v>
      </c>
      <c r="AB696" s="14"/>
      <c r="AC696" s="14">
        <v>0.25146503730001002</v>
      </c>
      <c r="AD696" s="14">
        <v>0.198681673953192</v>
      </c>
      <c r="AE696" s="14">
        <v>0.21484865683332599</v>
      </c>
      <c r="AF696" s="14"/>
      <c r="AG696" s="14">
        <v>0.22128397749253001</v>
      </c>
      <c r="AH696" s="14">
        <v>0.20482776506754799</v>
      </c>
      <c r="AI696" s="14">
        <v>0.175124251688623</v>
      </c>
      <c r="AJ696" s="14">
        <v>0.233444442537628</v>
      </c>
      <c r="AK696" s="14">
        <v>0.21350673188980701</v>
      </c>
    </row>
    <row r="697" spans="2:37" x14ac:dyDescent="0.3">
      <c r="B697" t="s">
        <v>278</v>
      </c>
      <c r="C697" s="14">
        <v>3.2852420001659499E-2</v>
      </c>
      <c r="D697" s="14">
        <v>4.3407436924069502E-2</v>
      </c>
      <c r="E697" s="14">
        <v>2.2763628081272299E-2</v>
      </c>
      <c r="F697" s="14"/>
      <c r="G697" s="14">
        <v>3.0753852113893299E-2</v>
      </c>
      <c r="H697" s="14">
        <v>2.2694682196683E-2</v>
      </c>
      <c r="I697" s="14">
        <v>4.6729953242248899E-2</v>
      </c>
      <c r="J697" s="14">
        <v>3.3938983228854899E-2</v>
      </c>
      <c r="K697" s="14"/>
      <c r="L697" s="14">
        <v>4.0042974717679702E-2</v>
      </c>
      <c r="M697" s="14">
        <v>2.7591498782471399E-2</v>
      </c>
      <c r="N697" s="14">
        <v>3.7429631046172099E-2</v>
      </c>
      <c r="O697" s="14">
        <v>0</v>
      </c>
      <c r="P697" s="14">
        <v>1.3846094874896299E-2</v>
      </c>
      <c r="Q697" s="14">
        <v>3.7163460482397603E-2</v>
      </c>
      <c r="R697" s="14">
        <v>3.3817816469733898E-2</v>
      </c>
      <c r="S697" s="14">
        <v>6.4709416895460198E-2</v>
      </c>
      <c r="T697" s="14">
        <v>4.2901562798721198E-2</v>
      </c>
      <c r="U697" s="14">
        <v>4.46234649984322E-2</v>
      </c>
      <c r="V697" s="14">
        <v>3.8109791169442603E-2</v>
      </c>
      <c r="W697" s="14">
        <v>1.40344101689618E-2</v>
      </c>
      <c r="X697" s="14"/>
      <c r="Y697" s="14">
        <v>3.81148760772866E-2</v>
      </c>
      <c r="Z697" s="14">
        <v>2.9577343497126998E-2</v>
      </c>
      <c r="AA697" s="14">
        <v>3.8643354287960299E-2</v>
      </c>
      <c r="AB697" s="14"/>
      <c r="AC697" s="14">
        <v>2.7387378001933901E-2</v>
      </c>
      <c r="AD697" s="14">
        <v>3.4086434178596803E-2</v>
      </c>
      <c r="AE697" s="14">
        <v>3.9043755970228598E-2</v>
      </c>
      <c r="AF697" s="14"/>
      <c r="AG697" s="14">
        <v>9.5906609644534097E-2</v>
      </c>
      <c r="AH697" s="14">
        <v>4.2062898356869403E-2</v>
      </c>
      <c r="AI697" s="14">
        <v>2.7771255642465902E-2</v>
      </c>
      <c r="AJ697" s="14">
        <v>2.0251639965876599E-2</v>
      </c>
      <c r="AK697" s="14">
        <v>4.72848841237858E-2</v>
      </c>
    </row>
    <row r="698" spans="2:37" x14ac:dyDescent="0.3">
      <c r="B698" t="s">
        <v>279</v>
      </c>
      <c r="C698" s="14">
        <v>1.0018310648147399E-2</v>
      </c>
      <c r="D698" s="14">
        <v>1.23416725596764E-2</v>
      </c>
      <c r="E698" s="14">
        <v>7.8159278157158302E-3</v>
      </c>
      <c r="F698" s="14"/>
      <c r="G698" s="14">
        <v>8.6726648425153492E-3</v>
      </c>
      <c r="H698" s="14">
        <v>8.6580756157921893E-3</v>
      </c>
      <c r="I698" s="14">
        <v>1.29162594649288E-2</v>
      </c>
      <c r="J698" s="14">
        <v>1.04811791692416E-2</v>
      </c>
      <c r="K698" s="14"/>
      <c r="L698" s="14">
        <v>1.54364693323941E-2</v>
      </c>
      <c r="M698" s="14">
        <v>1.23658281909326E-2</v>
      </c>
      <c r="N698" s="14">
        <v>1.7057812152108599E-2</v>
      </c>
      <c r="O698" s="14">
        <v>3.4622476511075501E-3</v>
      </c>
      <c r="P698" s="14">
        <v>4.5585900665193798E-3</v>
      </c>
      <c r="Q698" s="14">
        <v>1.45604315768952E-2</v>
      </c>
      <c r="R698" s="14">
        <v>0</v>
      </c>
      <c r="S698" s="14">
        <v>1.6486123932460999E-2</v>
      </c>
      <c r="T698" s="14">
        <v>5.8529247710011698E-3</v>
      </c>
      <c r="U698" s="14">
        <v>7.3956851544295602E-3</v>
      </c>
      <c r="V698" s="14">
        <v>1.26544690147405E-2</v>
      </c>
      <c r="W698" s="14">
        <v>1.14898664881451E-2</v>
      </c>
      <c r="X698" s="14"/>
      <c r="Y698" s="14">
        <v>7.7764165628281604E-3</v>
      </c>
      <c r="Z698" s="14">
        <v>1.02937818541026E-2</v>
      </c>
      <c r="AA698" s="14">
        <v>5.2678666667653898E-3</v>
      </c>
      <c r="AB698" s="14"/>
      <c r="AC698" s="14">
        <v>1.1157274923751801E-2</v>
      </c>
      <c r="AD698" s="14">
        <v>7.8493707907765706E-3</v>
      </c>
      <c r="AE698" s="14">
        <v>1.2768938392123201E-2</v>
      </c>
      <c r="AF698" s="14"/>
      <c r="AG698" s="14">
        <v>2.7833900298747698E-2</v>
      </c>
      <c r="AH698" s="14">
        <v>0</v>
      </c>
      <c r="AI698" s="14">
        <v>3.9217400633086803E-3</v>
      </c>
      <c r="AJ698" s="14">
        <v>9.6902453821857606E-3</v>
      </c>
      <c r="AK698" s="14">
        <v>1.59376200410455E-2</v>
      </c>
    </row>
    <row r="699" spans="2:37" x14ac:dyDescent="0.3">
      <c r="B699" t="s">
        <v>122</v>
      </c>
      <c r="C699" s="14">
        <v>3.2463643192661103E-2</v>
      </c>
      <c r="D699" s="14">
        <v>3.1020835706025401E-2</v>
      </c>
      <c r="E699" s="14">
        <v>3.4086098421208397E-2</v>
      </c>
      <c r="F699" s="14"/>
      <c r="G699" s="14">
        <v>1.7131135027498998E-2</v>
      </c>
      <c r="H699" s="14">
        <v>3.7950150404584299E-2</v>
      </c>
      <c r="I699" s="14">
        <v>2.7435176019236E-2</v>
      </c>
      <c r="J699" s="14">
        <v>4.6894146044625697E-2</v>
      </c>
      <c r="K699" s="14"/>
      <c r="L699" s="14">
        <v>3.1514025801473701E-2</v>
      </c>
      <c r="M699" s="14">
        <v>3.5127136884769997E-2</v>
      </c>
      <c r="N699" s="14">
        <v>4.0329898330777401E-2</v>
      </c>
      <c r="O699" s="14">
        <v>3.21994051351919E-2</v>
      </c>
      <c r="P699" s="14">
        <v>1.8182265839110701E-2</v>
      </c>
      <c r="Q699" s="14">
        <v>3.76621040614376E-2</v>
      </c>
      <c r="R699" s="14">
        <v>2.9128035133838999E-2</v>
      </c>
      <c r="S699" s="14">
        <v>3.3181390090559801E-2</v>
      </c>
      <c r="T699" s="14">
        <v>2.70596741529937E-2</v>
      </c>
      <c r="U699" s="14">
        <v>4.9236006112032701E-2</v>
      </c>
      <c r="V699" s="14">
        <v>1.92257583430217E-2</v>
      </c>
      <c r="W699" s="14">
        <v>2.24547677542495E-2</v>
      </c>
      <c r="X699" s="14"/>
      <c r="Y699" s="14">
        <v>3.5875512592400703E-2</v>
      </c>
      <c r="Z699" s="14">
        <v>2.21110897234632E-2</v>
      </c>
      <c r="AA699" s="14">
        <v>1.6025751557963101E-2</v>
      </c>
      <c r="AB699" s="14"/>
      <c r="AC699" s="14">
        <v>2.69796298367307E-2</v>
      </c>
      <c r="AD699" s="14">
        <v>2.8555435816928699E-2</v>
      </c>
      <c r="AE699" s="14">
        <v>4.9171908288380702E-2</v>
      </c>
      <c r="AF699" s="14"/>
      <c r="AG699" s="14">
        <v>8.7913643449818203E-3</v>
      </c>
      <c r="AH699" s="14">
        <v>3.2920248951262797E-2</v>
      </c>
      <c r="AI699" s="14">
        <v>1.9449260549401302E-2</v>
      </c>
      <c r="AJ699" s="14">
        <v>2.7589372475384E-2</v>
      </c>
      <c r="AK699" s="14">
        <v>3.94587490905592E-2</v>
      </c>
    </row>
    <row r="700" spans="2:37" x14ac:dyDescent="0.3">
      <c r="B700" t="s">
        <v>280</v>
      </c>
      <c r="C700" s="14">
        <v>0.70726356990480699</v>
      </c>
      <c r="D700" s="14">
        <v>0.68291292048382501</v>
      </c>
      <c r="E700" s="14">
        <v>0.72976080271071997</v>
      </c>
      <c r="F700" s="14"/>
      <c r="G700" s="14">
        <v>0.72617166285441503</v>
      </c>
      <c r="H700" s="14">
        <v>0.724768902864527</v>
      </c>
      <c r="I700" s="14">
        <v>0.70459084295024399</v>
      </c>
      <c r="J700" s="14">
        <v>0.67061135308930797</v>
      </c>
      <c r="K700" s="14"/>
      <c r="L700" s="14">
        <v>0.743288824843366</v>
      </c>
      <c r="M700" s="14">
        <v>0.69828381668928097</v>
      </c>
      <c r="N700" s="14">
        <v>0.67726476669449798</v>
      </c>
      <c r="O700" s="14">
        <v>0.67298880227914104</v>
      </c>
      <c r="P700" s="14">
        <v>0.74409511552091401</v>
      </c>
      <c r="Q700" s="14">
        <v>0.73494733849038596</v>
      </c>
      <c r="R700" s="14">
        <v>0.74985309259118205</v>
      </c>
      <c r="S700" s="14">
        <v>0.62359987111423598</v>
      </c>
      <c r="T700" s="14">
        <v>0.69972695640154703</v>
      </c>
      <c r="U700" s="14">
        <v>0.68520985933049305</v>
      </c>
      <c r="V700" s="14">
        <v>0.686052771620555</v>
      </c>
      <c r="W700" s="14">
        <v>0.71879995522102202</v>
      </c>
      <c r="X700" s="14"/>
      <c r="Y700" s="14">
        <v>0.72725617028281997</v>
      </c>
      <c r="Z700" s="14">
        <v>0.75310565801878904</v>
      </c>
      <c r="AA700" s="14">
        <v>0.70097494887947598</v>
      </c>
      <c r="AB700" s="14"/>
      <c r="AC700" s="14">
        <v>0.68301067993757403</v>
      </c>
      <c r="AD700" s="14">
        <v>0.73082708526050599</v>
      </c>
      <c r="AE700" s="14">
        <v>0.68416674051594195</v>
      </c>
      <c r="AF700" s="14"/>
      <c r="AG700" s="14">
        <v>0.646184148219206</v>
      </c>
      <c r="AH700" s="14">
        <v>0.72018908762431999</v>
      </c>
      <c r="AI700" s="14">
        <v>0.77373349205620201</v>
      </c>
      <c r="AJ700" s="14">
        <v>0.70902429963892599</v>
      </c>
      <c r="AK700" s="14">
        <v>0.68381201485480303</v>
      </c>
    </row>
    <row r="701" spans="2:37" x14ac:dyDescent="0.3">
      <c r="B701" t="s">
        <v>281</v>
      </c>
      <c r="C701" s="14">
        <v>4.2870730649806899E-2</v>
      </c>
      <c r="D701" s="14">
        <v>5.5749109483745903E-2</v>
      </c>
      <c r="E701" s="14">
        <v>3.05795558969881E-2</v>
      </c>
      <c r="F701" s="14"/>
      <c r="G701" s="14">
        <v>3.9426516956408697E-2</v>
      </c>
      <c r="H701" s="14">
        <v>3.13527578124752E-2</v>
      </c>
      <c r="I701" s="14">
        <v>5.9646212707177598E-2</v>
      </c>
      <c r="J701" s="14">
        <v>4.4420162398096499E-2</v>
      </c>
      <c r="K701" s="14"/>
      <c r="L701" s="14">
        <v>5.5479444050073802E-2</v>
      </c>
      <c r="M701" s="14">
        <v>3.9957326973403998E-2</v>
      </c>
      <c r="N701" s="14">
        <v>5.4487443198280798E-2</v>
      </c>
      <c r="O701" s="14">
        <v>3.4622476511075501E-3</v>
      </c>
      <c r="P701" s="14">
        <v>1.8404684941415599E-2</v>
      </c>
      <c r="Q701" s="14">
        <v>5.17238920592928E-2</v>
      </c>
      <c r="R701" s="14">
        <v>3.3817816469733898E-2</v>
      </c>
      <c r="S701" s="14">
        <v>8.1195540827921103E-2</v>
      </c>
      <c r="T701" s="14">
        <v>4.8754487569722303E-2</v>
      </c>
      <c r="U701" s="14">
        <v>5.20191501528618E-2</v>
      </c>
      <c r="V701" s="14">
        <v>5.0764260184183001E-2</v>
      </c>
      <c r="W701" s="14">
        <v>2.5524276657106899E-2</v>
      </c>
      <c r="X701" s="14"/>
      <c r="Y701" s="14">
        <v>4.5891292640114698E-2</v>
      </c>
      <c r="Z701" s="14">
        <v>3.9871125351229601E-2</v>
      </c>
      <c r="AA701" s="14">
        <v>4.3911220954725702E-2</v>
      </c>
      <c r="AB701" s="14"/>
      <c r="AC701" s="14">
        <v>3.85446529256857E-2</v>
      </c>
      <c r="AD701" s="14">
        <v>4.1935804969373401E-2</v>
      </c>
      <c r="AE701" s="14">
        <v>5.1812694362351697E-2</v>
      </c>
      <c r="AF701" s="14"/>
      <c r="AG701" s="14">
        <v>0.12374050994328201</v>
      </c>
      <c r="AH701" s="14">
        <v>4.2062898356869403E-2</v>
      </c>
      <c r="AI701" s="14">
        <v>3.16929957057746E-2</v>
      </c>
      <c r="AJ701" s="14">
        <v>2.9941885348062299E-2</v>
      </c>
      <c r="AK701" s="14">
        <v>6.32225041648313E-2</v>
      </c>
    </row>
    <row r="702" spans="2:37" x14ac:dyDescent="0.3">
      <c r="B702" t="s">
        <v>252</v>
      </c>
      <c r="C702" s="14">
        <v>0.66439283925500003</v>
      </c>
      <c r="D702" s="14">
        <v>0.62716381100007901</v>
      </c>
      <c r="E702" s="14">
        <v>0.69918124681373195</v>
      </c>
      <c r="F702" s="14"/>
      <c r="G702" s="14">
        <v>0.68674514589800595</v>
      </c>
      <c r="H702" s="14">
        <v>0.69341614505205196</v>
      </c>
      <c r="I702" s="14">
        <v>0.64494463024306603</v>
      </c>
      <c r="J702" s="14">
        <v>0.62619119069121099</v>
      </c>
      <c r="K702" s="14"/>
      <c r="L702" s="14">
        <v>0.68780938079329201</v>
      </c>
      <c r="M702" s="14">
        <v>0.65832648971587704</v>
      </c>
      <c r="N702" s="14">
        <v>0.62277732349621695</v>
      </c>
      <c r="O702" s="14">
        <v>0.66952655462803401</v>
      </c>
      <c r="P702" s="14">
        <v>0.725690430579498</v>
      </c>
      <c r="Q702" s="14">
        <v>0.68322344643109401</v>
      </c>
      <c r="R702" s="14">
        <v>0.71603527612144802</v>
      </c>
      <c r="S702" s="14">
        <v>0.54240433028631496</v>
      </c>
      <c r="T702" s="14">
        <v>0.65097246883182502</v>
      </c>
      <c r="U702" s="14">
        <v>0.63319070917763198</v>
      </c>
      <c r="V702" s="14">
        <v>0.63528851143637199</v>
      </c>
      <c r="W702" s="14">
        <v>0.69327567856391503</v>
      </c>
      <c r="X702" s="14"/>
      <c r="Y702" s="14">
        <v>0.68136487764270504</v>
      </c>
      <c r="Z702" s="14">
        <v>0.71323453266755998</v>
      </c>
      <c r="AA702" s="14">
        <v>0.65706372792474999</v>
      </c>
      <c r="AB702" s="14"/>
      <c r="AC702" s="14">
        <v>0.64446602701188804</v>
      </c>
      <c r="AD702" s="14">
        <v>0.688891280291133</v>
      </c>
      <c r="AE702" s="14">
        <v>0.63235404615359003</v>
      </c>
      <c r="AF702" s="14"/>
      <c r="AG702" s="14">
        <v>0.52244363827592399</v>
      </c>
      <c r="AH702" s="14">
        <v>0.67812618926745005</v>
      </c>
      <c r="AI702" s="14">
        <v>0.74204049635042701</v>
      </c>
      <c r="AJ702" s="14">
        <v>0.67908241429086402</v>
      </c>
      <c r="AK702" s="14">
        <v>0.62058951068997203</v>
      </c>
    </row>
    <row r="703" spans="2:37" x14ac:dyDescent="0.3">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c r="AD703" s="14"/>
      <c r="AE703" s="14"/>
      <c r="AF703" s="14"/>
      <c r="AG703" s="14"/>
      <c r="AH703" s="14"/>
      <c r="AI703" s="14"/>
      <c r="AJ703" s="14"/>
      <c r="AK703" s="14"/>
    </row>
    <row r="704" spans="2:37" x14ac:dyDescent="0.3">
      <c r="B704" s="6" t="s">
        <v>297</v>
      </c>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c r="AD704" s="14"/>
      <c r="AE704" s="14"/>
      <c r="AF704" s="14"/>
      <c r="AG704" s="14"/>
      <c r="AH704" s="14"/>
      <c r="AI704" s="14"/>
      <c r="AJ704" s="14"/>
      <c r="AK704" s="14"/>
    </row>
    <row r="705" spans="2:37" x14ac:dyDescent="0.3">
      <c r="B705" s="26" t="s">
        <v>74</v>
      </c>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c r="AD705" s="14"/>
      <c r="AE705" s="14"/>
      <c r="AF705" s="14"/>
      <c r="AG705" s="14"/>
      <c r="AH705" s="14"/>
      <c r="AI705" s="14"/>
      <c r="AJ705" s="14"/>
      <c r="AK705" s="14"/>
    </row>
    <row r="706" spans="2:37" x14ac:dyDescent="0.3">
      <c r="B706" t="s">
        <v>292</v>
      </c>
      <c r="C706" s="14">
        <v>9.7861092781514794E-2</v>
      </c>
      <c r="D706" s="14">
        <v>0.114777544984101</v>
      </c>
      <c r="E706" s="14">
        <v>8.06817811736142E-2</v>
      </c>
      <c r="F706" s="14"/>
      <c r="G706" s="14">
        <v>0.11470333245301</v>
      </c>
      <c r="H706" s="14">
        <v>8.4683241918559804E-2</v>
      </c>
      <c r="I706" s="14">
        <v>0.100502110583717</v>
      </c>
      <c r="J706" s="14">
        <v>8.9580073471628802E-2</v>
      </c>
      <c r="K706" s="14"/>
      <c r="L706" s="14">
        <v>0.15339692094312499</v>
      </c>
      <c r="M706" s="14">
        <v>9.0404127825626499E-2</v>
      </c>
      <c r="N706" s="14">
        <v>7.0416202912654005E-2</v>
      </c>
      <c r="O706" s="14">
        <v>7.6215006993826301E-2</v>
      </c>
      <c r="P706" s="14">
        <v>6.5829617959209705E-2</v>
      </c>
      <c r="Q706" s="14">
        <v>0.14685761618820101</v>
      </c>
      <c r="R706" s="14">
        <v>8.3047484022425996E-2</v>
      </c>
      <c r="S706" s="14">
        <v>8.5543393771534804E-2</v>
      </c>
      <c r="T706" s="14">
        <v>7.7011214509241102E-2</v>
      </c>
      <c r="U706" s="14">
        <v>0.103515738863196</v>
      </c>
      <c r="V706" s="14">
        <v>5.1285318525756199E-2</v>
      </c>
      <c r="W706" s="14">
        <v>0.13060122670361099</v>
      </c>
      <c r="X706" s="14"/>
      <c r="Y706" s="14">
        <v>9.3182683400282101E-2</v>
      </c>
      <c r="Z706" s="14">
        <v>0.113304995510941</v>
      </c>
      <c r="AA706" s="14">
        <v>0.14360256869372501</v>
      </c>
      <c r="AB706" s="14"/>
      <c r="AC706" s="14">
        <v>8.5083916478657706E-2</v>
      </c>
      <c r="AD706" s="14">
        <v>0.10598577807072999</v>
      </c>
      <c r="AE706" s="14">
        <v>8.9097130060992902E-2</v>
      </c>
      <c r="AF706" s="14"/>
      <c r="AG706" s="14">
        <v>0.31003604963591902</v>
      </c>
      <c r="AH706" s="14">
        <v>0.124267079403329</v>
      </c>
      <c r="AI706" s="14">
        <v>0.111848842308352</v>
      </c>
      <c r="AJ706" s="14">
        <v>7.1142180440002201E-2</v>
      </c>
      <c r="AK706" s="14">
        <v>0.104719126081588</v>
      </c>
    </row>
    <row r="707" spans="2:37" x14ac:dyDescent="0.3">
      <c r="B707" t="s">
        <v>293</v>
      </c>
      <c r="C707" s="14">
        <v>0.302536239052691</v>
      </c>
      <c r="D707" s="14">
        <v>0.33294966806062598</v>
      </c>
      <c r="E707" s="14">
        <v>0.27287386797781799</v>
      </c>
      <c r="F707" s="14"/>
      <c r="G707" s="14">
        <v>0.318555147447108</v>
      </c>
      <c r="H707" s="14">
        <v>0.31163492559873601</v>
      </c>
      <c r="I707" s="14">
        <v>0.31663064336469998</v>
      </c>
      <c r="J707" s="14">
        <v>0.265207312297774</v>
      </c>
      <c r="K707" s="14"/>
      <c r="L707" s="14">
        <v>0.308771975686703</v>
      </c>
      <c r="M707" s="14">
        <v>0.30141506401472101</v>
      </c>
      <c r="N707" s="14">
        <v>0.28177132782846998</v>
      </c>
      <c r="O707" s="14">
        <v>0.31178981854216797</v>
      </c>
      <c r="P707" s="14">
        <v>0.31456144603716102</v>
      </c>
      <c r="Q707" s="14">
        <v>0.30689606834283201</v>
      </c>
      <c r="R707" s="14">
        <v>0.36165953445932397</v>
      </c>
      <c r="S707" s="14">
        <v>0.31658125568469803</v>
      </c>
      <c r="T707" s="14">
        <v>0.30456922023376398</v>
      </c>
      <c r="U707" s="14">
        <v>0.24802599336367601</v>
      </c>
      <c r="V707" s="14">
        <v>0.26812643582628098</v>
      </c>
      <c r="W707" s="14">
        <v>0.30199721240843902</v>
      </c>
      <c r="X707" s="14"/>
      <c r="Y707" s="14">
        <v>0.35238031774106299</v>
      </c>
      <c r="Z707" s="14">
        <v>0.32985620032688501</v>
      </c>
      <c r="AA707" s="14">
        <v>0.26799353323797998</v>
      </c>
      <c r="AB707" s="14"/>
      <c r="AC707" s="14">
        <v>0.28230278195008102</v>
      </c>
      <c r="AD707" s="14">
        <v>0.30241127895799202</v>
      </c>
      <c r="AE707" s="14">
        <v>0.312556646244394</v>
      </c>
      <c r="AF707" s="14"/>
      <c r="AG707" s="14">
        <v>0.38821331280492599</v>
      </c>
      <c r="AH707" s="14">
        <v>0.324397287375775</v>
      </c>
      <c r="AI707" s="14">
        <v>0.365667408805322</v>
      </c>
      <c r="AJ707" s="14">
        <v>0.27618767574035602</v>
      </c>
      <c r="AK707" s="14">
        <v>0.30159902626583401</v>
      </c>
    </row>
    <row r="708" spans="2:37" x14ac:dyDescent="0.3">
      <c r="B708" t="s">
        <v>294</v>
      </c>
      <c r="C708" s="14">
        <v>0.36256773940342102</v>
      </c>
      <c r="D708" s="14">
        <v>0.323962853142925</v>
      </c>
      <c r="E708" s="14">
        <v>0.40131412368295599</v>
      </c>
      <c r="F708" s="14"/>
      <c r="G708" s="14">
        <v>0.36999453382775499</v>
      </c>
      <c r="H708" s="14">
        <v>0.37130150848563098</v>
      </c>
      <c r="I708" s="14">
        <v>0.34797088691151701</v>
      </c>
      <c r="J708" s="14">
        <v>0.35979805460543202</v>
      </c>
      <c r="K708" s="14"/>
      <c r="L708" s="14">
        <v>0.29211483660613902</v>
      </c>
      <c r="M708" s="14">
        <v>0.36587954478502299</v>
      </c>
      <c r="N708" s="14">
        <v>0.39427130915645198</v>
      </c>
      <c r="O708" s="14">
        <v>0.40311574894535601</v>
      </c>
      <c r="P708" s="14">
        <v>0.41127863798143299</v>
      </c>
      <c r="Q708" s="14">
        <v>0.346118075785668</v>
      </c>
      <c r="R708" s="14">
        <v>0.315827144498389</v>
      </c>
      <c r="S708" s="14">
        <v>0.32441981998452102</v>
      </c>
      <c r="T708" s="14">
        <v>0.37945977763349098</v>
      </c>
      <c r="U708" s="14">
        <v>0.39940169660540298</v>
      </c>
      <c r="V708" s="14">
        <v>0.41325015833050099</v>
      </c>
      <c r="W708" s="14">
        <v>0.324027790277224</v>
      </c>
      <c r="X708" s="14"/>
      <c r="Y708" s="14">
        <v>0.376747970744711</v>
      </c>
      <c r="Z708" s="14">
        <v>0.33997342680062997</v>
      </c>
      <c r="AA708" s="14">
        <v>0.41671284628340699</v>
      </c>
      <c r="AB708" s="14"/>
      <c r="AC708" s="14">
        <v>0.38422081722379298</v>
      </c>
      <c r="AD708" s="14">
        <v>0.37507144487718502</v>
      </c>
      <c r="AE708" s="14">
        <v>0.32557655678869502</v>
      </c>
      <c r="AF708" s="14"/>
      <c r="AG708" s="14">
        <v>0.18816360043116301</v>
      </c>
      <c r="AH708" s="14">
        <v>0.33308000820966899</v>
      </c>
      <c r="AI708" s="14">
        <v>0.34628315831746298</v>
      </c>
      <c r="AJ708" s="14">
        <v>0.398827553430596</v>
      </c>
      <c r="AK708" s="14">
        <v>0.339019840276088</v>
      </c>
    </row>
    <row r="709" spans="2:37" x14ac:dyDescent="0.3">
      <c r="B709" t="s">
        <v>295</v>
      </c>
      <c r="C709" s="14">
        <v>0.14485789516327699</v>
      </c>
      <c r="D709" s="14">
        <v>0.15121874608156899</v>
      </c>
      <c r="E709" s="14">
        <v>0.138268350677896</v>
      </c>
      <c r="F709" s="14"/>
      <c r="G709" s="14">
        <v>0.12980603424775999</v>
      </c>
      <c r="H709" s="14">
        <v>0.14309313282423</v>
      </c>
      <c r="I709" s="14">
        <v>0.155187907377458</v>
      </c>
      <c r="J709" s="14">
        <v>0.15337141052546199</v>
      </c>
      <c r="K709" s="14"/>
      <c r="L709" s="14">
        <v>0.143215786132106</v>
      </c>
      <c r="M709" s="14">
        <v>0.14955852417277199</v>
      </c>
      <c r="N709" s="14">
        <v>0.122565471582239</v>
      </c>
      <c r="O709" s="14">
        <v>0.13639575071972501</v>
      </c>
      <c r="P709" s="14">
        <v>0.13464878254118401</v>
      </c>
      <c r="Q709" s="14">
        <v>0.123961114754621</v>
      </c>
      <c r="R709" s="14">
        <v>0.14036672247791299</v>
      </c>
      <c r="S709" s="14">
        <v>0.207416851971535</v>
      </c>
      <c r="T709" s="14">
        <v>0.13655933520156199</v>
      </c>
      <c r="U709" s="14">
        <v>0.172004511667606</v>
      </c>
      <c r="V709" s="14">
        <v>0.176786001511786</v>
      </c>
      <c r="W709" s="14">
        <v>0.12796558727700999</v>
      </c>
      <c r="X709" s="14"/>
      <c r="Y709" s="14">
        <v>0.118139380126113</v>
      </c>
      <c r="Z709" s="14">
        <v>0.133931632771908</v>
      </c>
      <c r="AA709" s="14">
        <v>0.12869954528789199</v>
      </c>
      <c r="AB709" s="14"/>
      <c r="AC709" s="14">
        <v>0.17161498851323401</v>
      </c>
      <c r="AD709" s="14">
        <v>0.135738976278235</v>
      </c>
      <c r="AE709" s="14">
        <v>0.124208956510658</v>
      </c>
      <c r="AF709" s="14"/>
      <c r="AG709" s="14">
        <v>8.6298796328350996E-2</v>
      </c>
      <c r="AH709" s="14">
        <v>0.139402133476833</v>
      </c>
      <c r="AI709" s="14">
        <v>0.117014875888028</v>
      </c>
      <c r="AJ709" s="14">
        <v>0.15856860758555399</v>
      </c>
      <c r="AK709" s="14">
        <v>0.15077727292412299</v>
      </c>
    </row>
    <row r="710" spans="2:37" x14ac:dyDescent="0.3">
      <c r="B710" t="s">
        <v>122</v>
      </c>
      <c r="C710" s="14">
        <v>9.2177033599096098E-2</v>
      </c>
      <c r="D710" s="14">
        <v>7.7091187730778707E-2</v>
      </c>
      <c r="E710" s="14">
        <v>0.106861876487717</v>
      </c>
      <c r="F710" s="14"/>
      <c r="G710" s="14">
        <v>6.6940952024366895E-2</v>
      </c>
      <c r="H710" s="14">
        <v>8.92871911728432E-2</v>
      </c>
      <c r="I710" s="14">
        <v>7.9708451762607102E-2</v>
      </c>
      <c r="J710" s="14">
        <v>0.13204314909970299</v>
      </c>
      <c r="K710" s="14"/>
      <c r="L710" s="14">
        <v>0.102500480631927</v>
      </c>
      <c r="M710" s="14">
        <v>9.2742739201857799E-2</v>
      </c>
      <c r="N710" s="14">
        <v>0.13097568852018501</v>
      </c>
      <c r="O710" s="14">
        <v>7.2483674798924203E-2</v>
      </c>
      <c r="P710" s="14">
        <v>7.3681515481012094E-2</v>
      </c>
      <c r="Q710" s="14">
        <v>7.6167124928677596E-2</v>
      </c>
      <c r="R710" s="14">
        <v>9.9099114541948294E-2</v>
      </c>
      <c r="S710" s="14">
        <v>6.6038678587711605E-2</v>
      </c>
      <c r="T710" s="14">
        <v>0.102400452421941</v>
      </c>
      <c r="U710" s="14">
        <v>7.7052059500119299E-2</v>
      </c>
      <c r="V710" s="14">
        <v>9.0552085805676197E-2</v>
      </c>
      <c r="W710" s="14">
        <v>0.115408183333716</v>
      </c>
      <c r="X710" s="14"/>
      <c r="Y710" s="14">
        <v>5.9549647987830703E-2</v>
      </c>
      <c r="Z710" s="14">
        <v>8.2933744589635802E-2</v>
      </c>
      <c r="AA710" s="14">
        <v>4.2991506496997102E-2</v>
      </c>
      <c r="AB710" s="14"/>
      <c r="AC710" s="14">
        <v>7.6777495834234294E-2</v>
      </c>
      <c r="AD710" s="14">
        <v>8.0792521815858095E-2</v>
      </c>
      <c r="AE710" s="14">
        <v>0.14856071039526</v>
      </c>
      <c r="AF710" s="14"/>
      <c r="AG710" s="14">
        <v>2.72882407996408E-2</v>
      </c>
      <c r="AH710" s="14">
        <v>7.8853491534393902E-2</v>
      </c>
      <c r="AI710" s="14">
        <v>5.9185714680835298E-2</v>
      </c>
      <c r="AJ710" s="14">
        <v>9.5273982803492197E-2</v>
      </c>
      <c r="AK710" s="14">
        <v>0.103884734452368</v>
      </c>
    </row>
    <row r="711" spans="2:37" x14ac:dyDescent="0.3">
      <c r="B711" t="s">
        <v>296</v>
      </c>
      <c r="C711" s="14">
        <v>0.40039733183420601</v>
      </c>
      <c r="D711" s="14">
        <v>0.44772721304472801</v>
      </c>
      <c r="E711" s="14">
        <v>0.35355564915143201</v>
      </c>
      <c r="F711" s="14"/>
      <c r="G711" s="14">
        <v>0.43325847990011801</v>
      </c>
      <c r="H711" s="14">
        <v>0.39631816751729598</v>
      </c>
      <c r="I711" s="14">
        <v>0.41713275394841798</v>
      </c>
      <c r="J711" s="14">
        <v>0.354787385769403</v>
      </c>
      <c r="K711" s="14"/>
      <c r="L711" s="14">
        <v>0.46216889662982802</v>
      </c>
      <c r="M711" s="14">
        <v>0.39181919184034802</v>
      </c>
      <c r="N711" s="14">
        <v>0.35218753074112502</v>
      </c>
      <c r="O711" s="14">
        <v>0.38800482553599402</v>
      </c>
      <c r="P711" s="14">
        <v>0.38039106399637101</v>
      </c>
      <c r="Q711" s="14">
        <v>0.45375368453103299</v>
      </c>
      <c r="R711" s="14">
        <v>0.44470701848174998</v>
      </c>
      <c r="S711" s="14">
        <v>0.402124649456232</v>
      </c>
      <c r="T711" s="14">
        <v>0.38158043474300501</v>
      </c>
      <c r="U711" s="14">
        <v>0.35154173222687202</v>
      </c>
      <c r="V711" s="14">
        <v>0.319411754352037</v>
      </c>
      <c r="W711" s="14">
        <v>0.43259843911205098</v>
      </c>
      <c r="X711" s="14"/>
      <c r="Y711" s="14">
        <v>0.44556300114134501</v>
      </c>
      <c r="Z711" s="14">
        <v>0.44316119583782598</v>
      </c>
      <c r="AA711" s="14">
        <v>0.41159610193170498</v>
      </c>
      <c r="AB711" s="14"/>
      <c r="AC711" s="14">
        <v>0.367386698428739</v>
      </c>
      <c r="AD711" s="14">
        <v>0.40839705702872198</v>
      </c>
      <c r="AE711" s="14">
        <v>0.40165377630538701</v>
      </c>
      <c r="AF711" s="14"/>
      <c r="AG711" s="14">
        <v>0.69824936244084501</v>
      </c>
      <c r="AH711" s="14">
        <v>0.44866436677910398</v>
      </c>
      <c r="AI711" s="14">
        <v>0.47751625111367402</v>
      </c>
      <c r="AJ711" s="14">
        <v>0.347329856180358</v>
      </c>
      <c r="AK711" s="14">
        <v>0.40631815234742202</v>
      </c>
    </row>
    <row r="712" spans="2:37" x14ac:dyDescent="0.3">
      <c r="B712" t="s">
        <v>252</v>
      </c>
      <c r="C712" s="14">
        <v>-0.30822029823510999</v>
      </c>
      <c r="D712" s="14">
        <v>-0.37063602531394901</v>
      </c>
      <c r="E712" s="14">
        <v>-0.24669377266371501</v>
      </c>
      <c r="F712" s="14"/>
      <c r="G712" s="14">
        <v>-0.366317527875751</v>
      </c>
      <c r="H712" s="14">
        <v>-0.30703097634445298</v>
      </c>
      <c r="I712" s="14">
        <v>-0.33742430218581099</v>
      </c>
      <c r="J712" s="14">
        <v>-0.2227442366697</v>
      </c>
      <c r="K712" s="14"/>
      <c r="L712" s="14">
        <v>-0.359668415997901</v>
      </c>
      <c r="M712" s="14">
        <v>-0.29907645263848998</v>
      </c>
      <c r="N712" s="14">
        <v>-0.22121184222094001</v>
      </c>
      <c r="O712" s="14">
        <v>-0.31552115073706999</v>
      </c>
      <c r="P712" s="14">
        <v>-0.30670954851535798</v>
      </c>
      <c r="Q712" s="14">
        <v>-0.37758655960235499</v>
      </c>
      <c r="R712" s="14">
        <v>-0.34560790393980201</v>
      </c>
      <c r="S712" s="14">
        <v>-0.33608597086852099</v>
      </c>
      <c r="T712" s="14">
        <v>-0.279179982321064</v>
      </c>
      <c r="U712" s="14">
        <v>-0.27448967272675301</v>
      </c>
      <c r="V712" s="14">
        <v>-0.228859668546361</v>
      </c>
      <c r="W712" s="14">
        <v>-0.31719025577833498</v>
      </c>
      <c r="X712" s="14"/>
      <c r="Y712" s="14">
        <v>-0.38601335315351498</v>
      </c>
      <c r="Z712" s="14">
        <v>-0.36022745124819</v>
      </c>
      <c r="AA712" s="14">
        <v>-0.36860459543470803</v>
      </c>
      <c r="AB712" s="14"/>
      <c r="AC712" s="14">
        <v>-0.29060920259450501</v>
      </c>
      <c r="AD712" s="14">
        <v>-0.32760453521286398</v>
      </c>
      <c r="AE712" s="14">
        <v>-0.25309306591012698</v>
      </c>
      <c r="AF712" s="14"/>
      <c r="AG712" s="14">
        <v>-0.67096112164120403</v>
      </c>
      <c r="AH712" s="14">
        <v>-0.36981087524471101</v>
      </c>
      <c r="AI712" s="14">
        <v>-0.41833053643283902</v>
      </c>
      <c r="AJ712" s="14">
        <v>-0.25205587337686602</v>
      </c>
      <c r="AK712" s="14">
        <v>-0.30243341789505301</v>
      </c>
    </row>
    <row r="713" spans="2:37" x14ac:dyDescent="0.3">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c r="AD713" s="14"/>
      <c r="AE713" s="14"/>
      <c r="AF713" s="14"/>
      <c r="AG713" s="14"/>
      <c r="AH713" s="14"/>
      <c r="AI713" s="14"/>
      <c r="AJ713" s="14"/>
      <c r="AK713" s="14"/>
    </row>
    <row r="714" spans="2:37" x14ac:dyDescent="0.3">
      <c r="B714" s="6" t="s">
        <v>303</v>
      </c>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c r="AD714" s="14"/>
      <c r="AE714" s="14"/>
      <c r="AF714" s="14"/>
      <c r="AG714" s="14"/>
      <c r="AH714" s="14"/>
      <c r="AI714" s="14"/>
      <c r="AJ714" s="14"/>
      <c r="AK714" s="14"/>
    </row>
    <row r="715" spans="2:37" x14ac:dyDescent="0.3">
      <c r="B715" s="26" t="s">
        <v>74</v>
      </c>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c r="AE715" s="14"/>
      <c r="AF715" s="14"/>
      <c r="AG715" s="14"/>
      <c r="AH715" s="14"/>
      <c r="AI715" s="14"/>
      <c r="AJ715" s="14"/>
      <c r="AK715" s="14"/>
    </row>
    <row r="716" spans="2:37" x14ac:dyDescent="0.3">
      <c r="B716" t="s">
        <v>298</v>
      </c>
      <c r="C716" s="14">
        <v>7.6032936588765795E-2</v>
      </c>
      <c r="D716" s="14">
        <v>9.1936580083232397E-2</v>
      </c>
      <c r="E716" s="14">
        <v>6.1006515394283499E-2</v>
      </c>
      <c r="F716" s="14"/>
      <c r="G716" s="14">
        <v>9.6109869866298603E-2</v>
      </c>
      <c r="H716" s="14">
        <v>6.9190022132556206E-2</v>
      </c>
      <c r="I716" s="14">
        <v>6.9701355450131994E-2</v>
      </c>
      <c r="J716" s="14">
        <v>6.8144296936179599E-2</v>
      </c>
      <c r="K716" s="14"/>
      <c r="L716" s="14">
        <v>0.119676126691449</v>
      </c>
      <c r="M716" s="14">
        <v>6.8263018202970496E-2</v>
      </c>
      <c r="N716" s="14">
        <v>4.0053201265762603E-2</v>
      </c>
      <c r="O716" s="14">
        <v>5.0966819270630001E-2</v>
      </c>
      <c r="P716" s="14">
        <v>6.5259816423580599E-2</v>
      </c>
      <c r="Q716" s="14">
        <v>9.9825174914720302E-2</v>
      </c>
      <c r="R716" s="14">
        <v>9.9479913402668305E-2</v>
      </c>
      <c r="S716" s="14">
        <v>3.2440962890554398E-2</v>
      </c>
      <c r="T716" s="14">
        <v>5.3912347295798399E-2</v>
      </c>
      <c r="U716" s="14">
        <v>8.3241443668321397E-2</v>
      </c>
      <c r="V716" s="14">
        <v>7.7211636562480798E-2</v>
      </c>
      <c r="W716" s="14">
        <v>8.4077354964717299E-2</v>
      </c>
      <c r="X716" s="14"/>
      <c r="Y716" s="14">
        <v>8.7556351779588995E-2</v>
      </c>
      <c r="Z716" s="14">
        <v>8.9898893979625097E-2</v>
      </c>
      <c r="AA716" s="14">
        <v>9.5105603604848502E-2</v>
      </c>
      <c r="AB716" s="14"/>
      <c r="AC716" s="14">
        <v>6.5670121725464103E-2</v>
      </c>
      <c r="AD716" s="14">
        <v>9.4821113089010103E-2</v>
      </c>
      <c r="AE716" s="14">
        <v>4.0645842668113899E-2</v>
      </c>
      <c r="AF716" s="14"/>
      <c r="AG716" s="14">
        <v>0.210555975037236</v>
      </c>
      <c r="AH716" s="14">
        <v>8.61544738662013E-2</v>
      </c>
      <c r="AI716" s="14">
        <v>0.10206951540164801</v>
      </c>
      <c r="AJ716" s="14">
        <v>5.7361812046522E-2</v>
      </c>
      <c r="AK716" s="14">
        <v>7.4744426764239494E-2</v>
      </c>
    </row>
    <row r="717" spans="2:37" x14ac:dyDescent="0.3">
      <c r="B717" t="s">
        <v>299</v>
      </c>
      <c r="C717" s="14">
        <v>0.27417404231675202</v>
      </c>
      <c r="D717" s="14">
        <v>0.29783446336825897</v>
      </c>
      <c r="E717" s="14">
        <v>0.25026707706581602</v>
      </c>
      <c r="F717" s="14"/>
      <c r="G717" s="14">
        <v>0.34331801535948198</v>
      </c>
      <c r="H717" s="14">
        <v>0.28266412996060503</v>
      </c>
      <c r="I717" s="14">
        <v>0.27849920780089799</v>
      </c>
      <c r="J717" s="14">
        <v>0.18828312841779299</v>
      </c>
      <c r="K717" s="14"/>
      <c r="L717" s="14">
        <v>0.26941714740463102</v>
      </c>
      <c r="M717" s="14">
        <v>0.28746977634248</v>
      </c>
      <c r="N717" s="14">
        <v>0.25970120416940501</v>
      </c>
      <c r="O717" s="14">
        <v>0.24781965979941001</v>
      </c>
      <c r="P717" s="14">
        <v>0.28325757479108798</v>
      </c>
      <c r="Q717" s="14">
        <v>0.29197655728230598</v>
      </c>
      <c r="R717" s="14">
        <v>0.284952126572942</v>
      </c>
      <c r="S717" s="14">
        <v>0.297532528806777</v>
      </c>
      <c r="T717" s="14">
        <v>0.25431440033848701</v>
      </c>
      <c r="U717" s="14">
        <v>0.26758202635734701</v>
      </c>
      <c r="V717" s="14">
        <v>0.267418167359043</v>
      </c>
      <c r="W717" s="14">
        <v>0.32609123215172903</v>
      </c>
      <c r="X717" s="14"/>
      <c r="Y717" s="14">
        <v>0.31166254411344702</v>
      </c>
      <c r="Z717" s="14">
        <v>0.306091749805039</v>
      </c>
      <c r="AA717" s="14">
        <v>0.29967409350794999</v>
      </c>
      <c r="AB717" s="14"/>
      <c r="AC717" s="14">
        <v>0.225816912428349</v>
      </c>
      <c r="AD717" s="14">
        <v>0.31532930118275898</v>
      </c>
      <c r="AE717" s="14">
        <v>0.25780602292645199</v>
      </c>
      <c r="AF717" s="14"/>
      <c r="AG717" s="14">
        <v>0.31905382062243498</v>
      </c>
      <c r="AH717" s="14">
        <v>0.29237680101734198</v>
      </c>
      <c r="AI717" s="14">
        <v>0.34312662128613303</v>
      </c>
      <c r="AJ717" s="14">
        <v>0.24603286614973499</v>
      </c>
      <c r="AK717" s="14">
        <v>0.28464640511899397</v>
      </c>
    </row>
    <row r="718" spans="2:37" x14ac:dyDescent="0.3">
      <c r="B718" t="s">
        <v>300</v>
      </c>
      <c r="C718" s="14">
        <v>0.25953579088506701</v>
      </c>
      <c r="D718" s="14">
        <v>0.2490823161855</v>
      </c>
      <c r="E718" s="14">
        <v>0.27014411823369</v>
      </c>
      <c r="F718" s="14"/>
      <c r="G718" s="14">
        <v>0.23248716657809601</v>
      </c>
      <c r="H718" s="14">
        <v>0.253522966675163</v>
      </c>
      <c r="I718" s="14">
        <v>0.26041373351459401</v>
      </c>
      <c r="J718" s="14">
        <v>0.29124365011669801</v>
      </c>
      <c r="K718" s="14"/>
      <c r="L718" s="14">
        <v>0.23171738123862701</v>
      </c>
      <c r="M718" s="14">
        <v>0.24754127233668299</v>
      </c>
      <c r="N718" s="14">
        <v>0.299985359237259</v>
      </c>
      <c r="O718" s="14">
        <v>0.28445714675107198</v>
      </c>
      <c r="P718" s="14">
        <v>0.29019754224315403</v>
      </c>
      <c r="Q718" s="14">
        <v>0.25588942742263099</v>
      </c>
      <c r="R718" s="14">
        <v>0.210992570781666</v>
      </c>
      <c r="S718" s="14">
        <v>0.279645643953703</v>
      </c>
      <c r="T718" s="14">
        <v>0.28982715389811398</v>
      </c>
      <c r="U718" s="14">
        <v>0.238867160804936</v>
      </c>
      <c r="V718" s="14">
        <v>0.27790228094894798</v>
      </c>
      <c r="W718" s="14">
        <v>0.22070216055202399</v>
      </c>
      <c r="X718" s="14"/>
      <c r="Y718" s="14">
        <v>0.28163786605421198</v>
      </c>
      <c r="Z718" s="14">
        <v>0.25295466896333402</v>
      </c>
      <c r="AA718" s="14">
        <v>0.20727594034355301</v>
      </c>
      <c r="AB718" s="14"/>
      <c r="AC718" s="14">
        <v>0.27143131765317002</v>
      </c>
      <c r="AD718" s="14">
        <v>0.24261043511576499</v>
      </c>
      <c r="AE718" s="14">
        <v>0.29319760658201299</v>
      </c>
      <c r="AF718" s="14"/>
      <c r="AG718" s="14">
        <v>0.211888265457291</v>
      </c>
      <c r="AH718" s="14">
        <v>0.25430726234147699</v>
      </c>
      <c r="AI718" s="14">
        <v>0.228402179229031</v>
      </c>
      <c r="AJ718" s="14">
        <v>0.29024374462799901</v>
      </c>
      <c r="AK718" s="14">
        <v>0.214740039926304</v>
      </c>
    </row>
    <row r="719" spans="2:37" x14ac:dyDescent="0.3">
      <c r="B719" t="s">
        <v>301</v>
      </c>
      <c r="C719" s="14">
        <v>0.16795269087620401</v>
      </c>
      <c r="D719" s="14">
        <v>0.16016107929530499</v>
      </c>
      <c r="E719" s="14">
        <v>0.17599789570284699</v>
      </c>
      <c r="F719" s="14"/>
      <c r="G719" s="14">
        <v>0.159100496296119</v>
      </c>
      <c r="H719" s="14">
        <v>0.186839209037029</v>
      </c>
      <c r="I719" s="14">
        <v>0.170701919782481</v>
      </c>
      <c r="J719" s="14">
        <v>0.15530882313691499</v>
      </c>
      <c r="K719" s="14"/>
      <c r="L719" s="14">
        <v>0.18718378191052601</v>
      </c>
      <c r="M719" s="14">
        <v>0.17496841243615899</v>
      </c>
      <c r="N719" s="14">
        <v>0.151752604605669</v>
      </c>
      <c r="O719" s="14">
        <v>0.1615115791732</v>
      </c>
      <c r="P719" s="14">
        <v>0.17164554381189301</v>
      </c>
      <c r="Q719" s="14">
        <v>0.13483655074356601</v>
      </c>
      <c r="R719" s="14">
        <v>0.20616542907706101</v>
      </c>
      <c r="S719" s="14">
        <v>0.209063877322157</v>
      </c>
      <c r="T719" s="14">
        <v>0.161307200970082</v>
      </c>
      <c r="U719" s="14">
        <v>0.172732801667073</v>
      </c>
      <c r="V719" s="14">
        <v>0.110801605888581</v>
      </c>
      <c r="W719" s="14">
        <v>0.15015022574996301</v>
      </c>
      <c r="X719" s="14"/>
      <c r="Y719" s="14">
        <v>0.14709389683953999</v>
      </c>
      <c r="Z719" s="14">
        <v>0.17388098483185699</v>
      </c>
      <c r="AA719" s="14">
        <v>0.162193322135117</v>
      </c>
      <c r="AB719" s="14"/>
      <c r="AC719" s="14">
        <v>0.16284190475215099</v>
      </c>
      <c r="AD719" s="14">
        <v>0.177099192745862</v>
      </c>
      <c r="AE719" s="14">
        <v>0.15539222706733399</v>
      </c>
      <c r="AF719" s="14"/>
      <c r="AG719" s="14">
        <v>0.212220303952602</v>
      </c>
      <c r="AH719" s="14">
        <v>0.15620377637560601</v>
      </c>
      <c r="AI719" s="14">
        <v>0.167903319450906</v>
      </c>
      <c r="AJ719" s="14">
        <v>0.165908877343656</v>
      </c>
      <c r="AK719" s="14">
        <v>0.17843178864756701</v>
      </c>
    </row>
    <row r="720" spans="2:37" x14ac:dyDescent="0.3">
      <c r="B720" t="s">
        <v>302</v>
      </c>
      <c r="C720" s="14">
        <v>0.18267391589700499</v>
      </c>
      <c r="D720" s="14">
        <v>0.16536201052661301</v>
      </c>
      <c r="E720" s="14">
        <v>0.19878055070751999</v>
      </c>
      <c r="F720" s="14"/>
      <c r="G720" s="14">
        <v>0.14107218944778299</v>
      </c>
      <c r="H720" s="14">
        <v>0.16961196669850601</v>
      </c>
      <c r="I720" s="14">
        <v>0.182348795561181</v>
      </c>
      <c r="J720" s="14">
        <v>0.242828048591057</v>
      </c>
      <c r="K720" s="14"/>
      <c r="L720" s="14">
        <v>0.15378991578771001</v>
      </c>
      <c r="M720" s="14">
        <v>0.17919647172034101</v>
      </c>
      <c r="N720" s="14">
        <v>0.21526462471198901</v>
      </c>
      <c r="O720" s="14">
        <v>0.21208022652505401</v>
      </c>
      <c r="P720" s="14">
        <v>0.143655203846</v>
      </c>
      <c r="Q720" s="14">
        <v>0.186362957426778</v>
      </c>
      <c r="R720" s="14">
        <v>0.16962232278512401</v>
      </c>
      <c r="S720" s="14">
        <v>0.147962578353316</v>
      </c>
      <c r="T720" s="14">
        <v>0.18344323764840201</v>
      </c>
      <c r="U720" s="14">
        <v>0.20812040044640401</v>
      </c>
      <c r="V720" s="14">
        <v>0.22178798835997901</v>
      </c>
      <c r="W720" s="14">
        <v>0.17359714593503101</v>
      </c>
      <c r="X720" s="14"/>
      <c r="Y720" s="14">
        <v>0.14206435780229401</v>
      </c>
      <c r="Z720" s="14">
        <v>0.143162407230982</v>
      </c>
      <c r="AA720" s="14">
        <v>0.20912973191586001</v>
      </c>
      <c r="AB720" s="14"/>
      <c r="AC720" s="14">
        <v>0.24120178168794901</v>
      </c>
      <c r="AD720" s="14">
        <v>0.14109211316252801</v>
      </c>
      <c r="AE720" s="14">
        <v>0.187427319100641</v>
      </c>
      <c r="AF720" s="14"/>
      <c r="AG720" s="14">
        <v>3.7053733412487501E-2</v>
      </c>
      <c r="AH720" s="14">
        <v>0.16971115054713401</v>
      </c>
      <c r="AI720" s="14">
        <v>0.140868431576331</v>
      </c>
      <c r="AJ720" s="14">
        <v>0.205617388429612</v>
      </c>
      <c r="AK720" s="14">
        <v>0.19553045736364999</v>
      </c>
    </row>
    <row r="721" spans="2:37" x14ac:dyDescent="0.3">
      <c r="B721" t="s">
        <v>122</v>
      </c>
      <c r="C721" s="14">
        <v>3.9630623436206699E-2</v>
      </c>
      <c r="D721" s="14">
        <v>3.5623550541090197E-2</v>
      </c>
      <c r="E721" s="14">
        <v>4.3803842895843298E-2</v>
      </c>
      <c r="F721" s="14"/>
      <c r="G721" s="14">
        <v>2.7912262452221299E-2</v>
      </c>
      <c r="H721" s="14">
        <v>3.8171705496141302E-2</v>
      </c>
      <c r="I721" s="14">
        <v>3.8334987890713997E-2</v>
      </c>
      <c r="J721" s="14">
        <v>5.4192052801357499E-2</v>
      </c>
      <c r="K721" s="14"/>
      <c r="L721" s="14">
        <v>3.8215646967056399E-2</v>
      </c>
      <c r="M721" s="14">
        <v>4.25610489613669E-2</v>
      </c>
      <c r="N721" s="14">
        <v>3.3243006009914901E-2</v>
      </c>
      <c r="O721" s="14">
        <v>4.3164568480634297E-2</v>
      </c>
      <c r="P721" s="14">
        <v>4.5984318884283899E-2</v>
      </c>
      <c r="Q721" s="14">
        <v>3.11093322099988E-2</v>
      </c>
      <c r="R721" s="14">
        <v>2.87876373805394E-2</v>
      </c>
      <c r="S721" s="14">
        <v>3.3354408673492597E-2</v>
      </c>
      <c r="T721" s="14">
        <v>5.71956598491173E-2</v>
      </c>
      <c r="U721" s="14">
        <v>2.9456167055918501E-2</v>
      </c>
      <c r="V721" s="14">
        <v>4.48783208809682E-2</v>
      </c>
      <c r="W721" s="14">
        <v>4.5381880646534901E-2</v>
      </c>
      <c r="X721" s="14"/>
      <c r="Y721" s="14">
        <v>2.9984983410919E-2</v>
      </c>
      <c r="Z721" s="14">
        <v>3.4011295189162599E-2</v>
      </c>
      <c r="AA721" s="14">
        <v>2.6621308492671299E-2</v>
      </c>
      <c r="AB721" s="14"/>
      <c r="AC721" s="14">
        <v>3.3037961752915901E-2</v>
      </c>
      <c r="AD721" s="14">
        <v>2.90478447040757E-2</v>
      </c>
      <c r="AE721" s="14">
        <v>6.5530981655446394E-2</v>
      </c>
      <c r="AF721" s="14"/>
      <c r="AG721" s="14">
        <v>9.2279015179481307E-3</v>
      </c>
      <c r="AH721" s="14">
        <v>4.1246535852239703E-2</v>
      </c>
      <c r="AI721" s="14">
        <v>1.7629933055952202E-2</v>
      </c>
      <c r="AJ721" s="14">
        <v>3.48353114024769E-2</v>
      </c>
      <c r="AK721" s="14">
        <v>5.1906882179246099E-2</v>
      </c>
    </row>
    <row r="722" spans="2:37" x14ac:dyDescent="0.3">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c r="AD722" s="14"/>
      <c r="AE722" s="14"/>
      <c r="AF722" s="14"/>
      <c r="AG722" s="14"/>
      <c r="AH722" s="14"/>
      <c r="AI722" s="14"/>
      <c r="AJ722" s="14"/>
      <c r="AK722" s="14"/>
    </row>
    <row r="723" spans="2:37" x14ac:dyDescent="0.3">
      <c r="B723" s="6" t="s">
        <v>312</v>
      </c>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c r="AD723" s="14"/>
      <c r="AE723" s="14"/>
      <c r="AF723" s="14"/>
      <c r="AG723" s="14"/>
      <c r="AH723" s="14"/>
      <c r="AI723" s="14"/>
      <c r="AJ723" s="14"/>
      <c r="AK723" s="14"/>
    </row>
    <row r="724" spans="2:37" x14ac:dyDescent="0.3">
      <c r="B724" s="26" t="s">
        <v>74</v>
      </c>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c r="AD724" s="14"/>
      <c r="AE724" s="14"/>
      <c r="AF724" s="14"/>
      <c r="AG724" s="14"/>
      <c r="AH724" s="14"/>
      <c r="AI724" s="14"/>
      <c r="AJ724" s="14"/>
      <c r="AK724" s="14"/>
    </row>
    <row r="725" spans="2:37" x14ac:dyDescent="0.3">
      <c r="B725" t="s">
        <v>275</v>
      </c>
      <c r="C725" s="14">
        <v>0.29705328491774002</v>
      </c>
      <c r="D725" s="14">
        <v>0.28576553105672198</v>
      </c>
      <c r="E725" s="14">
        <v>0.30673167975098797</v>
      </c>
      <c r="F725" s="14"/>
      <c r="G725" s="14">
        <v>0.297688598531688</v>
      </c>
      <c r="H725" s="14">
        <v>0.28775913088364002</v>
      </c>
      <c r="I725" s="14">
        <v>0.32072856740276501</v>
      </c>
      <c r="J725" s="14">
        <v>0.28407145473790402</v>
      </c>
      <c r="K725" s="14"/>
      <c r="L725" s="14">
        <v>0.306164814853639</v>
      </c>
      <c r="M725" s="14">
        <v>0.25584000018319297</v>
      </c>
      <c r="N725" s="14">
        <v>0.30420817641564002</v>
      </c>
      <c r="O725" s="14">
        <v>0.26798034404390197</v>
      </c>
      <c r="P725" s="14">
        <v>0.27162134328507098</v>
      </c>
      <c r="Q725" s="14">
        <v>0.29775472532947</v>
      </c>
      <c r="R725" s="14">
        <v>0.32381817291653198</v>
      </c>
      <c r="S725" s="14">
        <v>0.29939303298309899</v>
      </c>
      <c r="T725" s="14">
        <v>0.30891128597890599</v>
      </c>
      <c r="U725" s="14">
        <v>0.32409831778766701</v>
      </c>
      <c r="V725" s="14">
        <v>0.27502651967973102</v>
      </c>
      <c r="W725" s="14">
        <v>0.39648756106404698</v>
      </c>
      <c r="X725" s="14"/>
      <c r="Y725" s="14">
        <v>0.266922642072143</v>
      </c>
      <c r="Z725" s="14">
        <v>0.33825783549667898</v>
      </c>
      <c r="AA725" s="14">
        <v>0.27928815095856702</v>
      </c>
      <c r="AB725" s="14"/>
      <c r="AC725" s="14">
        <v>0.28091733048471501</v>
      </c>
      <c r="AD725" s="14">
        <v>0.31589849632141398</v>
      </c>
      <c r="AE725" s="14">
        <v>0.29212383916069701</v>
      </c>
      <c r="AF725" s="14"/>
      <c r="AG725" s="14">
        <v>0.236683511710721</v>
      </c>
      <c r="AH725" s="14">
        <v>0.29747487089486402</v>
      </c>
      <c r="AI725" s="14">
        <v>0.34544899031642501</v>
      </c>
      <c r="AJ725" s="14">
        <v>0.28877307019030002</v>
      </c>
      <c r="AK725" s="14">
        <v>0.29575055710600701</v>
      </c>
    </row>
    <row r="726" spans="2:37" x14ac:dyDescent="0.3">
      <c r="B726" t="s">
        <v>276</v>
      </c>
      <c r="C726" s="14">
        <v>0.42995950907855002</v>
      </c>
      <c r="D726" s="14">
        <v>0.41732285066761698</v>
      </c>
      <c r="E726" s="14">
        <v>0.44381285472913201</v>
      </c>
      <c r="F726" s="14"/>
      <c r="G726" s="14">
        <v>0.460023104538068</v>
      </c>
      <c r="H726" s="14">
        <v>0.44004940663882097</v>
      </c>
      <c r="I726" s="14">
        <v>0.400462784778014</v>
      </c>
      <c r="J726" s="14">
        <v>0.41279377906852099</v>
      </c>
      <c r="K726" s="14"/>
      <c r="L726" s="14">
        <v>0.44196297654834499</v>
      </c>
      <c r="M726" s="14">
        <v>0.43001016694671901</v>
      </c>
      <c r="N726" s="14">
        <v>0.442413551956508</v>
      </c>
      <c r="O726" s="14">
        <v>0.423107506436671</v>
      </c>
      <c r="P726" s="14">
        <v>0.48137735423508798</v>
      </c>
      <c r="Q726" s="14">
        <v>0.43564780999988501</v>
      </c>
      <c r="R726" s="14">
        <v>0.36858205158578</v>
      </c>
      <c r="S726" s="14">
        <v>0.45294787606391701</v>
      </c>
      <c r="T726" s="14">
        <v>0.38981494828236601</v>
      </c>
      <c r="U726" s="14">
        <v>0.436236954278797</v>
      </c>
      <c r="V726" s="14">
        <v>0.46419869675847902</v>
      </c>
      <c r="W726" s="14">
        <v>0.42819780521498602</v>
      </c>
      <c r="X726" s="14"/>
      <c r="Y726" s="14">
        <v>0.482490385238807</v>
      </c>
      <c r="Z726" s="14">
        <v>0.43265619922423398</v>
      </c>
      <c r="AA726" s="14">
        <v>0.46558321431042998</v>
      </c>
      <c r="AB726" s="14"/>
      <c r="AC726" s="14">
        <v>0.41672648749921398</v>
      </c>
      <c r="AD726" s="14">
        <v>0.45754919976899999</v>
      </c>
      <c r="AE726" s="14">
        <v>0.41872732091667603</v>
      </c>
      <c r="AF726" s="14"/>
      <c r="AG726" s="14">
        <v>0.50778854325821499</v>
      </c>
      <c r="AH726" s="14">
        <v>0.42130832693007397</v>
      </c>
      <c r="AI726" s="14">
        <v>0.43040160237244401</v>
      </c>
      <c r="AJ726" s="14">
        <v>0.44375099103142801</v>
      </c>
      <c r="AK726" s="14">
        <v>0.40235723567493398</v>
      </c>
    </row>
    <row r="727" spans="2:37" x14ac:dyDescent="0.3">
      <c r="B727" t="s">
        <v>310</v>
      </c>
      <c r="C727" s="14">
        <v>0.18699231011220699</v>
      </c>
      <c r="D727" s="14">
        <v>0.20376828598799299</v>
      </c>
      <c r="E727" s="14">
        <v>0.17117151716053999</v>
      </c>
      <c r="F727" s="14"/>
      <c r="G727" s="14">
        <v>0.16399969332084499</v>
      </c>
      <c r="H727" s="14">
        <v>0.18539629086068601</v>
      </c>
      <c r="I727" s="14">
        <v>0.18816402907058899</v>
      </c>
      <c r="J727" s="14">
        <v>0.213809930353727</v>
      </c>
      <c r="K727" s="14"/>
      <c r="L727" s="14">
        <v>0.16596213911054999</v>
      </c>
      <c r="M727" s="14">
        <v>0.20672427877958899</v>
      </c>
      <c r="N727" s="14">
        <v>0.16659597600766601</v>
      </c>
      <c r="O727" s="14">
        <v>0.19673543550460701</v>
      </c>
      <c r="P727" s="14">
        <v>0.15975624104699801</v>
      </c>
      <c r="Q727" s="14">
        <v>0.19485863614412299</v>
      </c>
      <c r="R727" s="14">
        <v>0.18659967912342301</v>
      </c>
      <c r="S727" s="14">
        <v>0.18217064689684001</v>
      </c>
      <c r="T727" s="14">
        <v>0.22423767271983799</v>
      </c>
      <c r="U727" s="14">
        <v>0.18478284569675599</v>
      </c>
      <c r="V727" s="14">
        <v>0.20322638286488101</v>
      </c>
      <c r="W727" s="14">
        <v>0.11500167223867901</v>
      </c>
      <c r="X727" s="14"/>
      <c r="Y727" s="14">
        <v>0.169288860525518</v>
      </c>
      <c r="Z727" s="14">
        <v>0.162577122657933</v>
      </c>
      <c r="AA727" s="14">
        <v>0.174142829770667</v>
      </c>
      <c r="AB727" s="14"/>
      <c r="AC727" s="14">
        <v>0.20549879504296301</v>
      </c>
      <c r="AD727" s="14">
        <v>0.16224287054039299</v>
      </c>
      <c r="AE727" s="14">
        <v>0.204235188200103</v>
      </c>
      <c r="AF727" s="14"/>
      <c r="AG727" s="14">
        <v>0.174690202142921</v>
      </c>
      <c r="AH727" s="14">
        <v>0.1574257566086</v>
      </c>
      <c r="AI727" s="14">
        <v>0.15363086835268</v>
      </c>
      <c r="AJ727" s="14">
        <v>0.18794642895980301</v>
      </c>
      <c r="AK727" s="14">
        <v>0.21376480917568999</v>
      </c>
    </row>
    <row r="728" spans="2:37" x14ac:dyDescent="0.3">
      <c r="B728" t="s">
        <v>278</v>
      </c>
      <c r="C728" s="14">
        <v>3.5854680479354799E-2</v>
      </c>
      <c r="D728" s="14">
        <v>4.5478964552525397E-2</v>
      </c>
      <c r="E728" s="14">
        <v>2.6694361361284401E-2</v>
      </c>
      <c r="F728" s="14"/>
      <c r="G728" s="14">
        <v>3.38477973714729E-2</v>
      </c>
      <c r="H728" s="14">
        <v>4.4007255521058698E-2</v>
      </c>
      <c r="I728" s="14">
        <v>4.33891510806843E-2</v>
      </c>
      <c r="J728" s="14">
        <v>2.3449840810411501E-2</v>
      </c>
      <c r="K728" s="14"/>
      <c r="L728" s="14">
        <v>3.5825503189594599E-2</v>
      </c>
      <c r="M728" s="14">
        <v>3.74476679753592E-2</v>
      </c>
      <c r="N728" s="14">
        <v>2.93144618719746E-2</v>
      </c>
      <c r="O728" s="14">
        <v>4.4040563005322698E-2</v>
      </c>
      <c r="P728" s="14">
        <v>3.1988741584207399E-2</v>
      </c>
      <c r="Q728" s="14">
        <v>3.0629751451388101E-2</v>
      </c>
      <c r="R728" s="14">
        <v>5.93813185615183E-2</v>
      </c>
      <c r="S728" s="14">
        <v>2.4174198259420299E-2</v>
      </c>
      <c r="T728" s="14">
        <v>3.26904978658707E-2</v>
      </c>
      <c r="U728" s="14">
        <v>2.5711714794767099E-2</v>
      </c>
      <c r="V728" s="14">
        <v>3.8229403478565099E-2</v>
      </c>
      <c r="W728" s="14">
        <v>3.7497787482983699E-2</v>
      </c>
      <c r="X728" s="14"/>
      <c r="Y728" s="14">
        <v>4.3955632381628897E-2</v>
      </c>
      <c r="Z728" s="14">
        <v>2.8246926871695398E-2</v>
      </c>
      <c r="AA728" s="14">
        <v>3.8414203809509502E-2</v>
      </c>
      <c r="AB728" s="14"/>
      <c r="AC728" s="14">
        <v>3.7411522120521297E-2</v>
      </c>
      <c r="AD728" s="14">
        <v>3.3806134641345902E-2</v>
      </c>
      <c r="AE728" s="14">
        <v>2.37127478504323E-2</v>
      </c>
      <c r="AF728" s="14"/>
      <c r="AG728" s="14">
        <v>4.4880742081551801E-2</v>
      </c>
      <c r="AH728" s="14">
        <v>6.6188052481046505E-2</v>
      </c>
      <c r="AI728" s="14">
        <v>3.1907411159075597E-2</v>
      </c>
      <c r="AJ728" s="14">
        <v>3.0869275598484E-2</v>
      </c>
      <c r="AK728" s="14">
        <v>3.79820098036679E-2</v>
      </c>
    </row>
    <row r="729" spans="2:37" x14ac:dyDescent="0.3">
      <c r="B729" t="s">
        <v>279</v>
      </c>
      <c r="C729" s="14">
        <v>1.8153475899363902E-2</v>
      </c>
      <c r="D729" s="14">
        <v>2.1502103365742001E-2</v>
      </c>
      <c r="E729" s="14">
        <v>1.50036753748317E-2</v>
      </c>
      <c r="F729" s="14"/>
      <c r="G729" s="14">
        <v>1.88858860826321E-2</v>
      </c>
      <c r="H729" s="14">
        <v>1.8785042905284301E-2</v>
      </c>
      <c r="I729" s="14">
        <v>1.50993336610615E-2</v>
      </c>
      <c r="J729" s="14">
        <v>1.9660381454181801E-2</v>
      </c>
      <c r="K729" s="14"/>
      <c r="L729" s="14">
        <v>1.6639869147257302E-2</v>
      </c>
      <c r="M729" s="14">
        <v>2.7090884903890299E-2</v>
      </c>
      <c r="N729" s="14">
        <v>1.19584954153199E-2</v>
      </c>
      <c r="O729" s="14">
        <v>2.12696340003568E-2</v>
      </c>
      <c r="P729" s="14">
        <v>2.2787916596147002E-2</v>
      </c>
      <c r="Q729" s="14">
        <v>2.1652080862778499E-2</v>
      </c>
      <c r="R729" s="14">
        <v>3.2865174410847298E-2</v>
      </c>
      <c r="S729" s="14">
        <v>8.2061557056117406E-3</v>
      </c>
      <c r="T729" s="14">
        <v>1.7830070367536598E-2</v>
      </c>
      <c r="U729" s="14">
        <v>7.2514472955982102E-3</v>
      </c>
      <c r="V729" s="14">
        <v>6.29135449733905E-3</v>
      </c>
      <c r="W729" s="14">
        <v>0</v>
      </c>
      <c r="X729" s="14"/>
      <c r="Y729" s="14">
        <v>2.0062970660047499E-2</v>
      </c>
      <c r="Z729" s="14">
        <v>9.9557762317927997E-3</v>
      </c>
      <c r="AA729" s="14">
        <v>2.0996637568550101E-2</v>
      </c>
      <c r="AB729" s="14"/>
      <c r="AC729" s="14">
        <v>2.8558670184775699E-2</v>
      </c>
      <c r="AD729" s="14">
        <v>9.7625911119132401E-3</v>
      </c>
      <c r="AE729" s="14">
        <v>1.0459633574673201E-2</v>
      </c>
      <c r="AF729" s="14"/>
      <c r="AG729" s="14">
        <v>2.6729099288642099E-2</v>
      </c>
      <c r="AH729" s="14">
        <v>2.8956627308033601E-2</v>
      </c>
      <c r="AI729" s="14">
        <v>1.14720046693955E-2</v>
      </c>
      <c r="AJ729" s="14">
        <v>1.8073169693288801E-2</v>
      </c>
      <c r="AK729" s="14">
        <v>1.8482947117845702E-2</v>
      </c>
    </row>
    <row r="730" spans="2:37" x14ac:dyDescent="0.3">
      <c r="B730" t="s">
        <v>122</v>
      </c>
      <c r="C730" s="14">
        <v>3.1986739512784503E-2</v>
      </c>
      <c r="D730" s="14">
        <v>2.6162264369401E-2</v>
      </c>
      <c r="E730" s="14">
        <v>3.65859116232242E-2</v>
      </c>
      <c r="F730" s="14"/>
      <c r="G730" s="14">
        <v>2.5554920155294002E-2</v>
      </c>
      <c r="H730" s="14">
        <v>2.4002873190510799E-2</v>
      </c>
      <c r="I730" s="14">
        <v>3.2156134006886099E-2</v>
      </c>
      <c r="J730" s="14">
        <v>4.6214613575254498E-2</v>
      </c>
      <c r="K730" s="14"/>
      <c r="L730" s="14">
        <v>3.34446971506141E-2</v>
      </c>
      <c r="M730" s="14">
        <v>4.2887001211248797E-2</v>
      </c>
      <c r="N730" s="14">
        <v>4.5509338332892398E-2</v>
      </c>
      <c r="O730" s="14">
        <v>4.6866517009140699E-2</v>
      </c>
      <c r="P730" s="14">
        <v>3.2468403252488801E-2</v>
      </c>
      <c r="Q730" s="14">
        <v>1.9456996212356099E-2</v>
      </c>
      <c r="R730" s="14">
        <v>2.8753603401898802E-2</v>
      </c>
      <c r="S730" s="14">
        <v>3.3108090091111597E-2</v>
      </c>
      <c r="T730" s="14">
        <v>2.65155247854819E-2</v>
      </c>
      <c r="U730" s="14">
        <v>2.1918720146414501E-2</v>
      </c>
      <c r="V730" s="14">
        <v>1.3027642721004999E-2</v>
      </c>
      <c r="W730" s="14">
        <v>2.28151739993043E-2</v>
      </c>
      <c r="X730" s="14"/>
      <c r="Y730" s="14">
        <v>1.72795091218561E-2</v>
      </c>
      <c r="Z730" s="14">
        <v>2.83061395176663E-2</v>
      </c>
      <c r="AA730" s="14">
        <v>2.15749635822758E-2</v>
      </c>
      <c r="AB730" s="14"/>
      <c r="AC730" s="14">
        <v>3.08871946678109E-2</v>
      </c>
      <c r="AD730" s="14">
        <v>2.0740707615933902E-2</v>
      </c>
      <c r="AE730" s="14">
        <v>5.07412702974184E-2</v>
      </c>
      <c r="AF730" s="14"/>
      <c r="AG730" s="14">
        <v>9.2279015179481307E-3</v>
      </c>
      <c r="AH730" s="14">
        <v>2.86463657773822E-2</v>
      </c>
      <c r="AI730" s="14">
        <v>2.7139123129980298E-2</v>
      </c>
      <c r="AJ730" s="14">
        <v>3.0587064526695899E-2</v>
      </c>
      <c r="AK730" s="14">
        <v>3.1662441121855997E-2</v>
      </c>
    </row>
    <row r="731" spans="2:37" x14ac:dyDescent="0.3">
      <c r="B731" t="s">
        <v>280</v>
      </c>
      <c r="C731" s="14">
        <v>0.72701279399629004</v>
      </c>
      <c r="D731" s="14">
        <v>0.70308838172433896</v>
      </c>
      <c r="E731" s="14">
        <v>0.75054453448011904</v>
      </c>
      <c r="F731" s="14"/>
      <c r="G731" s="14">
        <v>0.75771170306975599</v>
      </c>
      <c r="H731" s="14">
        <v>0.727808537522461</v>
      </c>
      <c r="I731" s="14">
        <v>0.72119135218077901</v>
      </c>
      <c r="J731" s="14">
        <v>0.69686523380642496</v>
      </c>
      <c r="K731" s="14"/>
      <c r="L731" s="14">
        <v>0.74812779140198404</v>
      </c>
      <c r="M731" s="14">
        <v>0.68585016712991198</v>
      </c>
      <c r="N731" s="14">
        <v>0.74662172837214702</v>
      </c>
      <c r="O731" s="14">
        <v>0.69108785048057297</v>
      </c>
      <c r="P731" s="14">
        <v>0.75299869752015902</v>
      </c>
      <c r="Q731" s="14">
        <v>0.73340253532935396</v>
      </c>
      <c r="R731" s="14">
        <v>0.69240022450231198</v>
      </c>
      <c r="S731" s="14">
        <v>0.752340909047016</v>
      </c>
      <c r="T731" s="14">
        <v>0.698726234261273</v>
      </c>
      <c r="U731" s="14">
        <v>0.76033527206646401</v>
      </c>
      <c r="V731" s="14">
        <v>0.73922521643821004</v>
      </c>
      <c r="W731" s="14">
        <v>0.82468536627903299</v>
      </c>
      <c r="X731" s="14"/>
      <c r="Y731" s="14">
        <v>0.74941302731094905</v>
      </c>
      <c r="Z731" s="14">
        <v>0.77091403472091202</v>
      </c>
      <c r="AA731" s="14">
        <v>0.744871365268997</v>
      </c>
      <c r="AB731" s="14"/>
      <c r="AC731" s="14">
        <v>0.69764381798392905</v>
      </c>
      <c r="AD731" s="14">
        <v>0.77344769609041397</v>
      </c>
      <c r="AE731" s="14">
        <v>0.71085116007737303</v>
      </c>
      <c r="AF731" s="14"/>
      <c r="AG731" s="14">
        <v>0.74447205496893698</v>
      </c>
      <c r="AH731" s="14">
        <v>0.71878319782493805</v>
      </c>
      <c r="AI731" s="14">
        <v>0.77585059268886802</v>
      </c>
      <c r="AJ731" s="14">
        <v>0.73252406122172797</v>
      </c>
      <c r="AK731" s="14">
        <v>0.69810779278094104</v>
      </c>
    </row>
    <row r="732" spans="2:37" x14ac:dyDescent="0.3">
      <c r="B732" t="s">
        <v>281</v>
      </c>
      <c r="C732" s="14">
        <v>5.4008156378718801E-2</v>
      </c>
      <c r="D732" s="14">
        <v>6.6981067918267495E-2</v>
      </c>
      <c r="E732" s="14">
        <v>4.1698036736116099E-2</v>
      </c>
      <c r="F732" s="14"/>
      <c r="G732" s="14">
        <v>5.2733683454105E-2</v>
      </c>
      <c r="H732" s="14">
        <v>6.2792298426342999E-2</v>
      </c>
      <c r="I732" s="14">
        <v>5.8488484741745797E-2</v>
      </c>
      <c r="J732" s="14">
        <v>4.3110222264593399E-2</v>
      </c>
      <c r="K732" s="14"/>
      <c r="L732" s="14">
        <v>5.24653723368518E-2</v>
      </c>
      <c r="M732" s="14">
        <v>6.4538552879249506E-2</v>
      </c>
      <c r="N732" s="14">
        <v>4.12729572872945E-2</v>
      </c>
      <c r="O732" s="14">
        <v>6.5310197005679596E-2</v>
      </c>
      <c r="P732" s="14">
        <v>5.4776658180354397E-2</v>
      </c>
      <c r="Q732" s="14">
        <v>5.2281832314166603E-2</v>
      </c>
      <c r="R732" s="14">
        <v>9.2246492972365604E-2</v>
      </c>
      <c r="S732" s="14">
        <v>3.2380353965031999E-2</v>
      </c>
      <c r="T732" s="14">
        <v>5.0520568233407198E-2</v>
      </c>
      <c r="U732" s="14">
        <v>3.2963162090365303E-2</v>
      </c>
      <c r="V732" s="14">
        <v>4.4520757975904199E-2</v>
      </c>
      <c r="W732" s="14">
        <v>3.7497787482983699E-2</v>
      </c>
      <c r="X732" s="14"/>
      <c r="Y732" s="14">
        <v>6.4018603041676406E-2</v>
      </c>
      <c r="Z732" s="14">
        <v>3.8202703103488202E-2</v>
      </c>
      <c r="AA732" s="14">
        <v>5.9410841378059603E-2</v>
      </c>
      <c r="AB732" s="14"/>
      <c r="AC732" s="14">
        <v>6.5970192305297007E-2</v>
      </c>
      <c r="AD732" s="14">
        <v>4.3568725753259097E-2</v>
      </c>
      <c r="AE732" s="14">
        <v>3.4172381425105501E-2</v>
      </c>
      <c r="AF732" s="14"/>
      <c r="AG732" s="14">
        <v>7.1609841370193897E-2</v>
      </c>
      <c r="AH732" s="14">
        <v>9.5144679789080103E-2</v>
      </c>
      <c r="AI732" s="14">
        <v>4.3379415828471199E-2</v>
      </c>
      <c r="AJ732" s="14">
        <v>4.8942445291772801E-2</v>
      </c>
      <c r="AK732" s="14">
        <v>5.6464956921513598E-2</v>
      </c>
    </row>
    <row r="733" spans="2:37" x14ac:dyDescent="0.3">
      <c r="B733" t="s">
        <v>252</v>
      </c>
      <c r="C733" s="14">
        <v>0.67300463761757101</v>
      </c>
      <c r="D733" s="14">
        <v>0.63610731380607199</v>
      </c>
      <c r="E733" s="14">
        <v>0.70884649774400299</v>
      </c>
      <c r="F733" s="14"/>
      <c r="G733" s="14">
        <v>0.70497801961565099</v>
      </c>
      <c r="H733" s="14">
        <v>0.66501623909611796</v>
      </c>
      <c r="I733" s="14">
        <v>0.66270286743903295</v>
      </c>
      <c r="J733" s="14">
        <v>0.65375501154183102</v>
      </c>
      <c r="K733" s="14"/>
      <c r="L733" s="14">
        <v>0.69566241906513204</v>
      </c>
      <c r="M733" s="14">
        <v>0.62131161425066295</v>
      </c>
      <c r="N733" s="14">
        <v>0.70534877108485305</v>
      </c>
      <c r="O733" s="14">
        <v>0.625777653474894</v>
      </c>
      <c r="P733" s="14">
        <v>0.69822203933980498</v>
      </c>
      <c r="Q733" s="14">
        <v>0.68112070301518801</v>
      </c>
      <c r="R733" s="14">
        <v>0.600153731529947</v>
      </c>
      <c r="S733" s="14">
        <v>0.71996055508198398</v>
      </c>
      <c r="T733" s="14">
        <v>0.648205666027865</v>
      </c>
      <c r="U733" s="14">
        <v>0.72737210997609902</v>
      </c>
      <c r="V733" s="14">
        <v>0.694704458462306</v>
      </c>
      <c r="W733" s="14">
        <v>0.78718757879604895</v>
      </c>
      <c r="X733" s="14"/>
      <c r="Y733" s="14">
        <v>0.68539442426927299</v>
      </c>
      <c r="Z733" s="14">
        <v>0.73271133161742397</v>
      </c>
      <c r="AA733" s="14">
        <v>0.68546052389093703</v>
      </c>
      <c r="AB733" s="14"/>
      <c r="AC733" s="14">
        <v>0.63167362567863194</v>
      </c>
      <c r="AD733" s="14">
        <v>0.72987897033715499</v>
      </c>
      <c r="AE733" s="14">
        <v>0.676678778652268</v>
      </c>
      <c r="AF733" s="14"/>
      <c r="AG733" s="14">
        <v>0.67286221359874299</v>
      </c>
      <c r="AH733" s="14">
        <v>0.62363851803585801</v>
      </c>
      <c r="AI733" s="14">
        <v>0.73247117686039698</v>
      </c>
      <c r="AJ733" s="14">
        <v>0.68358161592995503</v>
      </c>
      <c r="AK733" s="14">
        <v>0.64164283585942705</v>
      </c>
    </row>
    <row r="734" spans="2:37" x14ac:dyDescent="0.3">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row>
    <row r="735" spans="2:37" x14ac:dyDescent="0.3">
      <c r="B735" s="6" t="s">
        <v>313</v>
      </c>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c r="AD735" s="14"/>
      <c r="AE735" s="14"/>
      <c r="AF735" s="14"/>
      <c r="AG735" s="14"/>
      <c r="AH735" s="14"/>
      <c r="AI735" s="14"/>
      <c r="AJ735" s="14"/>
      <c r="AK735" s="14"/>
    </row>
    <row r="736" spans="2:37" x14ac:dyDescent="0.3">
      <c r="B736" s="26" t="s">
        <v>74</v>
      </c>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c r="AD736" s="14"/>
      <c r="AE736" s="14"/>
      <c r="AF736" s="14"/>
      <c r="AG736" s="14"/>
      <c r="AH736" s="14"/>
      <c r="AI736" s="14"/>
      <c r="AJ736" s="14"/>
      <c r="AK736" s="14"/>
    </row>
    <row r="737" spans="2:37" x14ac:dyDescent="0.3">
      <c r="B737" t="s">
        <v>275</v>
      </c>
      <c r="C737" s="14">
        <v>0.23659468032179701</v>
      </c>
      <c r="D737" s="14">
        <v>0.22549496865093899</v>
      </c>
      <c r="E737" s="14">
        <v>0.246355697979</v>
      </c>
      <c r="F737" s="14"/>
      <c r="G737" s="14">
        <v>0.25206650182299001</v>
      </c>
      <c r="H737" s="14">
        <v>0.239596265179576</v>
      </c>
      <c r="I737" s="14">
        <v>0.245673476750562</v>
      </c>
      <c r="J737" s="14">
        <v>0.20807220542114099</v>
      </c>
      <c r="K737" s="14"/>
      <c r="L737" s="14">
        <v>0.26249219373261001</v>
      </c>
      <c r="M737" s="14">
        <v>0.20509043124246701</v>
      </c>
      <c r="N737" s="14">
        <v>0.22865873103057699</v>
      </c>
      <c r="O737" s="14">
        <v>0.23082287820338099</v>
      </c>
      <c r="P737" s="14">
        <v>0.230009026558365</v>
      </c>
      <c r="Q737" s="14">
        <v>0.22404002437885201</v>
      </c>
      <c r="R737" s="14">
        <v>0.27774643101913699</v>
      </c>
      <c r="S737" s="14">
        <v>0.20238541942789201</v>
      </c>
      <c r="T737" s="14">
        <v>0.21979377916420101</v>
      </c>
      <c r="U737" s="14">
        <v>0.23703275752945299</v>
      </c>
      <c r="V737" s="14">
        <v>0.23560745115057199</v>
      </c>
      <c r="W737" s="14">
        <v>0.341729604511333</v>
      </c>
      <c r="X737" s="14"/>
      <c r="Y737" s="14">
        <v>0.22479179136800501</v>
      </c>
      <c r="Z737" s="14">
        <v>0.26361454107570198</v>
      </c>
      <c r="AA737" s="14">
        <v>0.258733306328221</v>
      </c>
      <c r="AB737" s="14"/>
      <c r="AC737" s="14">
        <v>0.224455504332225</v>
      </c>
      <c r="AD737" s="14">
        <v>0.26300299824833601</v>
      </c>
      <c r="AE737" s="14">
        <v>0.214811467382511</v>
      </c>
      <c r="AF737" s="14"/>
      <c r="AG737" s="14">
        <v>0.22100917139401299</v>
      </c>
      <c r="AH737" s="14">
        <v>0.26170521427272903</v>
      </c>
      <c r="AI737" s="14">
        <v>0.26307333956231999</v>
      </c>
      <c r="AJ737" s="14">
        <v>0.229362250230702</v>
      </c>
      <c r="AK737" s="14">
        <v>0.23676501062785199</v>
      </c>
    </row>
    <row r="738" spans="2:37" x14ac:dyDescent="0.3">
      <c r="B738" t="s">
        <v>276</v>
      </c>
      <c r="C738" s="14">
        <v>0.40392361273341099</v>
      </c>
      <c r="D738" s="14">
        <v>0.38862572739649998</v>
      </c>
      <c r="E738" s="14">
        <v>0.42018171739100502</v>
      </c>
      <c r="F738" s="14"/>
      <c r="G738" s="14">
        <v>0.43979205599240501</v>
      </c>
      <c r="H738" s="14">
        <v>0.41621441289160799</v>
      </c>
      <c r="I738" s="14">
        <v>0.38957767335766202</v>
      </c>
      <c r="J738" s="14">
        <v>0.36574649762215899</v>
      </c>
      <c r="K738" s="14"/>
      <c r="L738" s="14">
        <v>0.38431540145628301</v>
      </c>
      <c r="M738" s="14">
        <v>0.43903692763635299</v>
      </c>
      <c r="N738" s="14">
        <v>0.40590575619290398</v>
      </c>
      <c r="O738" s="14">
        <v>0.402949705676376</v>
      </c>
      <c r="P738" s="14">
        <v>0.39200111548532401</v>
      </c>
      <c r="Q738" s="14">
        <v>0.41603884002095398</v>
      </c>
      <c r="R738" s="14">
        <v>0.41788544021033502</v>
      </c>
      <c r="S738" s="14">
        <v>0.40372832824315702</v>
      </c>
      <c r="T738" s="14">
        <v>0.41826612088190002</v>
      </c>
      <c r="U738" s="14">
        <v>0.37199799375179898</v>
      </c>
      <c r="V738" s="14">
        <v>0.370773757901874</v>
      </c>
      <c r="W738" s="14">
        <v>0.39408556007363199</v>
      </c>
      <c r="X738" s="14"/>
      <c r="Y738" s="14">
        <v>0.42637550239399802</v>
      </c>
      <c r="Z738" s="14">
        <v>0.43780109101201098</v>
      </c>
      <c r="AA738" s="14">
        <v>0.44460713106327199</v>
      </c>
      <c r="AB738" s="14"/>
      <c r="AC738" s="14">
        <v>0.38944737583418598</v>
      </c>
      <c r="AD738" s="14">
        <v>0.43871186403242601</v>
      </c>
      <c r="AE738" s="14">
        <v>0.36726740039820099</v>
      </c>
      <c r="AF738" s="14"/>
      <c r="AG738" s="14">
        <v>0.42236441564705401</v>
      </c>
      <c r="AH738" s="14">
        <v>0.43865843560765699</v>
      </c>
      <c r="AI738" s="14">
        <v>0.41786713312443602</v>
      </c>
      <c r="AJ738" s="14">
        <v>0.40177792302930398</v>
      </c>
      <c r="AK738" s="14">
        <v>0.395358809799223</v>
      </c>
    </row>
    <row r="739" spans="2:37" x14ac:dyDescent="0.3">
      <c r="B739" t="s">
        <v>310</v>
      </c>
      <c r="C739" s="14">
        <v>0.21670548110201801</v>
      </c>
      <c r="D739" s="14">
        <v>0.23370559419223999</v>
      </c>
      <c r="E739" s="14">
        <v>0.20021915725747699</v>
      </c>
      <c r="F739" s="14"/>
      <c r="G739" s="14">
        <v>0.19721407132482</v>
      </c>
      <c r="H739" s="14">
        <v>0.20155316590185299</v>
      </c>
      <c r="I739" s="14">
        <v>0.22661635559225199</v>
      </c>
      <c r="J739" s="14">
        <v>0.245261271798981</v>
      </c>
      <c r="K739" s="14"/>
      <c r="L739" s="14">
        <v>0.220100712804597</v>
      </c>
      <c r="M739" s="14">
        <v>0.22135938782739301</v>
      </c>
      <c r="N739" s="14">
        <v>0.22430977989946599</v>
      </c>
      <c r="O739" s="14">
        <v>0.22932259065235</v>
      </c>
      <c r="P739" s="14">
        <v>0.218658525454236</v>
      </c>
      <c r="Q739" s="14">
        <v>0.22163330962427399</v>
      </c>
      <c r="R739" s="14">
        <v>0.19180826117907199</v>
      </c>
      <c r="S739" s="14">
        <v>0.19614523291298799</v>
      </c>
      <c r="T739" s="14">
        <v>0.19756308947648599</v>
      </c>
      <c r="U739" s="14">
        <v>0.233007316345342</v>
      </c>
      <c r="V739" s="14">
        <v>0.244102655849188</v>
      </c>
      <c r="W739" s="14">
        <v>0.17226358325447999</v>
      </c>
      <c r="X739" s="14"/>
      <c r="Y739" s="14">
        <v>0.22892974271623001</v>
      </c>
      <c r="Z739" s="14">
        <v>0.182540662640894</v>
      </c>
      <c r="AA739" s="14">
        <v>0.17325258755724701</v>
      </c>
      <c r="AB739" s="14"/>
      <c r="AC739" s="14">
        <v>0.24417391570199001</v>
      </c>
      <c r="AD739" s="14">
        <v>0.18321578775268499</v>
      </c>
      <c r="AE739" s="14">
        <v>0.22116813033278299</v>
      </c>
      <c r="AF739" s="14"/>
      <c r="AG739" s="14">
        <v>0.18264685123909</v>
      </c>
      <c r="AH739" s="14">
        <v>0.165317045722119</v>
      </c>
      <c r="AI739" s="14">
        <v>0.19960558264387901</v>
      </c>
      <c r="AJ739" s="14">
        <v>0.23167380775795701</v>
      </c>
      <c r="AK739" s="14">
        <v>0.21429971598706599</v>
      </c>
    </row>
    <row r="740" spans="2:37" x14ac:dyDescent="0.3">
      <c r="B740" t="s">
        <v>278</v>
      </c>
      <c r="C740" s="14">
        <v>5.8002366512263398E-2</v>
      </c>
      <c r="D740" s="14">
        <v>6.98075571114255E-2</v>
      </c>
      <c r="E740" s="14">
        <v>4.62114994565722E-2</v>
      </c>
      <c r="F740" s="14"/>
      <c r="G740" s="14">
        <v>5.8449654684868402E-2</v>
      </c>
      <c r="H740" s="14">
        <v>6.1827513888098103E-2</v>
      </c>
      <c r="I740" s="14">
        <v>5.2998285922032998E-2</v>
      </c>
      <c r="J740" s="14">
        <v>5.8800534506399001E-2</v>
      </c>
      <c r="K740" s="14"/>
      <c r="L740" s="14">
        <v>4.6719028493928401E-2</v>
      </c>
      <c r="M740" s="14">
        <v>5.8608570661738003E-2</v>
      </c>
      <c r="N740" s="14">
        <v>4.7254870699432502E-2</v>
      </c>
      <c r="O740" s="14">
        <v>5.6373151716171403E-2</v>
      </c>
      <c r="P740" s="14">
        <v>8.0540716856027206E-2</v>
      </c>
      <c r="Q740" s="14">
        <v>5.5305547092754502E-2</v>
      </c>
      <c r="R740" s="14">
        <v>4.5744695468163198E-2</v>
      </c>
      <c r="S740" s="14">
        <v>0.106909886530395</v>
      </c>
      <c r="T740" s="14">
        <v>6.3653514526986393E-2</v>
      </c>
      <c r="U740" s="14">
        <v>6.0463806846229498E-2</v>
      </c>
      <c r="V740" s="14">
        <v>7.3007853477034798E-2</v>
      </c>
      <c r="W740" s="14">
        <v>1.13481642096195E-2</v>
      </c>
      <c r="X740" s="14"/>
      <c r="Y740" s="14">
        <v>6.4688192665127001E-2</v>
      </c>
      <c r="Z740" s="14">
        <v>5.0660709708694802E-2</v>
      </c>
      <c r="AA740" s="14">
        <v>6.4598284392365798E-2</v>
      </c>
      <c r="AB740" s="14"/>
      <c r="AC740" s="14">
        <v>6.2138923565241699E-2</v>
      </c>
      <c r="AD740" s="14">
        <v>5.2710933524677303E-2</v>
      </c>
      <c r="AE740" s="14">
        <v>5.5430175143498697E-2</v>
      </c>
      <c r="AF740" s="14"/>
      <c r="AG740" s="14">
        <v>0.10719454000654099</v>
      </c>
      <c r="AH740" s="14">
        <v>7.5732575005139996E-2</v>
      </c>
      <c r="AI740" s="14">
        <v>4.4152738712581498E-2</v>
      </c>
      <c r="AJ740" s="14">
        <v>5.6464183268089399E-2</v>
      </c>
      <c r="AK740" s="14">
        <v>5.8700073001675998E-2</v>
      </c>
    </row>
    <row r="741" spans="2:37" x14ac:dyDescent="0.3">
      <c r="B741" t="s">
        <v>279</v>
      </c>
      <c r="C741" s="14">
        <v>3.11866430057147E-2</v>
      </c>
      <c r="D741" s="14">
        <v>3.9256679457223803E-2</v>
      </c>
      <c r="E741" s="14">
        <v>2.35130355594915E-2</v>
      </c>
      <c r="F741" s="14"/>
      <c r="G741" s="14">
        <v>2.57464424053814E-2</v>
      </c>
      <c r="H741" s="14">
        <v>2.8905949359643801E-2</v>
      </c>
      <c r="I741" s="14">
        <v>3.7778806137479998E-2</v>
      </c>
      <c r="J741" s="14">
        <v>3.2839394031860002E-2</v>
      </c>
      <c r="K741" s="14"/>
      <c r="L741" s="14">
        <v>1.9321541306682E-2</v>
      </c>
      <c r="M741" s="14">
        <v>3.2897833570873197E-2</v>
      </c>
      <c r="N741" s="14">
        <v>2.4302375859313601E-2</v>
      </c>
      <c r="O741" s="14">
        <v>2.5676700213085001E-2</v>
      </c>
      <c r="P741" s="14">
        <v>2.7724265420174799E-2</v>
      </c>
      <c r="Q741" s="14">
        <v>4.1768670394083003E-2</v>
      </c>
      <c r="R741" s="14">
        <v>2.1442802470241398E-2</v>
      </c>
      <c r="S741" s="14">
        <v>2.45128260965581E-2</v>
      </c>
      <c r="T741" s="14">
        <v>4.21487161635173E-2</v>
      </c>
      <c r="U741" s="14">
        <v>4.49773720295428E-2</v>
      </c>
      <c r="V741" s="14">
        <v>5.0371304604219097E-2</v>
      </c>
      <c r="W741" s="14">
        <v>1.14898664881451E-2</v>
      </c>
      <c r="X741" s="14"/>
      <c r="Y741" s="14">
        <v>3.3067891683438697E-2</v>
      </c>
      <c r="Z741" s="14">
        <v>2.0615647459463499E-2</v>
      </c>
      <c r="AA741" s="14">
        <v>1.0636157272828401E-2</v>
      </c>
      <c r="AB741" s="14"/>
      <c r="AC741" s="14">
        <v>4.4290146905099699E-2</v>
      </c>
      <c r="AD741" s="14">
        <v>2.0539543015907099E-2</v>
      </c>
      <c r="AE741" s="14">
        <v>3.4708818732902998E-2</v>
      </c>
      <c r="AF741" s="14"/>
      <c r="AG741" s="14">
        <v>4.8352374315915499E-2</v>
      </c>
      <c r="AH741" s="14">
        <v>3.3798421418616102E-2</v>
      </c>
      <c r="AI741" s="14">
        <v>2.4644494525019298E-2</v>
      </c>
      <c r="AJ741" s="14">
        <v>2.6659783604536701E-2</v>
      </c>
      <c r="AK741" s="14">
        <v>3.9758947311567601E-2</v>
      </c>
    </row>
    <row r="742" spans="2:37" x14ac:dyDescent="0.3">
      <c r="B742" t="s">
        <v>122</v>
      </c>
      <c r="C742" s="14">
        <v>5.3587216324796398E-2</v>
      </c>
      <c r="D742" s="14">
        <v>4.3109473191672597E-2</v>
      </c>
      <c r="E742" s="14">
        <v>6.3518892356454595E-2</v>
      </c>
      <c r="F742" s="14"/>
      <c r="G742" s="14">
        <v>2.6731273769534599E-2</v>
      </c>
      <c r="H742" s="14">
        <v>5.1902692779221E-2</v>
      </c>
      <c r="I742" s="14">
        <v>4.7355402240010301E-2</v>
      </c>
      <c r="J742" s="14">
        <v>8.9280096619459404E-2</v>
      </c>
      <c r="K742" s="14"/>
      <c r="L742" s="14">
        <v>6.7051122205899399E-2</v>
      </c>
      <c r="M742" s="14">
        <v>4.3006849061176099E-2</v>
      </c>
      <c r="N742" s="14">
        <v>6.9568486318307102E-2</v>
      </c>
      <c r="O742" s="14">
        <v>5.48549735386369E-2</v>
      </c>
      <c r="P742" s="14">
        <v>5.1066350225873303E-2</v>
      </c>
      <c r="Q742" s="14">
        <v>4.1213608489082502E-2</v>
      </c>
      <c r="R742" s="14">
        <v>4.5372369653051199E-2</v>
      </c>
      <c r="S742" s="14">
        <v>6.6318306789010004E-2</v>
      </c>
      <c r="T742" s="14">
        <v>5.85747797869096E-2</v>
      </c>
      <c r="U742" s="14">
        <v>5.2520753497633299E-2</v>
      </c>
      <c r="V742" s="14">
        <v>2.6136977017111498E-2</v>
      </c>
      <c r="W742" s="14">
        <v>6.9083221462790098E-2</v>
      </c>
      <c r="X742" s="14"/>
      <c r="Y742" s="14">
        <v>2.2146879173201399E-2</v>
      </c>
      <c r="Z742" s="14">
        <v>4.4767348103235502E-2</v>
      </c>
      <c r="AA742" s="14">
        <v>4.8172533386065503E-2</v>
      </c>
      <c r="AB742" s="14"/>
      <c r="AC742" s="14">
        <v>3.5494133661257497E-2</v>
      </c>
      <c r="AD742" s="14">
        <v>4.1818873425968198E-2</v>
      </c>
      <c r="AE742" s="14">
        <v>0.106614008010104</v>
      </c>
      <c r="AF742" s="14"/>
      <c r="AG742" s="14">
        <v>1.8432647397386599E-2</v>
      </c>
      <c r="AH742" s="14">
        <v>2.4788307973739501E-2</v>
      </c>
      <c r="AI742" s="14">
        <v>5.0656711431764E-2</v>
      </c>
      <c r="AJ742" s="14">
        <v>5.4062052109410799E-2</v>
      </c>
      <c r="AK742" s="14">
        <v>5.51174432726158E-2</v>
      </c>
    </row>
    <row r="743" spans="2:37" x14ac:dyDescent="0.3">
      <c r="B743" t="s">
        <v>280</v>
      </c>
      <c r="C743" s="14">
        <v>0.64051829305520802</v>
      </c>
      <c r="D743" s="14">
        <v>0.61412069604743802</v>
      </c>
      <c r="E743" s="14">
        <v>0.66653741537000499</v>
      </c>
      <c r="F743" s="14"/>
      <c r="G743" s="14">
        <v>0.69185855781539496</v>
      </c>
      <c r="H743" s="14">
        <v>0.65581067807118398</v>
      </c>
      <c r="I743" s="14">
        <v>0.63525115010822497</v>
      </c>
      <c r="J743" s="14">
        <v>0.57381870304329996</v>
      </c>
      <c r="K743" s="14"/>
      <c r="L743" s="14">
        <v>0.64680759518889297</v>
      </c>
      <c r="M743" s="14">
        <v>0.64412735887882</v>
      </c>
      <c r="N743" s="14">
        <v>0.63456448722348102</v>
      </c>
      <c r="O743" s="14">
        <v>0.63377258387975699</v>
      </c>
      <c r="P743" s="14">
        <v>0.62201014204368799</v>
      </c>
      <c r="Q743" s="14">
        <v>0.64007886439980599</v>
      </c>
      <c r="R743" s="14">
        <v>0.69563187122947201</v>
      </c>
      <c r="S743" s="14">
        <v>0.60611374767104897</v>
      </c>
      <c r="T743" s="14">
        <v>0.63805990004610103</v>
      </c>
      <c r="U743" s="14">
        <v>0.60903075128125195</v>
      </c>
      <c r="V743" s="14">
        <v>0.60638120905244597</v>
      </c>
      <c r="W743" s="14">
        <v>0.73581516458496499</v>
      </c>
      <c r="X743" s="14"/>
      <c r="Y743" s="14">
        <v>0.651167293762003</v>
      </c>
      <c r="Z743" s="14">
        <v>0.70141563208771296</v>
      </c>
      <c r="AA743" s="14">
        <v>0.70334043739149299</v>
      </c>
      <c r="AB743" s="14"/>
      <c r="AC743" s="14">
        <v>0.61390288016641104</v>
      </c>
      <c r="AD743" s="14">
        <v>0.70171486228076196</v>
      </c>
      <c r="AE743" s="14">
        <v>0.58207886778071205</v>
      </c>
      <c r="AF743" s="14"/>
      <c r="AG743" s="14">
        <v>0.64337358704106695</v>
      </c>
      <c r="AH743" s="14">
        <v>0.70036364988038602</v>
      </c>
      <c r="AI743" s="14">
        <v>0.68094047268675595</v>
      </c>
      <c r="AJ743" s="14">
        <v>0.63114017326000604</v>
      </c>
      <c r="AK743" s="14">
        <v>0.63212382042707504</v>
      </c>
    </row>
    <row r="744" spans="2:37" x14ac:dyDescent="0.3">
      <c r="B744" t="s">
        <v>281</v>
      </c>
      <c r="C744" s="14">
        <v>8.9189009517978105E-2</v>
      </c>
      <c r="D744" s="14">
        <v>0.109064236568649</v>
      </c>
      <c r="E744" s="14">
        <v>6.9724535016063696E-2</v>
      </c>
      <c r="F744" s="14"/>
      <c r="G744" s="14">
        <v>8.4196097090249902E-2</v>
      </c>
      <c r="H744" s="14">
        <v>9.0733463247741897E-2</v>
      </c>
      <c r="I744" s="14">
        <v>9.0777092059512995E-2</v>
      </c>
      <c r="J744" s="14">
        <v>9.1639928538259099E-2</v>
      </c>
      <c r="K744" s="14"/>
      <c r="L744" s="14">
        <v>6.6040569800610405E-2</v>
      </c>
      <c r="M744" s="14">
        <v>9.1506404232611194E-2</v>
      </c>
      <c r="N744" s="14">
        <v>7.1557246558746096E-2</v>
      </c>
      <c r="O744" s="14">
        <v>8.2049851929256498E-2</v>
      </c>
      <c r="P744" s="14">
        <v>0.108264982276202</v>
      </c>
      <c r="Q744" s="14">
        <v>9.7074217486837505E-2</v>
      </c>
      <c r="R744" s="14">
        <v>6.7187497938404506E-2</v>
      </c>
      <c r="S744" s="14">
        <v>0.13142271262695299</v>
      </c>
      <c r="T744" s="14">
        <v>0.105802230690504</v>
      </c>
      <c r="U744" s="14">
        <v>0.10544117887577199</v>
      </c>
      <c r="V744" s="14">
        <v>0.12337915808125401</v>
      </c>
      <c r="W744" s="14">
        <v>2.2838030697764598E-2</v>
      </c>
      <c r="X744" s="14"/>
      <c r="Y744" s="14">
        <v>9.7756084348565697E-2</v>
      </c>
      <c r="Z744" s="14">
        <v>7.1276357168158305E-2</v>
      </c>
      <c r="AA744" s="14">
        <v>7.5234441665194204E-2</v>
      </c>
      <c r="AB744" s="14"/>
      <c r="AC744" s="14">
        <v>0.106429070470341</v>
      </c>
      <c r="AD744" s="14">
        <v>7.3250476540584405E-2</v>
      </c>
      <c r="AE744" s="14">
        <v>9.0138993876401702E-2</v>
      </c>
      <c r="AF744" s="14"/>
      <c r="AG744" s="14">
        <v>0.15554691432245699</v>
      </c>
      <c r="AH744" s="14">
        <v>0.10953099642375599</v>
      </c>
      <c r="AI744" s="14">
        <v>6.8797233237600799E-2</v>
      </c>
      <c r="AJ744" s="14">
        <v>8.3123966872626104E-2</v>
      </c>
      <c r="AK744" s="14">
        <v>9.8459020313243606E-2</v>
      </c>
    </row>
    <row r="745" spans="2:37" x14ac:dyDescent="0.3">
      <c r="B745" t="s">
        <v>252</v>
      </c>
      <c r="C745" s="14">
        <v>0.55132928353722999</v>
      </c>
      <c r="D745" s="14">
        <v>0.50505645947878897</v>
      </c>
      <c r="E745" s="14">
        <v>0.59681288035394098</v>
      </c>
      <c r="F745" s="14"/>
      <c r="G745" s="14">
        <v>0.60766246072514496</v>
      </c>
      <c r="H745" s="14">
        <v>0.56507721482344198</v>
      </c>
      <c r="I745" s="14">
        <v>0.54447405804871196</v>
      </c>
      <c r="J745" s="14">
        <v>0.48217877450504099</v>
      </c>
      <c r="K745" s="14"/>
      <c r="L745" s="14">
        <v>0.58076702538828295</v>
      </c>
      <c r="M745" s="14">
        <v>0.55262095464620897</v>
      </c>
      <c r="N745" s="14">
        <v>0.56300724066473395</v>
      </c>
      <c r="O745" s="14">
        <v>0.55172273195050003</v>
      </c>
      <c r="P745" s="14">
        <v>0.51374515976748603</v>
      </c>
      <c r="Q745" s="14">
        <v>0.54300464691296801</v>
      </c>
      <c r="R745" s="14">
        <v>0.62844437329106795</v>
      </c>
      <c r="S745" s="14">
        <v>0.47469103504409599</v>
      </c>
      <c r="T745" s="14">
        <v>0.53225766935559704</v>
      </c>
      <c r="U745" s="14">
        <v>0.50358957240547997</v>
      </c>
      <c r="V745" s="14">
        <v>0.48300205097119198</v>
      </c>
      <c r="W745" s="14">
        <v>0.71297713388720096</v>
      </c>
      <c r="X745" s="14"/>
      <c r="Y745" s="14">
        <v>0.55341120941343702</v>
      </c>
      <c r="Z745" s="14">
        <v>0.63013927491955402</v>
      </c>
      <c r="AA745" s="14">
        <v>0.62810599572629899</v>
      </c>
      <c r="AB745" s="14"/>
      <c r="AC745" s="14">
        <v>0.50747380969606903</v>
      </c>
      <c r="AD745" s="14">
        <v>0.62846438574017804</v>
      </c>
      <c r="AE745" s="14">
        <v>0.49193987390430999</v>
      </c>
      <c r="AF745" s="14"/>
      <c r="AG745" s="14">
        <v>0.48782667271861002</v>
      </c>
      <c r="AH745" s="14">
        <v>0.59083265345663005</v>
      </c>
      <c r="AI745" s="14">
        <v>0.61214323944915505</v>
      </c>
      <c r="AJ745" s="14">
        <v>0.54801620638738002</v>
      </c>
      <c r="AK745" s="14">
        <v>0.53366480011383099</v>
      </c>
    </row>
    <row r="746" spans="2:37" x14ac:dyDescent="0.3">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row>
    <row r="747" spans="2:37" x14ac:dyDescent="0.3">
      <c r="B747" s="6" t="s">
        <v>314</v>
      </c>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row>
    <row r="748" spans="2:37" x14ac:dyDescent="0.3">
      <c r="B748" s="26" t="s">
        <v>161</v>
      </c>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c r="AD748" s="14"/>
      <c r="AE748" s="14"/>
      <c r="AF748" s="14"/>
      <c r="AG748" s="14"/>
      <c r="AH748" s="14"/>
      <c r="AI748" s="14"/>
      <c r="AJ748" s="14"/>
      <c r="AK748" s="14"/>
    </row>
    <row r="749" spans="2:37" x14ac:dyDescent="0.3">
      <c r="B749" t="s">
        <v>275</v>
      </c>
      <c r="C749" s="14">
        <v>0.307804322768304</v>
      </c>
      <c r="D749" s="14">
        <v>0.30416709115828799</v>
      </c>
      <c r="E749" s="14">
        <v>0.31074827436394598</v>
      </c>
      <c r="F749" s="14"/>
      <c r="G749" s="14">
        <v>0.34140426877642299</v>
      </c>
      <c r="H749" s="14">
        <v>0.29621836167932097</v>
      </c>
      <c r="I749" s="14">
        <v>0.31098871331505401</v>
      </c>
      <c r="J749" s="14">
        <v>0.27974551052810098</v>
      </c>
      <c r="K749" s="14"/>
      <c r="L749" s="14">
        <v>0.33239078702557201</v>
      </c>
      <c r="M749" s="14">
        <v>0.27358093207819401</v>
      </c>
      <c r="N749" s="14">
        <v>0.29548840080020999</v>
      </c>
      <c r="O749" s="14">
        <v>0.26920666796093701</v>
      </c>
      <c r="P749" s="14">
        <v>0.33847008630082098</v>
      </c>
      <c r="Q749" s="14">
        <v>0.293059565349785</v>
      </c>
      <c r="R749" s="14">
        <v>0.30629358432821602</v>
      </c>
      <c r="S749" s="14">
        <v>0.291251573409405</v>
      </c>
      <c r="T749" s="14">
        <v>0.33212875081607601</v>
      </c>
      <c r="U749" s="14">
        <v>0.27894310836275898</v>
      </c>
      <c r="V749" s="14">
        <v>0.40280377525337902</v>
      </c>
      <c r="W749" s="14">
        <v>0.32732147950815699</v>
      </c>
      <c r="X749" s="14"/>
      <c r="Y749" s="14">
        <v>0.30776653231447498</v>
      </c>
      <c r="Z749" s="14">
        <v>0.33507065804962199</v>
      </c>
      <c r="AA749" s="14">
        <v>0.27966621959461502</v>
      </c>
      <c r="AB749" s="14"/>
      <c r="AC749" s="14">
        <v>0.28951507373257501</v>
      </c>
      <c r="AD749" s="14">
        <v>0.34438940626480002</v>
      </c>
      <c r="AE749" s="14">
        <v>0.267888235437856</v>
      </c>
      <c r="AF749" s="14"/>
      <c r="AG749" s="14">
        <v>0.26835746830178803</v>
      </c>
      <c r="AH749" s="14">
        <v>0.33560225100052199</v>
      </c>
      <c r="AI749" s="14">
        <v>0.31364432491697603</v>
      </c>
      <c r="AJ749" s="14">
        <v>0.30933779569839298</v>
      </c>
      <c r="AK749" s="14">
        <v>0.30811035266274001</v>
      </c>
    </row>
    <row r="750" spans="2:37" x14ac:dyDescent="0.3">
      <c r="B750" t="s">
        <v>276</v>
      </c>
      <c r="C750" s="14">
        <v>0.39736500833070298</v>
      </c>
      <c r="D750" s="14">
        <v>0.38169693215766498</v>
      </c>
      <c r="E750" s="14">
        <v>0.41263978024726</v>
      </c>
      <c r="F750" s="14"/>
      <c r="G750" s="14">
        <v>0.414585524280914</v>
      </c>
      <c r="H750" s="14">
        <v>0.40781232430712899</v>
      </c>
      <c r="I750" s="14">
        <v>0.38268013942554402</v>
      </c>
      <c r="J750" s="14">
        <v>0.38278579826169501</v>
      </c>
      <c r="K750" s="14"/>
      <c r="L750" s="14">
        <v>0.35045780857674802</v>
      </c>
      <c r="M750" s="14">
        <v>0.42457957317576001</v>
      </c>
      <c r="N750" s="14">
        <v>0.42709989982241098</v>
      </c>
      <c r="O750" s="14">
        <v>0.42287103640440799</v>
      </c>
      <c r="P750" s="14">
        <v>0.396192983789252</v>
      </c>
      <c r="Q750" s="14">
        <v>0.35665973125730999</v>
      </c>
      <c r="R750" s="14">
        <v>0.39732430594326701</v>
      </c>
      <c r="S750" s="14">
        <v>0.454333319366166</v>
      </c>
      <c r="T750" s="14">
        <v>0.38714400511298802</v>
      </c>
      <c r="U750" s="14">
        <v>0.42588801900864398</v>
      </c>
      <c r="V750" s="14">
        <v>0.32675470414240798</v>
      </c>
      <c r="W750" s="14">
        <v>0.46178699773335002</v>
      </c>
      <c r="X750" s="14"/>
      <c r="Y750" s="14">
        <v>0.40737090004319298</v>
      </c>
      <c r="Z750" s="14">
        <v>0.41568597872949098</v>
      </c>
      <c r="AA750" s="14">
        <v>0.43953596100942699</v>
      </c>
      <c r="AB750" s="14"/>
      <c r="AC750" s="14">
        <v>0.39552517923116498</v>
      </c>
      <c r="AD750" s="14">
        <v>0.42333255349564097</v>
      </c>
      <c r="AE750" s="14">
        <v>0.359402589788268</v>
      </c>
      <c r="AF750" s="14"/>
      <c r="AG750" s="14">
        <v>0.42218373634718698</v>
      </c>
      <c r="AH750" s="14">
        <v>0.37856626215724998</v>
      </c>
      <c r="AI750" s="14">
        <v>0.44423229850545798</v>
      </c>
      <c r="AJ750" s="14">
        <v>0.391554685240801</v>
      </c>
      <c r="AK750" s="14">
        <v>0.39127403257278398</v>
      </c>
    </row>
    <row r="751" spans="2:37" x14ac:dyDescent="0.3">
      <c r="B751" t="s">
        <v>310</v>
      </c>
      <c r="C751" s="14">
        <v>0.194662499283632</v>
      </c>
      <c r="D751" s="14">
        <v>0.21098371541191699</v>
      </c>
      <c r="E751" s="14">
        <v>0.179346587263643</v>
      </c>
      <c r="F751" s="14"/>
      <c r="G751" s="14">
        <v>0.168733244516313</v>
      </c>
      <c r="H751" s="14">
        <v>0.19871645085227699</v>
      </c>
      <c r="I751" s="14">
        <v>0.20141978863364801</v>
      </c>
      <c r="J751" s="14">
        <v>0.21142974715500101</v>
      </c>
      <c r="K751" s="14"/>
      <c r="L751" s="14">
        <v>0.207804150754901</v>
      </c>
      <c r="M751" s="14">
        <v>0.18900684360942099</v>
      </c>
      <c r="N751" s="14">
        <v>0.175765450677908</v>
      </c>
      <c r="O751" s="14">
        <v>0.20672968605929301</v>
      </c>
      <c r="P751" s="14">
        <v>0.182006172911825</v>
      </c>
      <c r="Q751" s="14">
        <v>0.258012607036394</v>
      </c>
      <c r="R751" s="14">
        <v>0.19985384322258201</v>
      </c>
      <c r="S751" s="14">
        <v>0.13966050242647299</v>
      </c>
      <c r="T751" s="14">
        <v>0.18438517140341201</v>
      </c>
      <c r="U751" s="14">
        <v>0.19343783297109199</v>
      </c>
      <c r="V751" s="14">
        <v>0.18517661153517201</v>
      </c>
      <c r="W751" s="14">
        <v>0.12782226279655901</v>
      </c>
      <c r="X751" s="14"/>
      <c r="Y751" s="14">
        <v>0.202285437166039</v>
      </c>
      <c r="Z751" s="14">
        <v>0.16334283884690901</v>
      </c>
      <c r="AA751" s="14">
        <v>0.20125932906638899</v>
      </c>
      <c r="AB751" s="14"/>
      <c r="AC751" s="14">
        <v>0.20476178166266301</v>
      </c>
      <c r="AD751" s="14">
        <v>0.16549642732404801</v>
      </c>
      <c r="AE751" s="14">
        <v>0.22893039885602101</v>
      </c>
      <c r="AF751" s="14"/>
      <c r="AG751" s="14">
        <v>0.22569990756721001</v>
      </c>
      <c r="AH751" s="14">
        <v>0.17389761354658401</v>
      </c>
      <c r="AI751" s="14">
        <v>0.15441503031975401</v>
      </c>
      <c r="AJ751" s="14">
        <v>0.20697384328208099</v>
      </c>
      <c r="AK751" s="14">
        <v>0.193003498809176</v>
      </c>
    </row>
    <row r="752" spans="2:37" x14ac:dyDescent="0.3">
      <c r="B752" t="s">
        <v>278</v>
      </c>
      <c r="C752" s="14">
        <v>4.4670876615653797E-2</v>
      </c>
      <c r="D752" s="14">
        <v>4.9916194088292003E-2</v>
      </c>
      <c r="E752" s="14">
        <v>3.9847259368709399E-2</v>
      </c>
      <c r="F752" s="14"/>
      <c r="G752" s="14">
        <v>3.55363973594824E-2</v>
      </c>
      <c r="H752" s="14">
        <v>4.4778191336762703E-2</v>
      </c>
      <c r="I752" s="14">
        <v>5.60967836787125E-2</v>
      </c>
      <c r="J752" s="14">
        <v>4.5025162650010303E-2</v>
      </c>
      <c r="K752" s="14"/>
      <c r="L752" s="14">
        <v>5.6523384470508801E-2</v>
      </c>
      <c r="M752" s="14">
        <v>4.2579527074314602E-2</v>
      </c>
      <c r="N752" s="14">
        <v>3.7332926864814799E-2</v>
      </c>
      <c r="O752" s="14">
        <v>4.3012120718785303E-2</v>
      </c>
      <c r="P752" s="14">
        <v>4.1734576429488697E-2</v>
      </c>
      <c r="Q752" s="14">
        <v>3.7445111308639201E-2</v>
      </c>
      <c r="R752" s="14">
        <v>5.44011331604278E-2</v>
      </c>
      <c r="S752" s="14">
        <v>4.90319997962314E-2</v>
      </c>
      <c r="T752" s="14">
        <v>3.5867532980817803E-2</v>
      </c>
      <c r="U752" s="14">
        <v>5.2270202762050397E-2</v>
      </c>
      <c r="V752" s="14">
        <v>3.9858858662275801E-2</v>
      </c>
      <c r="W752" s="14">
        <v>3.7399827737420899E-2</v>
      </c>
      <c r="X752" s="14"/>
      <c r="Y752" s="14">
        <v>3.4370641340622399E-2</v>
      </c>
      <c r="Z752" s="14">
        <v>4.2991700682890301E-2</v>
      </c>
      <c r="AA752" s="14">
        <v>3.6751816968772902E-2</v>
      </c>
      <c r="AB752" s="14"/>
      <c r="AC752" s="14">
        <v>5.0856922707191998E-2</v>
      </c>
      <c r="AD752" s="14">
        <v>3.0525080274759201E-2</v>
      </c>
      <c r="AE752" s="14">
        <v>5.6267828867607797E-2</v>
      </c>
      <c r="AF752" s="14"/>
      <c r="AG752" s="14">
        <v>6.5432797062842898E-2</v>
      </c>
      <c r="AH752" s="14">
        <v>6.2444837105871197E-2</v>
      </c>
      <c r="AI752" s="14">
        <v>3.3686231926701303E-2</v>
      </c>
      <c r="AJ752" s="14">
        <v>3.7934736589933703E-2</v>
      </c>
      <c r="AK752" s="14">
        <v>5.7206002762050297E-2</v>
      </c>
    </row>
    <row r="753" spans="2:37" x14ac:dyDescent="0.3">
      <c r="B753" t="s">
        <v>279</v>
      </c>
      <c r="C753" s="14">
        <v>2.3237812956013602E-2</v>
      </c>
      <c r="D753" s="14">
        <v>2.9226172868399101E-2</v>
      </c>
      <c r="E753" s="14">
        <v>1.7548058928094599E-2</v>
      </c>
      <c r="F753" s="14"/>
      <c r="G753" s="14">
        <v>1.8066422465061901E-2</v>
      </c>
      <c r="H753" s="14">
        <v>2.1837054241144901E-2</v>
      </c>
      <c r="I753" s="14">
        <v>2.1449068867261899E-2</v>
      </c>
      <c r="J753" s="14">
        <v>3.2190950579765801E-2</v>
      </c>
      <c r="K753" s="14"/>
      <c r="L753" s="14">
        <v>2.1412992140911798E-2</v>
      </c>
      <c r="M753" s="14">
        <v>2.7147954538784401E-2</v>
      </c>
      <c r="N753" s="14">
        <v>2.8038805512453299E-2</v>
      </c>
      <c r="O753" s="14">
        <v>2.2160194287040701E-2</v>
      </c>
      <c r="P753" s="14">
        <v>9.2469199971809309E-3</v>
      </c>
      <c r="Q753" s="14">
        <v>2.89832505754101E-2</v>
      </c>
      <c r="R753" s="14">
        <v>1.7416851738376499E-2</v>
      </c>
      <c r="S753" s="14">
        <v>2.4375526336594799E-2</v>
      </c>
      <c r="T753" s="14">
        <v>2.51862411494728E-2</v>
      </c>
      <c r="U753" s="14">
        <v>2.3616085046608799E-2</v>
      </c>
      <c r="V753" s="14">
        <v>3.2111704006471301E-2</v>
      </c>
      <c r="W753" s="14">
        <v>1.14924831163028E-2</v>
      </c>
      <c r="X753" s="14"/>
      <c r="Y753" s="14">
        <v>2.9500503780637899E-2</v>
      </c>
      <c r="Z753" s="14">
        <v>1.43287339700777E-2</v>
      </c>
      <c r="AA753" s="14">
        <v>2.1211709778520299E-2</v>
      </c>
      <c r="AB753" s="14"/>
      <c r="AC753" s="14">
        <v>3.69691461430873E-2</v>
      </c>
      <c r="AD753" s="14">
        <v>1.38361187422106E-2</v>
      </c>
      <c r="AE753" s="14">
        <v>1.7461200419391299E-2</v>
      </c>
      <c r="AF753" s="14"/>
      <c r="AG753" s="14">
        <v>9.0981892030240399E-3</v>
      </c>
      <c r="AH753" s="14">
        <v>1.22179898416204E-2</v>
      </c>
      <c r="AI753" s="14">
        <v>2.6293780712479901E-2</v>
      </c>
      <c r="AJ753" s="14">
        <v>2.6536616649105699E-2</v>
      </c>
      <c r="AK753" s="14">
        <v>2.0534175597681802E-2</v>
      </c>
    </row>
    <row r="754" spans="2:37" x14ac:dyDescent="0.3">
      <c r="B754" t="s">
        <v>122</v>
      </c>
      <c r="C754" s="14">
        <v>3.2259480045693303E-2</v>
      </c>
      <c r="D754" s="14">
        <v>2.40098943154398E-2</v>
      </c>
      <c r="E754" s="14">
        <v>3.98700398283467E-2</v>
      </c>
      <c r="F754" s="14"/>
      <c r="G754" s="14">
        <v>2.1674142601806001E-2</v>
      </c>
      <c r="H754" s="14">
        <v>3.06376175833659E-2</v>
      </c>
      <c r="I754" s="14">
        <v>2.7365506079779701E-2</v>
      </c>
      <c r="J754" s="14">
        <v>4.8822830825425802E-2</v>
      </c>
      <c r="K754" s="14"/>
      <c r="L754" s="14">
        <v>3.1410877031357899E-2</v>
      </c>
      <c r="M754" s="14">
        <v>4.3105169523526901E-2</v>
      </c>
      <c r="N754" s="14">
        <v>3.6274516322202799E-2</v>
      </c>
      <c r="O754" s="14">
        <v>3.6020294569535399E-2</v>
      </c>
      <c r="P754" s="14">
        <v>3.2349260571432399E-2</v>
      </c>
      <c r="Q754" s="14">
        <v>2.5839734472461101E-2</v>
      </c>
      <c r="R754" s="14">
        <v>2.4710281607130902E-2</v>
      </c>
      <c r="S754" s="14">
        <v>4.1347078665130099E-2</v>
      </c>
      <c r="T754" s="14">
        <v>3.5288298537234003E-2</v>
      </c>
      <c r="U754" s="14">
        <v>2.5844751848846499E-2</v>
      </c>
      <c r="V754" s="14">
        <v>1.32943464002943E-2</v>
      </c>
      <c r="W754" s="14">
        <v>3.41769491082103E-2</v>
      </c>
      <c r="X754" s="14"/>
      <c r="Y754" s="14">
        <v>1.8705985355033299E-2</v>
      </c>
      <c r="Z754" s="14">
        <v>2.8580089721010098E-2</v>
      </c>
      <c r="AA754" s="14">
        <v>2.15749635822758E-2</v>
      </c>
      <c r="AB754" s="14"/>
      <c r="AC754" s="14">
        <v>2.2371896523318401E-2</v>
      </c>
      <c r="AD754" s="14">
        <v>2.2420413898541301E-2</v>
      </c>
      <c r="AE754" s="14">
        <v>7.00497466308556E-2</v>
      </c>
      <c r="AF754" s="14"/>
      <c r="AG754" s="14">
        <v>9.2279015179481307E-3</v>
      </c>
      <c r="AH754" s="14">
        <v>3.7271046348153002E-2</v>
      </c>
      <c r="AI754" s="14">
        <v>2.7728333618631001E-2</v>
      </c>
      <c r="AJ754" s="14">
        <v>2.7662322539685601E-2</v>
      </c>
      <c r="AK754" s="14">
        <v>2.9871937595567399E-2</v>
      </c>
    </row>
    <row r="755" spans="2:37" x14ac:dyDescent="0.3">
      <c r="B755" t="s">
        <v>280</v>
      </c>
      <c r="C755" s="14">
        <v>0.70516933109900704</v>
      </c>
      <c r="D755" s="14">
        <v>0.68586402331595298</v>
      </c>
      <c r="E755" s="14">
        <v>0.72338805461120603</v>
      </c>
      <c r="F755" s="14"/>
      <c r="G755" s="14">
        <v>0.75598979305733705</v>
      </c>
      <c r="H755" s="14">
        <v>0.70403068598645002</v>
      </c>
      <c r="I755" s="14">
        <v>0.69366885274059797</v>
      </c>
      <c r="J755" s="14">
        <v>0.66253130878979705</v>
      </c>
      <c r="K755" s="14"/>
      <c r="L755" s="14">
        <v>0.68284859560232003</v>
      </c>
      <c r="M755" s="14">
        <v>0.69816050525395301</v>
      </c>
      <c r="N755" s="14">
        <v>0.72258830062262103</v>
      </c>
      <c r="O755" s="14">
        <v>0.69207770436534599</v>
      </c>
      <c r="P755" s="14">
        <v>0.73466307009007303</v>
      </c>
      <c r="Q755" s="14">
        <v>0.64971929660709504</v>
      </c>
      <c r="R755" s="14">
        <v>0.70361789027148203</v>
      </c>
      <c r="S755" s="14">
        <v>0.74558489277557005</v>
      </c>
      <c r="T755" s="14">
        <v>0.71927275592906403</v>
      </c>
      <c r="U755" s="14">
        <v>0.70483112737140197</v>
      </c>
      <c r="V755" s="14">
        <v>0.729558479395787</v>
      </c>
      <c r="W755" s="14">
        <v>0.78910847724150701</v>
      </c>
      <c r="X755" s="14"/>
      <c r="Y755" s="14">
        <v>0.71513743235766802</v>
      </c>
      <c r="Z755" s="14">
        <v>0.75075663677911297</v>
      </c>
      <c r="AA755" s="14">
        <v>0.71920218060404195</v>
      </c>
      <c r="AB755" s="14"/>
      <c r="AC755" s="14">
        <v>0.68504025296373905</v>
      </c>
      <c r="AD755" s="14">
        <v>0.767721959760441</v>
      </c>
      <c r="AE755" s="14">
        <v>0.627290825226124</v>
      </c>
      <c r="AF755" s="14"/>
      <c r="AG755" s="14">
        <v>0.69054120464897495</v>
      </c>
      <c r="AH755" s="14">
        <v>0.71416851315777197</v>
      </c>
      <c r="AI755" s="14">
        <v>0.757876623422434</v>
      </c>
      <c r="AJ755" s="14">
        <v>0.70089248093919398</v>
      </c>
      <c r="AK755" s="14">
        <v>0.69938438523552404</v>
      </c>
    </row>
    <row r="756" spans="2:37" x14ac:dyDescent="0.3">
      <c r="B756" t="s">
        <v>281</v>
      </c>
      <c r="C756" s="14">
        <v>6.7908689571667499E-2</v>
      </c>
      <c r="D756" s="14">
        <v>7.9142366956691093E-2</v>
      </c>
      <c r="E756" s="14">
        <v>5.7395318296804103E-2</v>
      </c>
      <c r="F756" s="14"/>
      <c r="G756" s="14">
        <v>5.3602819824544297E-2</v>
      </c>
      <c r="H756" s="14">
        <v>6.6615245577907503E-2</v>
      </c>
      <c r="I756" s="14">
        <v>7.75458525459745E-2</v>
      </c>
      <c r="J756" s="14">
        <v>7.7216113229776104E-2</v>
      </c>
      <c r="K756" s="14"/>
      <c r="L756" s="14">
        <v>7.7936376611420596E-2</v>
      </c>
      <c r="M756" s="14">
        <v>6.9727481613098996E-2</v>
      </c>
      <c r="N756" s="14">
        <v>6.5371732377268094E-2</v>
      </c>
      <c r="O756" s="14">
        <v>6.5172315005826001E-2</v>
      </c>
      <c r="P756" s="14">
        <v>5.0981496426669597E-2</v>
      </c>
      <c r="Q756" s="14">
        <v>6.6428361884049297E-2</v>
      </c>
      <c r="R756" s="14">
        <v>7.1817984898804296E-2</v>
      </c>
      <c r="S756" s="14">
        <v>7.3407526132826098E-2</v>
      </c>
      <c r="T756" s="14">
        <v>6.1053774130290499E-2</v>
      </c>
      <c r="U756" s="14">
        <v>7.5886287808659206E-2</v>
      </c>
      <c r="V756" s="14">
        <v>7.1970562668747101E-2</v>
      </c>
      <c r="W756" s="14">
        <v>4.8892310853723697E-2</v>
      </c>
      <c r="X756" s="14"/>
      <c r="Y756" s="14">
        <v>6.3871145121260298E-2</v>
      </c>
      <c r="Z756" s="14">
        <v>5.7320434652968003E-2</v>
      </c>
      <c r="AA756" s="14">
        <v>5.7963526747293201E-2</v>
      </c>
      <c r="AB756" s="14"/>
      <c r="AC756" s="14">
        <v>8.7826068850279299E-2</v>
      </c>
      <c r="AD756" s="14">
        <v>4.4361199016969798E-2</v>
      </c>
      <c r="AE756" s="14">
        <v>7.3729029286999107E-2</v>
      </c>
      <c r="AF756" s="14"/>
      <c r="AG756" s="14">
        <v>7.4530986265866905E-2</v>
      </c>
      <c r="AH756" s="14">
        <v>7.4662826947491601E-2</v>
      </c>
      <c r="AI756" s="14">
        <v>5.99800126391812E-2</v>
      </c>
      <c r="AJ756" s="14">
        <v>6.4471353239039506E-2</v>
      </c>
      <c r="AK756" s="14">
        <v>7.7740178359732098E-2</v>
      </c>
    </row>
    <row r="757" spans="2:37" x14ac:dyDescent="0.3">
      <c r="B757" t="s">
        <v>252</v>
      </c>
      <c r="C757" s="14">
        <v>0.63726064152733897</v>
      </c>
      <c r="D757" s="14">
        <v>0.60672165635926201</v>
      </c>
      <c r="E757" s="14">
        <v>0.66599273631440203</v>
      </c>
      <c r="F757" s="14"/>
      <c r="G757" s="14">
        <v>0.70238697323279198</v>
      </c>
      <c r="H757" s="14">
        <v>0.63741544040854203</v>
      </c>
      <c r="I757" s="14">
        <v>0.61612300019462396</v>
      </c>
      <c r="J757" s="14">
        <v>0.58531519556002098</v>
      </c>
      <c r="K757" s="14"/>
      <c r="L757" s="14">
        <v>0.60491221899089997</v>
      </c>
      <c r="M757" s="14">
        <v>0.62843302364085396</v>
      </c>
      <c r="N757" s="14">
        <v>0.65721656824535302</v>
      </c>
      <c r="O757" s="14">
        <v>0.62690538935952</v>
      </c>
      <c r="P757" s="14">
        <v>0.68368157366340399</v>
      </c>
      <c r="Q757" s="14">
        <v>0.58329093472304605</v>
      </c>
      <c r="R757" s="14">
        <v>0.63179990537267805</v>
      </c>
      <c r="S757" s="14">
        <v>0.67217736664274397</v>
      </c>
      <c r="T757" s="14">
        <v>0.65821898179877303</v>
      </c>
      <c r="U757" s="14">
        <v>0.62894483956274305</v>
      </c>
      <c r="V757" s="14">
        <v>0.65758791672703998</v>
      </c>
      <c r="W757" s="14">
        <v>0.74021616638778298</v>
      </c>
      <c r="X757" s="14"/>
      <c r="Y757" s="14">
        <v>0.651266287236407</v>
      </c>
      <c r="Z757" s="14">
        <v>0.69343620212614498</v>
      </c>
      <c r="AA757" s="14">
        <v>0.66123865385674896</v>
      </c>
      <c r="AB757" s="14"/>
      <c r="AC757" s="14">
        <v>0.59721418411345994</v>
      </c>
      <c r="AD757" s="14">
        <v>0.723360760743471</v>
      </c>
      <c r="AE757" s="14">
        <v>0.55356179593912502</v>
      </c>
      <c r="AF757" s="14"/>
      <c r="AG757" s="14">
        <v>0.61601021838310799</v>
      </c>
      <c r="AH757" s="14">
        <v>0.63950568621028003</v>
      </c>
      <c r="AI757" s="14">
        <v>0.69789661078325205</v>
      </c>
      <c r="AJ757" s="14">
        <v>0.63642112770015402</v>
      </c>
      <c r="AK757" s="14">
        <v>0.62164420687579203</v>
      </c>
    </row>
    <row r="758" spans="2:37" x14ac:dyDescent="0.3">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row>
    <row r="759" spans="2:37" x14ac:dyDescent="0.3">
      <c r="B759" s="6" t="s">
        <v>315</v>
      </c>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c r="AD759" s="14"/>
      <c r="AE759" s="14"/>
      <c r="AF759" s="14"/>
      <c r="AG759" s="14"/>
      <c r="AH759" s="14"/>
      <c r="AI759" s="14"/>
      <c r="AJ759" s="14"/>
      <c r="AK759" s="14"/>
    </row>
    <row r="760" spans="2:37" x14ac:dyDescent="0.3">
      <c r="B760" s="26" t="s">
        <v>74</v>
      </c>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c r="AD760" s="14"/>
      <c r="AE760" s="14"/>
      <c r="AF760" s="14"/>
      <c r="AG760" s="14"/>
      <c r="AH760" s="14"/>
      <c r="AI760" s="14"/>
      <c r="AJ760" s="14"/>
      <c r="AK760" s="14"/>
    </row>
    <row r="761" spans="2:37" x14ac:dyDescent="0.3">
      <c r="B761" t="s">
        <v>275</v>
      </c>
      <c r="C761" s="14">
        <v>0.31223273489068998</v>
      </c>
      <c r="D761" s="14">
        <v>0.29343862468013399</v>
      </c>
      <c r="E761" s="14">
        <v>0.32868028247465197</v>
      </c>
      <c r="F761" s="14"/>
      <c r="G761" s="14">
        <v>0.32477216187159902</v>
      </c>
      <c r="H761" s="14">
        <v>0.31760769734917799</v>
      </c>
      <c r="I761" s="14">
        <v>0.29999678512435102</v>
      </c>
      <c r="J761" s="14">
        <v>0.30298265625837201</v>
      </c>
      <c r="K761" s="14"/>
      <c r="L761" s="14">
        <v>0.32888266217378798</v>
      </c>
      <c r="M761" s="14">
        <v>0.28953118845179898</v>
      </c>
      <c r="N761" s="14">
        <v>0.311200430446187</v>
      </c>
      <c r="O761" s="14">
        <v>0.32593911848993801</v>
      </c>
      <c r="P761" s="14">
        <v>0.31448385353078501</v>
      </c>
      <c r="Q761" s="14">
        <v>0.27255450927847702</v>
      </c>
      <c r="R761" s="14">
        <v>0.32912033826599701</v>
      </c>
      <c r="S761" s="14">
        <v>0.29898690293031599</v>
      </c>
      <c r="T761" s="14">
        <v>0.31540008115123602</v>
      </c>
      <c r="U761" s="14">
        <v>0.282432573598554</v>
      </c>
      <c r="V761" s="14">
        <v>0.36964717724280699</v>
      </c>
      <c r="W761" s="14">
        <v>0.362849005376085</v>
      </c>
      <c r="X761" s="14"/>
      <c r="Y761" s="14">
        <v>0.27446964327655898</v>
      </c>
      <c r="Z761" s="14">
        <v>0.35366455959245802</v>
      </c>
      <c r="AA761" s="14">
        <v>0.2962798524752</v>
      </c>
      <c r="AB761" s="14"/>
      <c r="AC761" s="14">
        <v>0.30466171991809099</v>
      </c>
      <c r="AD761" s="14">
        <v>0.33722184411364903</v>
      </c>
      <c r="AE761" s="14">
        <v>0.27442034536780802</v>
      </c>
      <c r="AF761" s="14"/>
      <c r="AG761" s="14">
        <v>0.29109306964174497</v>
      </c>
      <c r="AH761" s="14">
        <v>0.33097696775486202</v>
      </c>
      <c r="AI761" s="14">
        <v>0.32864900119718399</v>
      </c>
      <c r="AJ761" s="14">
        <v>0.31371428844257598</v>
      </c>
      <c r="AK761" s="14">
        <v>0.30653157068549602</v>
      </c>
    </row>
    <row r="762" spans="2:37" x14ac:dyDescent="0.3">
      <c r="B762" t="s">
        <v>276</v>
      </c>
      <c r="C762" s="14">
        <v>0.40450944738544597</v>
      </c>
      <c r="D762" s="14">
        <v>0.39215633490727703</v>
      </c>
      <c r="E762" s="14">
        <v>0.41791009939135498</v>
      </c>
      <c r="F762" s="14"/>
      <c r="G762" s="14">
        <v>0.41699271017525702</v>
      </c>
      <c r="H762" s="14">
        <v>0.40937834598063</v>
      </c>
      <c r="I762" s="14">
        <v>0.42002645141656503</v>
      </c>
      <c r="J762" s="14">
        <v>0.37425022205682201</v>
      </c>
      <c r="K762" s="14"/>
      <c r="L762" s="14">
        <v>0.39326903292396398</v>
      </c>
      <c r="M762" s="14">
        <v>0.41581963938351602</v>
      </c>
      <c r="N762" s="14">
        <v>0.36163292378046602</v>
      </c>
      <c r="O762" s="14">
        <v>0.37445401367520897</v>
      </c>
      <c r="P762" s="14">
        <v>0.38309707016521899</v>
      </c>
      <c r="Q762" s="14">
        <v>0.47363670855373702</v>
      </c>
      <c r="R762" s="14">
        <v>0.39007188855257502</v>
      </c>
      <c r="S762" s="14">
        <v>0.44817739965585401</v>
      </c>
      <c r="T762" s="14">
        <v>0.39945498743410002</v>
      </c>
      <c r="U762" s="14">
        <v>0.43910466633848</v>
      </c>
      <c r="V762" s="14">
        <v>0.35009957337673198</v>
      </c>
      <c r="W762" s="14">
        <v>0.441454680745059</v>
      </c>
      <c r="X762" s="14"/>
      <c r="Y762" s="14">
        <v>0.46909044855068799</v>
      </c>
      <c r="Z762" s="14">
        <v>0.41566270549370599</v>
      </c>
      <c r="AA762" s="14">
        <v>0.42943795633420401</v>
      </c>
      <c r="AB762" s="14"/>
      <c r="AC762" s="14">
        <v>0.38997986482163699</v>
      </c>
      <c r="AD762" s="14">
        <v>0.43024585279142902</v>
      </c>
      <c r="AE762" s="14">
        <v>0.38998904922837202</v>
      </c>
      <c r="AF762" s="14"/>
      <c r="AG762" s="14">
        <v>0.41937113016685601</v>
      </c>
      <c r="AH762" s="14">
        <v>0.38731842562672902</v>
      </c>
      <c r="AI762" s="14">
        <v>0.43271176093158098</v>
      </c>
      <c r="AJ762" s="14">
        <v>0.40517935785833997</v>
      </c>
      <c r="AK762" s="14">
        <v>0.40153749764812702</v>
      </c>
    </row>
    <row r="763" spans="2:37" x14ac:dyDescent="0.3">
      <c r="B763" t="s">
        <v>310</v>
      </c>
      <c r="C763" s="14">
        <v>0.196006648551939</v>
      </c>
      <c r="D763" s="14">
        <v>0.22129167738098701</v>
      </c>
      <c r="E763" s="14">
        <v>0.17195819753656499</v>
      </c>
      <c r="F763" s="14"/>
      <c r="G763" s="14">
        <v>0.18659332050135</v>
      </c>
      <c r="H763" s="14">
        <v>0.19602863518503399</v>
      </c>
      <c r="I763" s="14">
        <v>0.190127293878709</v>
      </c>
      <c r="J763" s="14">
        <v>0.21033300695780099</v>
      </c>
      <c r="K763" s="14"/>
      <c r="L763" s="14">
        <v>0.18839192267819399</v>
      </c>
      <c r="M763" s="14">
        <v>0.21777612404132199</v>
      </c>
      <c r="N763" s="14">
        <v>0.23149498572539401</v>
      </c>
      <c r="O763" s="14">
        <v>0.21132898469831199</v>
      </c>
      <c r="P763" s="14">
        <v>0.203106260286645</v>
      </c>
      <c r="Q763" s="14">
        <v>0.18476263478445401</v>
      </c>
      <c r="R763" s="14">
        <v>0.19447032382042501</v>
      </c>
      <c r="S763" s="14">
        <v>0.17103020560149701</v>
      </c>
      <c r="T763" s="14">
        <v>0.19304193032121</v>
      </c>
      <c r="U763" s="14">
        <v>0.17846454851705701</v>
      </c>
      <c r="V763" s="14">
        <v>0.181572383759076</v>
      </c>
      <c r="W763" s="14">
        <v>0.13847178795715101</v>
      </c>
      <c r="X763" s="14"/>
      <c r="Y763" s="14">
        <v>0.185263827341378</v>
      </c>
      <c r="Z763" s="14">
        <v>0.160267919376508</v>
      </c>
      <c r="AA763" s="14">
        <v>0.17162889475309301</v>
      </c>
      <c r="AB763" s="14"/>
      <c r="AC763" s="14">
        <v>0.217383420773261</v>
      </c>
      <c r="AD763" s="14">
        <v>0.165194163037752</v>
      </c>
      <c r="AE763" s="14">
        <v>0.21954143166722201</v>
      </c>
      <c r="AF763" s="14"/>
      <c r="AG763" s="14">
        <v>0.16067390892952599</v>
      </c>
      <c r="AH763" s="14">
        <v>0.18668442239099001</v>
      </c>
      <c r="AI763" s="14">
        <v>0.147478375763791</v>
      </c>
      <c r="AJ763" s="14">
        <v>0.20780834018038799</v>
      </c>
      <c r="AK763" s="14">
        <v>0.19541211735528299</v>
      </c>
    </row>
    <row r="764" spans="2:37" x14ac:dyDescent="0.3">
      <c r="B764" t="s">
        <v>278</v>
      </c>
      <c r="C764" s="14">
        <v>3.7103812432890897E-2</v>
      </c>
      <c r="D764" s="14">
        <v>4.6695784749047703E-2</v>
      </c>
      <c r="E764" s="14">
        <v>2.7983266837970599E-2</v>
      </c>
      <c r="F764" s="14"/>
      <c r="G764" s="14">
        <v>4.25338528061147E-2</v>
      </c>
      <c r="H764" s="14">
        <v>2.9074273164783299E-2</v>
      </c>
      <c r="I764" s="14">
        <v>4.1085628707757602E-2</v>
      </c>
      <c r="J764" s="14">
        <v>3.66195745434168E-2</v>
      </c>
      <c r="K764" s="14"/>
      <c r="L764" s="14">
        <v>3.6530473866535199E-2</v>
      </c>
      <c r="M764" s="14">
        <v>2.73571399684246E-2</v>
      </c>
      <c r="N764" s="14">
        <v>5.1189086100645403E-2</v>
      </c>
      <c r="O764" s="14">
        <v>3.2886707094895599E-2</v>
      </c>
      <c r="P764" s="14">
        <v>4.82332193233267E-2</v>
      </c>
      <c r="Q764" s="14">
        <v>3.6360542057369397E-2</v>
      </c>
      <c r="R764" s="14">
        <v>4.5284236072389197E-2</v>
      </c>
      <c r="S764" s="14">
        <v>4.0792984174980999E-2</v>
      </c>
      <c r="T764" s="14">
        <v>3.2876212560985302E-2</v>
      </c>
      <c r="U764" s="14">
        <v>3.5692649487531002E-2</v>
      </c>
      <c r="V764" s="14">
        <v>4.5801457851873603E-2</v>
      </c>
      <c r="W764" s="14">
        <v>1.1633156971264901E-2</v>
      </c>
      <c r="X764" s="14"/>
      <c r="Y764" s="14">
        <v>3.4857830753401098E-2</v>
      </c>
      <c r="Z764" s="14">
        <v>3.62299913334269E-2</v>
      </c>
      <c r="AA764" s="14">
        <v>6.5470564327466299E-2</v>
      </c>
      <c r="AB764" s="14"/>
      <c r="AC764" s="14">
        <v>3.9522017229496803E-2</v>
      </c>
      <c r="AD764" s="14">
        <v>3.6513190952075003E-2</v>
      </c>
      <c r="AE764" s="14">
        <v>2.6044075584779201E-2</v>
      </c>
      <c r="AF764" s="14"/>
      <c r="AG764" s="14">
        <v>0.100932311867017</v>
      </c>
      <c r="AH764" s="14">
        <v>4.53555267384433E-2</v>
      </c>
      <c r="AI764" s="14">
        <v>5.6164471525952699E-2</v>
      </c>
      <c r="AJ764" s="14">
        <v>2.27493776799838E-2</v>
      </c>
      <c r="AK764" s="14">
        <v>4.4952316212452798E-2</v>
      </c>
    </row>
    <row r="765" spans="2:37" x14ac:dyDescent="0.3">
      <c r="B765" t="s">
        <v>279</v>
      </c>
      <c r="C765" s="14">
        <v>1.7960330201492999E-2</v>
      </c>
      <c r="D765" s="14">
        <v>2.1181199703179301E-2</v>
      </c>
      <c r="E765" s="14">
        <v>1.4933991270372499E-2</v>
      </c>
      <c r="F765" s="14"/>
      <c r="G765" s="14">
        <v>9.7705350391943998E-3</v>
      </c>
      <c r="H765" s="14">
        <v>2.1545045670081499E-2</v>
      </c>
      <c r="I765" s="14">
        <v>1.8488580061328402E-2</v>
      </c>
      <c r="J765" s="14">
        <v>2.2880542809701601E-2</v>
      </c>
      <c r="K765" s="14"/>
      <c r="L765" s="14">
        <v>1.4925087750832001E-2</v>
      </c>
      <c r="M765" s="14">
        <v>1.70186713101078E-2</v>
      </c>
      <c r="N765" s="14">
        <v>7.9697855048729092E-3</v>
      </c>
      <c r="O765" s="14">
        <v>2.6506960203582199E-2</v>
      </c>
      <c r="P765" s="14">
        <v>1.85525937704594E-2</v>
      </c>
      <c r="Q765" s="14">
        <v>1.4568361886136199E-2</v>
      </c>
      <c r="R765" s="14">
        <v>1.22342018557986E-2</v>
      </c>
      <c r="S765" s="14">
        <v>8.2061557056117406E-3</v>
      </c>
      <c r="T765" s="14">
        <v>1.7824873554792901E-2</v>
      </c>
      <c r="U765" s="14">
        <v>2.2822777087163099E-2</v>
      </c>
      <c r="V765" s="14">
        <v>4.0099711657167601E-2</v>
      </c>
      <c r="W765" s="14">
        <v>2.3136601196191701E-2</v>
      </c>
      <c r="X765" s="14"/>
      <c r="Y765" s="14">
        <v>2.0702799323396599E-2</v>
      </c>
      <c r="Z765" s="14">
        <v>9.54594747682894E-3</v>
      </c>
      <c r="AA765" s="14">
        <v>1.0562975640361801E-2</v>
      </c>
      <c r="AB765" s="14"/>
      <c r="AC765" s="14">
        <v>2.80379182354831E-2</v>
      </c>
      <c r="AD765" s="14">
        <v>9.3551251637171706E-3</v>
      </c>
      <c r="AE765" s="14">
        <v>1.53958598173116E-2</v>
      </c>
      <c r="AF765" s="14"/>
      <c r="AG765" s="14">
        <v>1.87016778769079E-2</v>
      </c>
      <c r="AH765" s="14">
        <v>2.10954372459062E-2</v>
      </c>
      <c r="AI765" s="14">
        <v>1.3558358905748399E-2</v>
      </c>
      <c r="AJ765" s="14">
        <v>1.8612485397123998E-2</v>
      </c>
      <c r="AK765" s="14">
        <v>1.73478479426784E-2</v>
      </c>
    </row>
    <row r="766" spans="2:37" x14ac:dyDescent="0.3">
      <c r="B766" t="s">
        <v>122</v>
      </c>
      <c r="C766" s="14">
        <v>3.2187026537540499E-2</v>
      </c>
      <c r="D766" s="14">
        <v>2.52363785793757E-2</v>
      </c>
      <c r="E766" s="14">
        <v>3.8534162489085401E-2</v>
      </c>
      <c r="F766" s="14"/>
      <c r="G766" s="14">
        <v>1.9337419606485499E-2</v>
      </c>
      <c r="H766" s="14">
        <v>2.6366002650293499E-2</v>
      </c>
      <c r="I766" s="14">
        <v>3.0275260811289301E-2</v>
      </c>
      <c r="J766" s="14">
        <v>5.2933997373886099E-2</v>
      </c>
      <c r="K766" s="14"/>
      <c r="L766" s="14">
        <v>3.8000820606686601E-2</v>
      </c>
      <c r="M766" s="14">
        <v>3.2497236844830801E-2</v>
      </c>
      <c r="N766" s="14">
        <v>3.6512788442435197E-2</v>
      </c>
      <c r="O766" s="14">
        <v>2.8884215838063599E-2</v>
      </c>
      <c r="P766" s="14">
        <v>3.2527002923565002E-2</v>
      </c>
      <c r="Q766" s="14">
        <v>1.81172434398277E-2</v>
      </c>
      <c r="R766" s="14">
        <v>2.8819011432816202E-2</v>
      </c>
      <c r="S766" s="14">
        <v>3.2806351931740203E-2</v>
      </c>
      <c r="T766" s="14">
        <v>4.1401914977676001E-2</v>
      </c>
      <c r="U766" s="14">
        <v>4.1482784971214E-2</v>
      </c>
      <c r="V766" s="14">
        <v>1.2779696112342901E-2</v>
      </c>
      <c r="W766" s="14">
        <v>2.24547677542495E-2</v>
      </c>
      <c r="X766" s="14"/>
      <c r="Y766" s="14">
        <v>1.56154507545776E-2</v>
      </c>
      <c r="Z766" s="14">
        <v>2.46288767270725E-2</v>
      </c>
      <c r="AA766" s="14">
        <v>2.6619756469675002E-2</v>
      </c>
      <c r="AB766" s="14"/>
      <c r="AC766" s="14">
        <v>2.0415059022031602E-2</v>
      </c>
      <c r="AD766" s="14">
        <v>2.1469823941378401E-2</v>
      </c>
      <c r="AE766" s="14">
        <v>7.4609238334507305E-2</v>
      </c>
      <c r="AF766" s="14"/>
      <c r="AG766" s="14">
        <v>9.2279015179481307E-3</v>
      </c>
      <c r="AH766" s="14">
        <v>2.8569220243069401E-2</v>
      </c>
      <c r="AI766" s="14">
        <v>2.1438031675742101E-2</v>
      </c>
      <c r="AJ766" s="14">
        <v>3.19361504415887E-2</v>
      </c>
      <c r="AK766" s="14">
        <v>3.42186501559631E-2</v>
      </c>
    </row>
    <row r="767" spans="2:37" x14ac:dyDescent="0.3">
      <c r="B767" t="s">
        <v>280</v>
      </c>
      <c r="C767" s="14">
        <v>0.71674218227613695</v>
      </c>
      <c r="D767" s="14">
        <v>0.68559495958741001</v>
      </c>
      <c r="E767" s="14">
        <v>0.74659038186600701</v>
      </c>
      <c r="F767" s="14"/>
      <c r="G767" s="14">
        <v>0.74176487204685604</v>
      </c>
      <c r="H767" s="14">
        <v>0.72698604332980798</v>
      </c>
      <c r="I767" s="14">
        <v>0.72002323654091605</v>
      </c>
      <c r="J767" s="14">
        <v>0.67723287831519396</v>
      </c>
      <c r="K767" s="14"/>
      <c r="L767" s="14">
        <v>0.72215169509775201</v>
      </c>
      <c r="M767" s="14">
        <v>0.705350827835315</v>
      </c>
      <c r="N767" s="14">
        <v>0.67283335422665203</v>
      </c>
      <c r="O767" s="14">
        <v>0.70039313216514598</v>
      </c>
      <c r="P767" s="14">
        <v>0.697580923696004</v>
      </c>
      <c r="Q767" s="14">
        <v>0.74619121783221298</v>
      </c>
      <c r="R767" s="14">
        <v>0.71919222681857198</v>
      </c>
      <c r="S767" s="14">
        <v>0.74716430258616995</v>
      </c>
      <c r="T767" s="14">
        <v>0.71485506858533598</v>
      </c>
      <c r="U767" s="14">
        <v>0.721537239937035</v>
      </c>
      <c r="V767" s="14">
        <v>0.71974675061953997</v>
      </c>
      <c r="W767" s="14">
        <v>0.804303686121143</v>
      </c>
      <c r="X767" s="14"/>
      <c r="Y767" s="14">
        <v>0.74356009182724703</v>
      </c>
      <c r="Z767" s="14">
        <v>0.769327265086164</v>
      </c>
      <c r="AA767" s="14">
        <v>0.72571780880940395</v>
      </c>
      <c r="AB767" s="14"/>
      <c r="AC767" s="14">
        <v>0.69464158473972704</v>
      </c>
      <c r="AD767" s="14">
        <v>0.76746769690507799</v>
      </c>
      <c r="AE767" s="14">
        <v>0.66440939459617998</v>
      </c>
      <c r="AF767" s="14"/>
      <c r="AG767" s="14">
        <v>0.71046419980860098</v>
      </c>
      <c r="AH767" s="14">
        <v>0.71829539338159099</v>
      </c>
      <c r="AI767" s="14">
        <v>0.76136076212876602</v>
      </c>
      <c r="AJ767" s="14">
        <v>0.71889364630091601</v>
      </c>
      <c r="AK767" s="14">
        <v>0.70806906833362304</v>
      </c>
    </row>
    <row r="768" spans="2:37" x14ac:dyDescent="0.3">
      <c r="B768" t="s">
        <v>281</v>
      </c>
      <c r="C768" s="14">
        <v>5.5064142634383903E-2</v>
      </c>
      <c r="D768" s="14">
        <v>6.7876984452226993E-2</v>
      </c>
      <c r="E768" s="14">
        <v>4.2917258108343098E-2</v>
      </c>
      <c r="F768" s="14"/>
      <c r="G768" s="14">
        <v>5.2304387845309101E-2</v>
      </c>
      <c r="H768" s="14">
        <v>5.0619318834864799E-2</v>
      </c>
      <c r="I768" s="14">
        <v>5.9574208769086E-2</v>
      </c>
      <c r="J768" s="14">
        <v>5.9500117353118498E-2</v>
      </c>
      <c r="K768" s="14"/>
      <c r="L768" s="14">
        <v>5.1455561617367203E-2</v>
      </c>
      <c r="M768" s="14">
        <v>4.43758112785324E-2</v>
      </c>
      <c r="N768" s="14">
        <v>5.9158871605518297E-2</v>
      </c>
      <c r="O768" s="14">
        <v>5.9393667298477698E-2</v>
      </c>
      <c r="P768" s="14">
        <v>6.67858130937862E-2</v>
      </c>
      <c r="Q768" s="14">
        <v>5.0928903943505598E-2</v>
      </c>
      <c r="R768" s="14">
        <v>5.7518437928187803E-2</v>
      </c>
      <c r="S768" s="14">
        <v>4.89991398805927E-2</v>
      </c>
      <c r="T768" s="14">
        <v>5.0701086115778199E-2</v>
      </c>
      <c r="U768" s="14">
        <v>5.85154265746941E-2</v>
      </c>
      <c r="V768" s="14">
        <v>8.5901169509041198E-2</v>
      </c>
      <c r="W768" s="14">
        <v>3.4769758167456602E-2</v>
      </c>
      <c r="X768" s="14"/>
      <c r="Y768" s="14">
        <v>5.5560630076797797E-2</v>
      </c>
      <c r="Z768" s="14">
        <v>4.5775938810255802E-2</v>
      </c>
      <c r="AA768" s="14">
        <v>7.6033539967828107E-2</v>
      </c>
      <c r="AB768" s="14"/>
      <c r="AC768" s="14">
        <v>6.7559935464979903E-2</v>
      </c>
      <c r="AD768" s="14">
        <v>4.5868316115792201E-2</v>
      </c>
      <c r="AE768" s="14">
        <v>4.1439935402090698E-2</v>
      </c>
      <c r="AF768" s="14"/>
      <c r="AG768" s="14">
        <v>0.119633989743925</v>
      </c>
      <c r="AH768" s="14">
        <v>6.6450963984349506E-2</v>
      </c>
      <c r="AI768" s="14">
        <v>6.9722830431701105E-2</v>
      </c>
      <c r="AJ768" s="14">
        <v>4.1361863077107798E-2</v>
      </c>
      <c r="AK768" s="14">
        <v>6.2300164155131302E-2</v>
      </c>
    </row>
    <row r="769" spans="2:37" x14ac:dyDescent="0.3">
      <c r="B769" t="s">
        <v>252</v>
      </c>
      <c r="C769" s="14">
        <v>0.66167803964175298</v>
      </c>
      <c r="D769" s="14">
        <v>0.61771797513518301</v>
      </c>
      <c r="E769" s="14">
        <v>0.703673123757664</v>
      </c>
      <c r="F769" s="14"/>
      <c r="G769" s="14">
        <v>0.68946048420154704</v>
      </c>
      <c r="H769" s="14">
        <v>0.67636672449494295</v>
      </c>
      <c r="I769" s="14">
        <v>0.66044902777183001</v>
      </c>
      <c r="J769" s="14">
        <v>0.61773276096207597</v>
      </c>
      <c r="K769" s="14"/>
      <c r="L769" s="14">
        <v>0.67069613348038504</v>
      </c>
      <c r="M769" s="14">
        <v>0.66097501655678303</v>
      </c>
      <c r="N769" s="14">
        <v>0.613674482621134</v>
      </c>
      <c r="O769" s="14">
        <v>0.64099946486666903</v>
      </c>
      <c r="P769" s="14">
        <v>0.63079511060221805</v>
      </c>
      <c r="Q769" s="14">
        <v>0.69526231388870796</v>
      </c>
      <c r="R769" s="14">
        <v>0.66167378889038397</v>
      </c>
      <c r="S769" s="14">
        <v>0.69816516270557705</v>
      </c>
      <c r="T769" s="14">
        <v>0.66415398246955704</v>
      </c>
      <c r="U769" s="14">
        <v>0.66302181336234001</v>
      </c>
      <c r="V769" s="14">
        <v>0.63384558111049805</v>
      </c>
      <c r="W769" s="14">
        <v>0.76953392795368702</v>
      </c>
      <c r="X769" s="14"/>
      <c r="Y769" s="14">
        <v>0.68799946175044902</v>
      </c>
      <c r="Z769" s="14">
        <v>0.72355132627590801</v>
      </c>
      <c r="AA769" s="14">
        <v>0.64968426884157604</v>
      </c>
      <c r="AB769" s="14"/>
      <c r="AC769" s="14">
        <v>0.62708164927474797</v>
      </c>
      <c r="AD769" s="14">
        <v>0.72159938078928598</v>
      </c>
      <c r="AE769" s="14">
        <v>0.62296945919408897</v>
      </c>
      <c r="AF769" s="14"/>
      <c r="AG769" s="14">
        <v>0.59083021006467595</v>
      </c>
      <c r="AH769" s="14">
        <v>0.65184442939724196</v>
      </c>
      <c r="AI769" s="14">
        <v>0.691637931697065</v>
      </c>
      <c r="AJ769" s="14">
        <v>0.67753178322380803</v>
      </c>
      <c r="AK769" s="14">
        <v>0.64576890417849198</v>
      </c>
    </row>
    <row r="770" spans="2:37" x14ac:dyDescent="0.3">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c r="AD770" s="14"/>
      <c r="AE770" s="14"/>
      <c r="AF770" s="14"/>
      <c r="AG770" s="14"/>
      <c r="AH770" s="14"/>
      <c r="AI770" s="14"/>
      <c r="AJ770" s="14"/>
      <c r="AK770" s="14"/>
    </row>
    <row r="771" spans="2:37" x14ac:dyDescent="0.3">
      <c r="B771" s="6" t="s">
        <v>316</v>
      </c>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c r="AD771" s="14"/>
      <c r="AE771" s="14"/>
      <c r="AF771" s="14"/>
      <c r="AG771" s="14"/>
      <c r="AH771" s="14"/>
      <c r="AI771" s="14"/>
      <c r="AJ771" s="14"/>
      <c r="AK771" s="14"/>
    </row>
    <row r="772" spans="2:37" x14ac:dyDescent="0.3">
      <c r="B772" s="26" t="s">
        <v>74</v>
      </c>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c r="AD772" s="14"/>
      <c r="AE772" s="14"/>
      <c r="AF772" s="14"/>
      <c r="AG772" s="14"/>
      <c r="AH772" s="14"/>
      <c r="AI772" s="14"/>
      <c r="AJ772" s="14"/>
      <c r="AK772" s="14"/>
    </row>
    <row r="773" spans="2:37" x14ac:dyDescent="0.3">
      <c r="B773" t="s">
        <v>275</v>
      </c>
      <c r="C773" s="14">
        <v>0.31214888121760198</v>
      </c>
      <c r="D773" s="14">
        <v>0.291731982543183</v>
      </c>
      <c r="E773" s="14">
        <v>0.33019259947249402</v>
      </c>
      <c r="F773" s="14"/>
      <c r="G773" s="14">
        <v>0.36208338018274999</v>
      </c>
      <c r="H773" s="14">
        <v>0.28629722749146702</v>
      </c>
      <c r="I773" s="14">
        <v>0.31791493121688302</v>
      </c>
      <c r="J773" s="14">
        <v>0.28168493767476099</v>
      </c>
      <c r="K773" s="14"/>
      <c r="L773" s="14">
        <v>0.34483716317389201</v>
      </c>
      <c r="M773" s="14">
        <v>0.30418857599212701</v>
      </c>
      <c r="N773" s="14">
        <v>0.33990904657735199</v>
      </c>
      <c r="O773" s="14">
        <v>0.300376788569163</v>
      </c>
      <c r="P773" s="14">
        <v>0.31758775048874799</v>
      </c>
      <c r="Q773" s="14">
        <v>0.30484331261126202</v>
      </c>
      <c r="R773" s="14">
        <v>0.33721760993065703</v>
      </c>
      <c r="S773" s="14">
        <v>0.29038510930594802</v>
      </c>
      <c r="T773" s="14">
        <v>0.28840320062546798</v>
      </c>
      <c r="U773" s="14">
        <v>0.27334989846639601</v>
      </c>
      <c r="V773" s="14">
        <v>0.32766676827496299</v>
      </c>
      <c r="W773" s="14">
        <v>0.30420401840375899</v>
      </c>
      <c r="X773" s="14"/>
      <c r="Y773" s="14">
        <v>0.31145750148841</v>
      </c>
      <c r="Z773" s="14">
        <v>0.33061050283535098</v>
      </c>
      <c r="AA773" s="14">
        <v>0.36041765692377598</v>
      </c>
      <c r="AB773" s="14"/>
      <c r="AC773" s="14">
        <v>0.31417909033949198</v>
      </c>
      <c r="AD773" s="14">
        <v>0.34072404602073297</v>
      </c>
      <c r="AE773" s="14">
        <v>0.25546529522155698</v>
      </c>
      <c r="AF773" s="14"/>
      <c r="AG773" s="14">
        <v>0.28369630636944798</v>
      </c>
      <c r="AH773" s="14">
        <v>0.29953501605774502</v>
      </c>
      <c r="AI773" s="14">
        <v>0.353417391714409</v>
      </c>
      <c r="AJ773" s="14">
        <v>0.317677918875926</v>
      </c>
      <c r="AK773" s="14">
        <v>0.293279113502319</v>
      </c>
    </row>
    <row r="774" spans="2:37" x14ac:dyDescent="0.3">
      <c r="B774" t="s">
        <v>276</v>
      </c>
      <c r="C774" s="14">
        <v>0.36772972828035999</v>
      </c>
      <c r="D774" s="14">
        <v>0.37759297436433997</v>
      </c>
      <c r="E774" s="14">
        <v>0.35986196801728998</v>
      </c>
      <c r="F774" s="14"/>
      <c r="G774" s="14">
        <v>0.37737184188223299</v>
      </c>
      <c r="H774" s="14">
        <v>0.40526452536545299</v>
      </c>
      <c r="I774" s="14">
        <v>0.37028622121552601</v>
      </c>
      <c r="J774" s="14">
        <v>0.31241180461470203</v>
      </c>
      <c r="K774" s="14"/>
      <c r="L774" s="14">
        <v>0.34894159543608699</v>
      </c>
      <c r="M774" s="14">
        <v>0.377658065616022</v>
      </c>
      <c r="N774" s="14">
        <v>0.36150986005430902</v>
      </c>
      <c r="O774" s="14">
        <v>0.36559524409570598</v>
      </c>
      <c r="P774" s="14">
        <v>0.35625114606386699</v>
      </c>
      <c r="Q774" s="14">
        <v>0.38526433061464999</v>
      </c>
      <c r="R774" s="14">
        <v>0.34330503600100798</v>
      </c>
      <c r="S774" s="14">
        <v>0.33862389948386301</v>
      </c>
      <c r="T774" s="14">
        <v>0.41636873308210398</v>
      </c>
      <c r="U774" s="14">
        <v>0.34915500510677999</v>
      </c>
      <c r="V774" s="14">
        <v>0.33030494419658002</v>
      </c>
      <c r="W774" s="14">
        <v>0.45374044871142899</v>
      </c>
      <c r="X774" s="14"/>
      <c r="Y774" s="14">
        <v>0.39566882902247003</v>
      </c>
      <c r="Z774" s="14">
        <v>0.370995078381679</v>
      </c>
      <c r="AA774" s="14">
        <v>0.40839966747170597</v>
      </c>
      <c r="AB774" s="14"/>
      <c r="AC774" s="14">
        <v>0.375146206301611</v>
      </c>
      <c r="AD774" s="14">
        <v>0.38142454047760999</v>
      </c>
      <c r="AE774" s="14">
        <v>0.36228591804965099</v>
      </c>
      <c r="AF774" s="14"/>
      <c r="AG774" s="14">
        <v>0.42158061207022901</v>
      </c>
      <c r="AH774" s="14">
        <v>0.38566564569352801</v>
      </c>
      <c r="AI774" s="14">
        <v>0.38342354672903001</v>
      </c>
      <c r="AJ774" s="14">
        <v>0.36603839988147302</v>
      </c>
      <c r="AK774" s="14">
        <v>0.35439237687189401</v>
      </c>
    </row>
    <row r="775" spans="2:37" x14ac:dyDescent="0.3">
      <c r="B775" t="s">
        <v>310</v>
      </c>
      <c r="C775" s="14">
        <v>0.19458465422457899</v>
      </c>
      <c r="D775" s="14">
        <v>0.20074770771931599</v>
      </c>
      <c r="E775" s="14">
        <v>0.18851954113897301</v>
      </c>
      <c r="F775" s="14"/>
      <c r="G775" s="14">
        <v>0.15945778653548201</v>
      </c>
      <c r="H775" s="14">
        <v>0.184614733546238</v>
      </c>
      <c r="I775" s="14">
        <v>0.19512657088441199</v>
      </c>
      <c r="J775" s="14">
        <v>0.24525411720801399</v>
      </c>
      <c r="K775" s="14"/>
      <c r="L775" s="14">
        <v>0.18352042598017301</v>
      </c>
      <c r="M775" s="14">
        <v>0.18767837638488499</v>
      </c>
      <c r="N775" s="14">
        <v>0.176570949144497</v>
      </c>
      <c r="O775" s="14">
        <v>0.20444950562705499</v>
      </c>
      <c r="P775" s="14">
        <v>0.194581950603776</v>
      </c>
      <c r="Q775" s="14">
        <v>0.19117915694735199</v>
      </c>
      <c r="R775" s="14">
        <v>0.19497362000216201</v>
      </c>
      <c r="S775" s="14">
        <v>0.229893032317631</v>
      </c>
      <c r="T775" s="14">
        <v>0.1854517934015</v>
      </c>
      <c r="U775" s="14">
        <v>0.21773101895229199</v>
      </c>
      <c r="V775" s="14">
        <v>0.23659006599899299</v>
      </c>
      <c r="W775" s="14">
        <v>0.15041431074682701</v>
      </c>
      <c r="X775" s="14"/>
      <c r="Y775" s="14">
        <v>0.16610140998928499</v>
      </c>
      <c r="Z775" s="14">
        <v>0.18800593633732501</v>
      </c>
      <c r="AA775" s="14">
        <v>0.162195673795406</v>
      </c>
      <c r="AB775" s="14"/>
      <c r="AC775" s="14">
        <v>0.178473257863449</v>
      </c>
      <c r="AD775" s="14">
        <v>0.18027729196176401</v>
      </c>
      <c r="AE775" s="14">
        <v>0.228917206662798</v>
      </c>
      <c r="AF775" s="14"/>
      <c r="AG775" s="14">
        <v>0.13762385756301501</v>
      </c>
      <c r="AH775" s="14">
        <v>0.19096757125550301</v>
      </c>
      <c r="AI775" s="14">
        <v>0.16960428624298199</v>
      </c>
      <c r="AJ775" s="14">
        <v>0.192310278081541</v>
      </c>
      <c r="AK775" s="14">
        <v>0.21946636960377799</v>
      </c>
    </row>
    <row r="776" spans="2:37" x14ac:dyDescent="0.3">
      <c r="B776" t="s">
        <v>278</v>
      </c>
      <c r="C776" s="14">
        <v>5.0607221068213602E-2</v>
      </c>
      <c r="D776" s="14">
        <v>6.6674070322641693E-2</v>
      </c>
      <c r="E776" s="14">
        <v>3.5254006287411897E-2</v>
      </c>
      <c r="F776" s="14"/>
      <c r="G776" s="14">
        <v>5.0007489954373499E-2</v>
      </c>
      <c r="H776" s="14">
        <v>5.7971900055332697E-2</v>
      </c>
      <c r="I776" s="14">
        <v>4.79636077647633E-2</v>
      </c>
      <c r="J776" s="14">
        <v>4.6674103045910097E-2</v>
      </c>
      <c r="K776" s="14"/>
      <c r="L776" s="14">
        <v>5.04601949433185E-2</v>
      </c>
      <c r="M776" s="14">
        <v>5.2748877772959002E-2</v>
      </c>
      <c r="N776" s="14">
        <v>3.2231201199677102E-2</v>
      </c>
      <c r="O776" s="14">
        <v>6.4958788288505501E-2</v>
      </c>
      <c r="P776" s="14">
        <v>5.7522815044835203E-2</v>
      </c>
      <c r="Q776" s="14">
        <v>4.3792425927765298E-2</v>
      </c>
      <c r="R776" s="14">
        <v>5.8840043626684803E-2</v>
      </c>
      <c r="S776" s="14">
        <v>5.8593399161841003E-2</v>
      </c>
      <c r="T776" s="14">
        <v>2.31130536951757E-2</v>
      </c>
      <c r="U776" s="14">
        <v>7.8081942938608706E-2</v>
      </c>
      <c r="V776" s="14">
        <v>5.25964160835206E-2</v>
      </c>
      <c r="W776" s="14">
        <v>3.4636621896364003E-2</v>
      </c>
      <c r="X776" s="14"/>
      <c r="Y776" s="14">
        <v>7.07129421151729E-2</v>
      </c>
      <c r="Z776" s="14">
        <v>4.1526013295048597E-2</v>
      </c>
      <c r="AA776" s="14">
        <v>2.0906493351918999E-2</v>
      </c>
      <c r="AB776" s="14"/>
      <c r="AC776" s="14">
        <v>6.3205146403630896E-2</v>
      </c>
      <c r="AD776" s="14">
        <v>4.1427536775152297E-2</v>
      </c>
      <c r="AE776" s="14">
        <v>4.0543983775541803E-2</v>
      </c>
      <c r="AF776" s="14"/>
      <c r="AG776" s="14">
        <v>8.5219275123743499E-2</v>
      </c>
      <c r="AH776" s="14">
        <v>6.6034762220860396E-2</v>
      </c>
      <c r="AI776" s="14">
        <v>4.4848661876811802E-2</v>
      </c>
      <c r="AJ776" s="14">
        <v>4.8716439003280203E-2</v>
      </c>
      <c r="AK776" s="14">
        <v>4.9579713220073998E-2</v>
      </c>
    </row>
    <row r="777" spans="2:37" x14ac:dyDescent="0.3">
      <c r="B777" t="s">
        <v>279</v>
      </c>
      <c r="C777" s="14">
        <v>2.0345662038564499E-2</v>
      </c>
      <c r="D777" s="14">
        <v>2.54100888527879E-2</v>
      </c>
      <c r="E777" s="14">
        <v>1.55351167102476E-2</v>
      </c>
      <c r="F777" s="14"/>
      <c r="G777" s="14">
        <v>1.6982960469090699E-2</v>
      </c>
      <c r="H777" s="14">
        <v>1.52525319254027E-2</v>
      </c>
      <c r="I777" s="14">
        <v>2.2967977149034199E-2</v>
      </c>
      <c r="J777" s="14">
        <v>2.7258209957152502E-2</v>
      </c>
      <c r="K777" s="14"/>
      <c r="L777" s="14">
        <v>1.24338204536877E-2</v>
      </c>
      <c r="M777" s="14">
        <v>1.9621016162417401E-2</v>
      </c>
      <c r="N777" s="14">
        <v>2.8797248416090299E-2</v>
      </c>
      <c r="O777" s="14">
        <v>1.05816894478573E-2</v>
      </c>
      <c r="P777" s="14">
        <v>3.2284884603829E-2</v>
      </c>
      <c r="Q777" s="14">
        <v>2.5482283382493899E-2</v>
      </c>
      <c r="R777" s="14">
        <v>1.23176239236649E-2</v>
      </c>
      <c r="S777" s="14">
        <v>1.6397582651091199E-2</v>
      </c>
      <c r="T777" s="14">
        <v>1.4970542630826001E-2</v>
      </c>
      <c r="U777" s="14">
        <v>3.27184535504376E-2</v>
      </c>
      <c r="V777" s="14">
        <v>3.3294657294978498E-2</v>
      </c>
      <c r="W777" s="14">
        <v>1.1361775108906E-2</v>
      </c>
      <c r="X777" s="14"/>
      <c r="Y777" s="14">
        <v>1.6921768644030999E-2</v>
      </c>
      <c r="Z777" s="14">
        <v>1.6628759244786899E-2</v>
      </c>
      <c r="AA777" s="14">
        <v>2.65739888733789E-2</v>
      </c>
      <c r="AB777" s="14"/>
      <c r="AC777" s="14">
        <v>2.9584078133459601E-2</v>
      </c>
      <c r="AD777" s="14">
        <v>1.096787938349E-2</v>
      </c>
      <c r="AE777" s="14">
        <v>2.1162580919694401E-2</v>
      </c>
      <c r="AF777" s="14"/>
      <c r="AG777" s="14">
        <v>5.3692158864848703E-2</v>
      </c>
      <c r="AH777" s="14">
        <v>1.6564474511142301E-2</v>
      </c>
      <c r="AI777" s="14">
        <v>1.15010252744846E-2</v>
      </c>
      <c r="AJ777" s="14">
        <v>2.0427470390487201E-2</v>
      </c>
      <c r="AK777" s="14">
        <v>2.2036726228762699E-2</v>
      </c>
    </row>
    <row r="778" spans="2:37" x14ac:dyDescent="0.3">
      <c r="B778" t="s">
        <v>122</v>
      </c>
      <c r="C778" s="14">
        <v>5.4583853170681401E-2</v>
      </c>
      <c r="D778" s="14">
        <v>3.7843176197731303E-2</v>
      </c>
      <c r="E778" s="14">
        <v>7.0636768373584194E-2</v>
      </c>
      <c r="F778" s="14"/>
      <c r="G778" s="14">
        <v>3.4096540976071101E-2</v>
      </c>
      <c r="H778" s="14">
        <v>5.0599081616106101E-2</v>
      </c>
      <c r="I778" s="14">
        <v>4.5740691769381898E-2</v>
      </c>
      <c r="J778" s="14">
        <v>8.6716827499460303E-2</v>
      </c>
      <c r="K778" s="14"/>
      <c r="L778" s="14">
        <v>5.9806800012842901E-2</v>
      </c>
      <c r="M778" s="14">
        <v>5.8105088071590497E-2</v>
      </c>
      <c r="N778" s="14">
        <v>6.09816946080739E-2</v>
      </c>
      <c r="O778" s="14">
        <v>5.4037983971712902E-2</v>
      </c>
      <c r="P778" s="14">
        <v>4.1771453194944401E-2</v>
      </c>
      <c r="Q778" s="14">
        <v>4.9438490516476599E-2</v>
      </c>
      <c r="R778" s="14">
        <v>5.3346066515823402E-2</v>
      </c>
      <c r="S778" s="14">
        <v>6.6106977079625595E-2</v>
      </c>
      <c r="T778" s="14">
        <v>7.1692676564926505E-2</v>
      </c>
      <c r="U778" s="14">
        <v>4.8963680985485501E-2</v>
      </c>
      <c r="V778" s="14">
        <v>1.95471481509643E-2</v>
      </c>
      <c r="W778" s="14">
        <v>4.5642825132715198E-2</v>
      </c>
      <c r="X778" s="14"/>
      <c r="Y778" s="14">
        <v>3.9137548740631703E-2</v>
      </c>
      <c r="Z778" s="14">
        <v>5.2233709905809202E-2</v>
      </c>
      <c r="AA778" s="14">
        <v>2.15065195838137E-2</v>
      </c>
      <c r="AB778" s="14"/>
      <c r="AC778" s="14">
        <v>3.9412220958357003E-2</v>
      </c>
      <c r="AD778" s="14">
        <v>4.5178705381250198E-2</v>
      </c>
      <c r="AE778" s="14">
        <v>9.1625015370757304E-2</v>
      </c>
      <c r="AF778" s="14"/>
      <c r="AG778" s="14">
        <v>1.81877900087161E-2</v>
      </c>
      <c r="AH778" s="14">
        <v>4.1232530261221999E-2</v>
      </c>
      <c r="AI778" s="14">
        <v>3.7205088162282303E-2</v>
      </c>
      <c r="AJ778" s="14">
        <v>5.4829493767293E-2</v>
      </c>
      <c r="AK778" s="14">
        <v>6.1245700573173002E-2</v>
      </c>
    </row>
    <row r="779" spans="2:37" x14ac:dyDescent="0.3">
      <c r="B779" t="s">
        <v>280</v>
      </c>
      <c r="C779" s="14">
        <v>0.67987860949796197</v>
      </c>
      <c r="D779" s="14">
        <v>0.66932495690752303</v>
      </c>
      <c r="E779" s="14">
        <v>0.690054567489783</v>
      </c>
      <c r="F779" s="14"/>
      <c r="G779" s="14">
        <v>0.73945522206498304</v>
      </c>
      <c r="H779" s="14">
        <v>0.69156175285692001</v>
      </c>
      <c r="I779" s="14">
        <v>0.68820115243240898</v>
      </c>
      <c r="J779" s="14">
        <v>0.59409674228946296</v>
      </c>
      <c r="K779" s="14"/>
      <c r="L779" s="14">
        <v>0.69377875860997795</v>
      </c>
      <c r="M779" s="14">
        <v>0.68184664160814801</v>
      </c>
      <c r="N779" s="14">
        <v>0.70141890663166095</v>
      </c>
      <c r="O779" s="14">
        <v>0.66597203266486904</v>
      </c>
      <c r="P779" s="14">
        <v>0.67383889655261597</v>
      </c>
      <c r="Q779" s="14">
        <v>0.690107643225912</v>
      </c>
      <c r="R779" s="14">
        <v>0.680522645931665</v>
      </c>
      <c r="S779" s="14">
        <v>0.62900900878981103</v>
      </c>
      <c r="T779" s="14">
        <v>0.70477193370757196</v>
      </c>
      <c r="U779" s="14">
        <v>0.622504903573176</v>
      </c>
      <c r="V779" s="14">
        <v>0.65797171247154296</v>
      </c>
      <c r="W779" s="14">
        <v>0.75794446711518704</v>
      </c>
      <c r="X779" s="14"/>
      <c r="Y779" s="14">
        <v>0.70712633051088003</v>
      </c>
      <c r="Z779" s="14">
        <v>0.70160558121703098</v>
      </c>
      <c r="AA779" s="14">
        <v>0.768817324395482</v>
      </c>
      <c r="AB779" s="14"/>
      <c r="AC779" s="14">
        <v>0.68932529664110398</v>
      </c>
      <c r="AD779" s="14">
        <v>0.72214858649834301</v>
      </c>
      <c r="AE779" s="14">
        <v>0.61775121327120797</v>
      </c>
      <c r="AF779" s="14"/>
      <c r="AG779" s="14">
        <v>0.70527691843967699</v>
      </c>
      <c r="AH779" s="14">
        <v>0.68520066175127203</v>
      </c>
      <c r="AI779" s="14">
        <v>0.73684093844343901</v>
      </c>
      <c r="AJ779" s="14">
        <v>0.68371631875739902</v>
      </c>
      <c r="AK779" s="14">
        <v>0.64767149037421201</v>
      </c>
    </row>
    <row r="780" spans="2:37" x14ac:dyDescent="0.3">
      <c r="B780" t="s">
        <v>281</v>
      </c>
      <c r="C780" s="14">
        <v>7.0952883106778095E-2</v>
      </c>
      <c r="D780" s="14">
        <v>9.20841591754296E-2</v>
      </c>
      <c r="E780" s="14">
        <v>5.0789122997659503E-2</v>
      </c>
      <c r="F780" s="14"/>
      <c r="G780" s="14">
        <v>6.6990450423464201E-2</v>
      </c>
      <c r="H780" s="14">
        <v>7.3224431980735402E-2</v>
      </c>
      <c r="I780" s="14">
        <v>7.0931584913797502E-2</v>
      </c>
      <c r="J780" s="14">
        <v>7.3932313003062605E-2</v>
      </c>
      <c r="K780" s="14"/>
      <c r="L780" s="14">
        <v>6.2894015397006203E-2</v>
      </c>
      <c r="M780" s="14">
        <v>7.2369893935376406E-2</v>
      </c>
      <c r="N780" s="14">
        <v>6.1028449615767401E-2</v>
      </c>
      <c r="O780" s="14">
        <v>7.5540477736362799E-2</v>
      </c>
      <c r="P780" s="14">
        <v>8.9807699648664197E-2</v>
      </c>
      <c r="Q780" s="14">
        <v>6.92747093102591E-2</v>
      </c>
      <c r="R780" s="14">
        <v>7.1157667550349593E-2</v>
      </c>
      <c r="S780" s="14">
        <v>7.4990981812932206E-2</v>
      </c>
      <c r="T780" s="14">
        <v>3.8083596326001702E-2</v>
      </c>
      <c r="U780" s="14">
        <v>0.11080039648904599</v>
      </c>
      <c r="V780" s="14">
        <v>8.5891073378499105E-2</v>
      </c>
      <c r="W780" s="14">
        <v>4.5998397005270003E-2</v>
      </c>
      <c r="X780" s="14"/>
      <c r="Y780" s="14">
        <v>8.7634710759203899E-2</v>
      </c>
      <c r="Z780" s="14">
        <v>5.8154772539835399E-2</v>
      </c>
      <c r="AA780" s="14">
        <v>4.7480482225297903E-2</v>
      </c>
      <c r="AB780" s="14"/>
      <c r="AC780" s="14">
        <v>9.2789224537090501E-2</v>
      </c>
      <c r="AD780" s="14">
        <v>5.2395416158642301E-2</v>
      </c>
      <c r="AE780" s="14">
        <v>6.17065646952362E-2</v>
      </c>
      <c r="AF780" s="14"/>
      <c r="AG780" s="14">
        <v>0.13891143398859199</v>
      </c>
      <c r="AH780" s="14">
        <v>8.2599236732002604E-2</v>
      </c>
      <c r="AI780" s="14">
        <v>5.6349687151296297E-2</v>
      </c>
      <c r="AJ780" s="14">
        <v>6.9143909393767397E-2</v>
      </c>
      <c r="AK780" s="14">
        <v>7.1616439448836694E-2</v>
      </c>
    </row>
    <row r="781" spans="2:37" x14ac:dyDescent="0.3">
      <c r="B781" t="s">
        <v>252</v>
      </c>
      <c r="C781" s="14">
        <v>0.60892572639118403</v>
      </c>
      <c r="D781" s="14">
        <v>0.57724079773209402</v>
      </c>
      <c r="E781" s="14">
        <v>0.63926544449212397</v>
      </c>
      <c r="F781" s="14"/>
      <c r="G781" s="14">
        <v>0.67246477164151897</v>
      </c>
      <c r="H781" s="14">
        <v>0.61833732087618498</v>
      </c>
      <c r="I781" s="14">
        <v>0.61726956751861195</v>
      </c>
      <c r="J781" s="14">
        <v>0.52016442928640105</v>
      </c>
      <c r="K781" s="14"/>
      <c r="L781" s="14">
        <v>0.63088474321297205</v>
      </c>
      <c r="M781" s="14">
        <v>0.60947674767277205</v>
      </c>
      <c r="N781" s="14">
        <v>0.64039045701589403</v>
      </c>
      <c r="O781" s="14">
        <v>0.59043155492850596</v>
      </c>
      <c r="P781" s="14">
        <v>0.584031196903951</v>
      </c>
      <c r="Q781" s="14">
        <v>0.62083293391565297</v>
      </c>
      <c r="R781" s="14">
        <v>0.60936497838131598</v>
      </c>
      <c r="S781" s="14">
        <v>0.55401802697687896</v>
      </c>
      <c r="T781" s="14">
        <v>0.66668833738156996</v>
      </c>
      <c r="U781" s="14">
        <v>0.51170450708412996</v>
      </c>
      <c r="V781" s="14">
        <v>0.57208063909304396</v>
      </c>
      <c r="W781" s="14">
        <v>0.71194607010991795</v>
      </c>
      <c r="X781" s="14"/>
      <c r="Y781" s="14">
        <v>0.61949161975167599</v>
      </c>
      <c r="Z781" s="14">
        <v>0.64345080867719495</v>
      </c>
      <c r="AA781" s="14">
        <v>0.72133684217018501</v>
      </c>
      <c r="AB781" s="14"/>
      <c r="AC781" s="14">
        <v>0.59653607210401305</v>
      </c>
      <c r="AD781" s="14">
        <v>0.66975317033970105</v>
      </c>
      <c r="AE781" s="14">
        <v>0.55604464857597202</v>
      </c>
      <c r="AF781" s="14"/>
      <c r="AG781" s="14">
        <v>0.56636548445108403</v>
      </c>
      <c r="AH781" s="14">
        <v>0.60260142501927005</v>
      </c>
      <c r="AI781" s="14">
        <v>0.68049125129214305</v>
      </c>
      <c r="AJ781" s="14">
        <v>0.614572409363631</v>
      </c>
      <c r="AK781" s="14">
        <v>0.57605505092537601</v>
      </c>
    </row>
    <row r="782" spans="2:37" x14ac:dyDescent="0.3">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c r="AG782" s="14"/>
      <c r="AH782" s="14"/>
      <c r="AI782" s="14"/>
      <c r="AJ782" s="14"/>
      <c r="AK782" s="14"/>
    </row>
    <row r="783" spans="2:37" x14ac:dyDescent="0.3">
      <c r="B783" s="6" t="s">
        <v>317</v>
      </c>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c r="AD783" s="14"/>
      <c r="AE783" s="14"/>
      <c r="AF783" s="14"/>
      <c r="AG783" s="14"/>
      <c r="AH783" s="14"/>
      <c r="AI783" s="14"/>
      <c r="AJ783" s="14"/>
      <c r="AK783" s="14"/>
    </row>
    <row r="784" spans="2:37" x14ac:dyDescent="0.3">
      <c r="B784" s="26" t="s">
        <v>74</v>
      </c>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c r="AH784" s="14"/>
      <c r="AI784" s="14"/>
      <c r="AJ784" s="14"/>
      <c r="AK784" s="14"/>
    </row>
    <row r="785" spans="2:37" x14ac:dyDescent="0.3">
      <c r="B785" t="s">
        <v>275</v>
      </c>
      <c r="C785" s="14">
        <v>0.184030839083486</v>
      </c>
      <c r="D785" s="14">
        <v>0.187763787683872</v>
      </c>
      <c r="E785" s="14">
        <v>0.17962237099057901</v>
      </c>
      <c r="F785" s="14"/>
      <c r="G785" s="14">
        <v>0.180578972583226</v>
      </c>
      <c r="H785" s="14">
        <v>0.16967049713658</v>
      </c>
      <c r="I785" s="14">
        <v>0.20697308463205999</v>
      </c>
      <c r="J785" s="14">
        <v>0.18518440629643401</v>
      </c>
      <c r="K785" s="14"/>
      <c r="L785" s="14">
        <v>0.214325038612969</v>
      </c>
      <c r="M785" s="14">
        <v>0.16021882780741201</v>
      </c>
      <c r="N785" s="14">
        <v>0.17168330528624501</v>
      </c>
      <c r="O785" s="14">
        <v>0.169699040407323</v>
      </c>
      <c r="P785" s="14">
        <v>0.16887917507890801</v>
      </c>
      <c r="Q785" s="14">
        <v>0.16371669986527301</v>
      </c>
      <c r="R785" s="14">
        <v>0.206950332209832</v>
      </c>
      <c r="S785" s="14">
        <v>0.154746639835074</v>
      </c>
      <c r="T785" s="14">
        <v>0.18428071065131901</v>
      </c>
      <c r="U785" s="14">
        <v>0.18919127008495601</v>
      </c>
      <c r="V785" s="14">
        <v>0.17621418048468701</v>
      </c>
      <c r="W785" s="14">
        <v>0.29301014512032297</v>
      </c>
      <c r="X785" s="14"/>
      <c r="Y785" s="14">
        <v>0.173023159788251</v>
      </c>
      <c r="Z785" s="14">
        <v>0.20353864718348899</v>
      </c>
      <c r="AA785" s="14">
        <v>0.179367610444329</v>
      </c>
      <c r="AB785" s="14"/>
      <c r="AC785" s="14">
        <v>0.18829610352753001</v>
      </c>
      <c r="AD785" s="14">
        <v>0.184447482584565</v>
      </c>
      <c r="AE785" s="14">
        <v>0.16831379408709701</v>
      </c>
      <c r="AF785" s="14"/>
      <c r="AG785" s="14">
        <v>0.27128533601504201</v>
      </c>
      <c r="AH785" s="14">
        <v>0.166033206260782</v>
      </c>
      <c r="AI785" s="14">
        <v>0.18956383804427401</v>
      </c>
      <c r="AJ785" s="14">
        <v>0.184671908510295</v>
      </c>
      <c r="AK785" s="14">
        <v>0.17920406699087299</v>
      </c>
    </row>
    <row r="786" spans="2:37" x14ac:dyDescent="0.3">
      <c r="B786" t="s">
        <v>276</v>
      </c>
      <c r="C786" s="14">
        <v>0.32122875270471501</v>
      </c>
      <c r="D786" s="14">
        <v>0.31464281965283197</v>
      </c>
      <c r="E786" s="14">
        <v>0.327785060552928</v>
      </c>
      <c r="F786" s="14"/>
      <c r="G786" s="14">
        <v>0.34840027155671999</v>
      </c>
      <c r="H786" s="14">
        <v>0.32671321156018002</v>
      </c>
      <c r="I786" s="14">
        <v>0.30511770180108599</v>
      </c>
      <c r="J786" s="14">
        <v>0.29985427598356301</v>
      </c>
      <c r="K786" s="14"/>
      <c r="L786" s="14">
        <v>0.31054219116449899</v>
      </c>
      <c r="M786" s="14">
        <v>0.36581428649989201</v>
      </c>
      <c r="N786" s="14">
        <v>0.30353616199417699</v>
      </c>
      <c r="O786" s="14">
        <v>0.31414229169595598</v>
      </c>
      <c r="P786" s="14">
        <v>0.32520634500519402</v>
      </c>
      <c r="Q786" s="14">
        <v>0.334928315240755</v>
      </c>
      <c r="R786" s="14">
        <v>0.348786426153116</v>
      </c>
      <c r="S786" s="14">
        <v>0.37794174844274703</v>
      </c>
      <c r="T786" s="14">
        <v>0.331785375811253</v>
      </c>
      <c r="U786" s="14">
        <v>0.24653681558943999</v>
      </c>
      <c r="V786" s="14">
        <v>0.30872966996178097</v>
      </c>
      <c r="W786" s="14">
        <v>0.25330824590344297</v>
      </c>
      <c r="X786" s="14"/>
      <c r="Y786" s="14">
        <v>0.35142115486145797</v>
      </c>
      <c r="Z786" s="14">
        <v>0.358497622909495</v>
      </c>
      <c r="AA786" s="14">
        <v>0.30928089770841799</v>
      </c>
      <c r="AB786" s="14"/>
      <c r="AC786" s="14">
        <v>0.297525538876525</v>
      </c>
      <c r="AD786" s="14">
        <v>0.35030705969044601</v>
      </c>
      <c r="AE786" s="14">
        <v>0.32569103155386803</v>
      </c>
      <c r="AF786" s="14"/>
      <c r="AG786" s="14">
        <v>0.31527514556813402</v>
      </c>
      <c r="AH786" s="14">
        <v>0.358013178923903</v>
      </c>
      <c r="AI786" s="14">
        <v>0.33560367660418799</v>
      </c>
      <c r="AJ786" s="14">
        <v>0.30754158648513502</v>
      </c>
      <c r="AK786" s="14">
        <v>0.34535134175645499</v>
      </c>
    </row>
    <row r="787" spans="2:37" x14ac:dyDescent="0.3">
      <c r="B787" t="s">
        <v>310</v>
      </c>
      <c r="C787" s="14">
        <v>0.25512736836812699</v>
      </c>
      <c r="D787" s="14">
        <v>0.256601039629411</v>
      </c>
      <c r="E787" s="14">
        <v>0.25471596721755402</v>
      </c>
      <c r="F787" s="14"/>
      <c r="G787" s="14">
        <v>0.212850411728469</v>
      </c>
      <c r="H787" s="14">
        <v>0.24996570924940101</v>
      </c>
      <c r="I787" s="14">
        <v>0.271193911577358</v>
      </c>
      <c r="J787" s="14">
        <v>0.29152344780141998</v>
      </c>
      <c r="K787" s="14"/>
      <c r="L787" s="14">
        <v>0.26792392725091402</v>
      </c>
      <c r="M787" s="14">
        <v>0.21684280883840301</v>
      </c>
      <c r="N787" s="14">
        <v>0.25911401545425</v>
      </c>
      <c r="O787" s="14">
        <v>0.27673650209601203</v>
      </c>
      <c r="P787" s="14">
        <v>0.25915211607842797</v>
      </c>
      <c r="Q787" s="14">
        <v>0.27014295215345602</v>
      </c>
      <c r="R787" s="14">
        <v>0.262106223661766</v>
      </c>
      <c r="S787" s="14">
        <v>0.21258523098007201</v>
      </c>
      <c r="T787" s="14">
        <v>0.26108269598542</v>
      </c>
      <c r="U787" s="14">
        <v>0.27807990405073901</v>
      </c>
      <c r="V787" s="14">
        <v>0.214562057101786</v>
      </c>
      <c r="W787" s="14">
        <v>0.24626882189133201</v>
      </c>
      <c r="X787" s="14"/>
      <c r="Y787" s="14">
        <v>0.24131159253832199</v>
      </c>
      <c r="Z787" s="14">
        <v>0.247929195941966</v>
      </c>
      <c r="AA787" s="14">
        <v>0.319049045818113</v>
      </c>
      <c r="AB787" s="14"/>
      <c r="AC787" s="14">
        <v>0.23574542944399501</v>
      </c>
      <c r="AD787" s="14">
        <v>0.25400459220441102</v>
      </c>
      <c r="AE787" s="14">
        <v>0.283518804262268</v>
      </c>
      <c r="AF787" s="14"/>
      <c r="AG787" s="14">
        <v>0.22222979479538199</v>
      </c>
      <c r="AH787" s="14">
        <v>0.203135635642335</v>
      </c>
      <c r="AI787" s="14">
        <v>0.24113146975083499</v>
      </c>
      <c r="AJ787" s="14">
        <v>0.26993689183349101</v>
      </c>
      <c r="AK787" s="14">
        <v>0.247952346223935</v>
      </c>
    </row>
    <row r="788" spans="2:37" x14ac:dyDescent="0.3">
      <c r="B788" t="s">
        <v>278</v>
      </c>
      <c r="C788" s="14">
        <v>0.111610523706168</v>
      </c>
      <c r="D788" s="14">
        <v>0.115708172557032</v>
      </c>
      <c r="E788" s="14">
        <v>0.10702804112466199</v>
      </c>
      <c r="F788" s="14"/>
      <c r="G788" s="14">
        <v>0.14198556371045501</v>
      </c>
      <c r="H788" s="14">
        <v>0.12525657646882099</v>
      </c>
      <c r="I788" s="14">
        <v>9.3993895352815798E-2</v>
      </c>
      <c r="J788" s="14">
        <v>7.7885218004538806E-2</v>
      </c>
      <c r="K788" s="14"/>
      <c r="L788" s="14">
        <v>8.9551979308147303E-2</v>
      </c>
      <c r="M788" s="14">
        <v>0.134278037462113</v>
      </c>
      <c r="N788" s="14">
        <v>0.14677169451286201</v>
      </c>
      <c r="O788" s="14">
        <v>0.10729605184663001</v>
      </c>
      <c r="P788" s="14">
        <v>0.115402646781914</v>
      </c>
      <c r="Q788" s="14">
        <v>0.110195775284822</v>
      </c>
      <c r="R788" s="14">
        <v>6.6229661073958002E-2</v>
      </c>
      <c r="S788" s="14">
        <v>0.130675868651946</v>
      </c>
      <c r="T788" s="14">
        <v>0.100593048654523</v>
      </c>
      <c r="U788" s="14">
        <v>0.122054541897331</v>
      </c>
      <c r="V788" s="14">
        <v>0.15117270391776699</v>
      </c>
      <c r="W788" s="14">
        <v>6.9330128222546403E-2</v>
      </c>
      <c r="X788" s="14"/>
      <c r="Y788" s="14">
        <v>0.13436619921526699</v>
      </c>
      <c r="Z788" s="14">
        <v>9.0176308721382104E-2</v>
      </c>
      <c r="AA788" s="14">
        <v>0.111699768766157</v>
      </c>
      <c r="AB788" s="14"/>
      <c r="AC788" s="14">
        <v>0.122846075903475</v>
      </c>
      <c r="AD788" s="14">
        <v>0.108097790323039</v>
      </c>
      <c r="AE788" s="14">
        <v>0.101380570499737</v>
      </c>
      <c r="AF788" s="14"/>
      <c r="AG788" s="14">
        <v>0.11812010519911099</v>
      </c>
      <c r="AH788" s="14">
        <v>0.160784712070454</v>
      </c>
      <c r="AI788" s="14">
        <v>0.114570508147278</v>
      </c>
      <c r="AJ788" s="14">
        <v>0.113809161561017</v>
      </c>
      <c r="AK788" s="14">
        <v>8.7867094043455399E-2</v>
      </c>
    </row>
    <row r="789" spans="2:37" x14ac:dyDescent="0.3">
      <c r="B789" t="s">
        <v>279</v>
      </c>
      <c r="C789" s="14">
        <v>8.2958499838007696E-2</v>
      </c>
      <c r="D789" s="14">
        <v>9.6020091488055306E-2</v>
      </c>
      <c r="E789" s="14">
        <v>7.0752463501283502E-2</v>
      </c>
      <c r="F789" s="14"/>
      <c r="G789" s="14">
        <v>9.1750687851336901E-2</v>
      </c>
      <c r="H789" s="14">
        <v>8.6945358654218402E-2</v>
      </c>
      <c r="I789" s="14">
        <v>7.8162583702813399E-2</v>
      </c>
      <c r="J789" s="14">
        <v>7.4759050289769605E-2</v>
      </c>
      <c r="K789" s="14"/>
      <c r="L789" s="14">
        <v>6.4629847711421107E-2</v>
      </c>
      <c r="M789" s="14">
        <v>7.7995427415976606E-2</v>
      </c>
      <c r="N789" s="14">
        <v>6.5350124497749504E-2</v>
      </c>
      <c r="O789" s="14">
        <v>0.10305844882316099</v>
      </c>
      <c r="P789" s="14">
        <v>8.9621454418468596E-2</v>
      </c>
      <c r="Q789" s="14">
        <v>7.95169382372439E-2</v>
      </c>
      <c r="R789" s="14">
        <v>8.2960945643391001E-2</v>
      </c>
      <c r="S789" s="14">
        <v>8.2359239268988194E-2</v>
      </c>
      <c r="T789" s="14">
        <v>8.0963055173993007E-2</v>
      </c>
      <c r="U789" s="14">
        <v>0.10005815905632801</v>
      </c>
      <c r="V789" s="14">
        <v>0.104204359764741</v>
      </c>
      <c r="W789" s="14">
        <v>9.2608064184489206E-2</v>
      </c>
      <c r="X789" s="14"/>
      <c r="Y789" s="14">
        <v>8.3946867792638699E-2</v>
      </c>
      <c r="Z789" s="14">
        <v>5.4150939052399601E-2</v>
      </c>
      <c r="AA789" s="14">
        <v>5.3731959406117399E-2</v>
      </c>
      <c r="AB789" s="14"/>
      <c r="AC789" s="14">
        <v>0.125420167099385</v>
      </c>
      <c r="AD789" s="14">
        <v>6.9040728296114601E-2</v>
      </c>
      <c r="AE789" s="14">
        <v>4.1690462220931999E-2</v>
      </c>
      <c r="AF789" s="14"/>
      <c r="AG789" s="14">
        <v>6.3861716904382304E-2</v>
      </c>
      <c r="AH789" s="14">
        <v>7.9019020970236595E-2</v>
      </c>
      <c r="AI789" s="14">
        <v>7.9288271646938996E-2</v>
      </c>
      <c r="AJ789" s="14">
        <v>8.2596788261359494E-2</v>
      </c>
      <c r="AK789" s="14">
        <v>8.8710905590133796E-2</v>
      </c>
    </row>
    <row r="790" spans="2:37" x14ac:dyDescent="0.3">
      <c r="B790" t="s">
        <v>122</v>
      </c>
      <c r="C790" s="14">
        <v>4.5044016299496503E-2</v>
      </c>
      <c r="D790" s="14">
        <v>2.9264088988797499E-2</v>
      </c>
      <c r="E790" s="14">
        <v>6.0096096612992499E-2</v>
      </c>
      <c r="F790" s="14"/>
      <c r="G790" s="14">
        <v>2.4434092569794098E-2</v>
      </c>
      <c r="H790" s="14">
        <v>4.1448646930799998E-2</v>
      </c>
      <c r="I790" s="14">
        <v>4.4558822933867398E-2</v>
      </c>
      <c r="J790" s="14">
        <v>7.0793601624274796E-2</v>
      </c>
      <c r="K790" s="14"/>
      <c r="L790" s="14">
        <v>5.3027015952049401E-2</v>
      </c>
      <c r="M790" s="14">
        <v>4.4850611976203499E-2</v>
      </c>
      <c r="N790" s="14">
        <v>5.3544698254717499E-2</v>
      </c>
      <c r="O790" s="14">
        <v>2.90676651309172E-2</v>
      </c>
      <c r="P790" s="14">
        <v>4.1738262637086403E-2</v>
      </c>
      <c r="Q790" s="14">
        <v>4.1499319218449703E-2</v>
      </c>
      <c r="R790" s="14">
        <v>3.2966411257936798E-2</v>
      </c>
      <c r="S790" s="14">
        <v>4.1691272821173103E-2</v>
      </c>
      <c r="T790" s="14">
        <v>4.1295113723492503E-2</v>
      </c>
      <c r="U790" s="14">
        <v>6.4079309321205299E-2</v>
      </c>
      <c r="V790" s="14">
        <v>4.5117028769238399E-2</v>
      </c>
      <c r="W790" s="14">
        <v>4.54745946778655E-2</v>
      </c>
      <c r="X790" s="14"/>
      <c r="Y790" s="14">
        <v>1.5931025804064601E-2</v>
      </c>
      <c r="Z790" s="14">
        <v>4.5707286191268799E-2</v>
      </c>
      <c r="AA790" s="14">
        <v>2.6870717856866101E-2</v>
      </c>
      <c r="AB790" s="14"/>
      <c r="AC790" s="14">
        <v>3.0166685149090901E-2</v>
      </c>
      <c r="AD790" s="14">
        <v>3.4102346901424899E-2</v>
      </c>
      <c r="AE790" s="14">
        <v>7.9405337376097604E-2</v>
      </c>
      <c r="AF790" s="14"/>
      <c r="AG790" s="14">
        <v>9.2279015179481307E-3</v>
      </c>
      <c r="AH790" s="14">
        <v>3.3014246132289697E-2</v>
      </c>
      <c r="AI790" s="14">
        <v>3.98422358064867E-2</v>
      </c>
      <c r="AJ790" s="14">
        <v>4.1443663348702697E-2</v>
      </c>
      <c r="AK790" s="14">
        <v>5.0914245395147599E-2</v>
      </c>
    </row>
    <row r="791" spans="2:37" x14ac:dyDescent="0.3">
      <c r="B791" t="s">
        <v>280</v>
      </c>
      <c r="C791" s="14">
        <v>0.50525959178820101</v>
      </c>
      <c r="D791" s="14">
        <v>0.50240660733670395</v>
      </c>
      <c r="E791" s="14">
        <v>0.50740743154350798</v>
      </c>
      <c r="F791" s="14"/>
      <c r="G791" s="14">
        <v>0.52897924413994502</v>
      </c>
      <c r="H791" s="14">
        <v>0.49638370869675902</v>
      </c>
      <c r="I791" s="14">
        <v>0.51209078643314598</v>
      </c>
      <c r="J791" s="14">
        <v>0.48503868227999702</v>
      </c>
      <c r="K791" s="14"/>
      <c r="L791" s="14">
        <v>0.52486722977746902</v>
      </c>
      <c r="M791" s="14">
        <v>0.52603311430730404</v>
      </c>
      <c r="N791" s="14">
        <v>0.47521946728042103</v>
      </c>
      <c r="O791" s="14">
        <v>0.48384133210327901</v>
      </c>
      <c r="P791" s="14">
        <v>0.494085520084102</v>
      </c>
      <c r="Q791" s="14">
        <v>0.49864501510602899</v>
      </c>
      <c r="R791" s="14">
        <v>0.555736758362948</v>
      </c>
      <c r="S791" s="14">
        <v>0.53268838827782095</v>
      </c>
      <c r="T791" s="14">
        <v>0.51606608646257202</v>
      </c>
      <c r="U791" s="14">
        <v>0.43572808567439603</v>
      </c>
      <c r="V791" s="14">
        <v>0.48494385044646798</v>
      </c>
      <c r="W791" s="14">
        <v>0.546318391023767</v>
      </c>
      <c r="X791" s="14"/>
      <c r="Y791" s="14">
        <v>0.52444431464970798</v>
      </c>
      <c r="Z791" s="14">
        <v>0.56203627009298396</v>
      </c>
      <c r="AA791" s="14">
        <v>0.48864850815274702</v>
      </c>
      <c r="AB791" s="14"/>
      <c r="AC791" s="14">
        <v>0.48582164240405501</v>
      </c>
      <c r="AD791" s="14">
        <v>0.53475454227501096</v>
      </c>
      <c r="AE791" s="14">
        <v>0.49400482564096498</v>
      </c>
      <c r="AF791" s="14"/>
      <c r="AG791" s="14">
        <v>0.58656048158317697</v>
      </c>
      <c r="AH791" s="14">
        <v>0.52404638518468505</v>
      </c>
      <c r="AI791" s="14">
        <v>0.52516751464846201</v>
      </c>
      <c r="AJ791" s="14">
        <v>0.49221349499542999</v>
      </c>
      <c r="AK791" s="14">
        <v>0.52455540874732898</v>
      </c>
    </row>
    <row r="792" spans="2:37" x14ac:dyDescent="0.3">
      <c r="B792" t="s">
        <v>281</v>
      </c>
      <c r="C792" s="14">
        <v>0.19456902354417499</v>
      </c>
      <c r="D792" s="14">
        <v>0.21172826404508699</v>
      </c>
      <c r="E792" s="14">
        <v>0.177780504625946</v>
      </c>
      <c r="F792" s="14"/>
      <c r="G792" s="14">
        <v>0.23373625156179201</v>
      </c>
      <c r="H792" s="14">
        <v>0.21220193512304</v>
      </c>
      <c r="I792" s="14">
        <v>0.172156479055629</v>
      </c>
      <c r="J792" s="14">
        <v>0.15264426829430799</v>
      </c>
      <c r="K792" s="14"/>
      <c r="L792" s="14">
        <v>0.15418182701956801</v>
      </c>
      <c r="M792" s="14">
        <v>0.21227346487808901</v>
      </c>
      <c r="N792" s="14">
        <v>0.212121819010611</v>
      </c>
      <c r="O792" s="14">
        <v>0.210354500669792</v>
      </c>
      <c r="P792" s="14">
        <v>0.205024101200383</v>
      </c>
      <c r="Q792" s="14">
        <v>0.18971271352206601</v>
      </c>
      <c r="R792" s="14">
        <v>0.14919060671734899</v>
      </c>
      <c r="S792" s="14">
        <v>0.213035107920934</v>
      </c>
      <c r="T792" s="14">
        <v>0.181556103828516</v>
      </c>
      <c r="U792" s="14">
        <v>0.22211270095365901</v>
      </c>
      <c r="V792" s="14">
        <v>0.25537706368250801</v>
      </c>
      <c r="W792" s="14">
        <v>0.161938192407036</v>
      </c>
      <c r="X792" s="14"/>
      <c r="Y792" s="14">
        <v>0.21831306700790501</v>
      </c>
      <c r="Z792" s="14">
        <v>0.144327247773782</v>
      </c>
      <c r="AA792" s="14">
        <v>0.165431728172275</v>
      </c>
      <c r="AB792" s="14"/>
      <c r="AC792" s="14">
        <v>0.24826624300285899</v>
      </c>
      <c r="AD792" s="14">
        <v>0.177138518619154</v>
      </c>
      <c r="AE792" s="14">
        <v>0.14307103272066901</v>
      </c>
      <c r="AF792" s="14"/>
      <c r="AG792" s="14">
        <v>0.18198182210349301</v>
      </c>
      <c r="AH792" s="14">
        <v>0.239803733040691</v>
      </c>
      <c r="AI792" s="14">
        <v>0.19385877979421701</v>
      </c>
      <c r="AJ792" s="14">
        <v>0.196405949822377</v>
      </c>
      <c r="AK792" s="14">
        <v>0.176577999633589</v>
      </c>
    </row>
    <row r="793" spans="2:37" x14ac:dyDescent="0.3">
      <c r="B793" t="s">
        <v>252</v>
      </c>
      <c r="C793" s="14">
        <v>0.31069056824402502</v>
      </c>
      <c r="D793" s="14">
        <v>0.29067834329161701</v>
      </c>
      <c r="E793" s="14">
        <v>0.32962692691756201</v>
      </c>
      <c r="F793" s="14"/>
      <c r="G793" s="14">
        <v>0.29524299257815401</v>
      </c>
      <c r="H793" s="14">
        <v>0.28418177357371999</v>
      </c>
      <c r="I793" s="14">
        <v>0.33993430737751701</v>
      </c>
      <c r="J793" s="14">
        <v>0.33239441398568798</v>
      </c>
      <c r="K793" s="14"/>
      <c r="L793" s="14">
        <v>0.37068540275790002</v>
      </c>
      <c r="M793" s="14">
        <v>0.31375964942921503</v>
      </c>
      <c r="N793" s="14">
        <v>0.26309764826981002</v>
      </c>
      <c r="O793" s="14">
        <v>0.27348683143348801</v>
      </c>
      <c r="P793" s="14">
        <v>0.289061418883719</v>
      </c>
      <c r="Q793" s="14">
        <v>0.30893230158396301</v>
      </c>
      <c r="R793" s="14">
        <v>0.40654615164559899</v>
      </c>
      <c r="S793" s="14">
        <v>0.319653280356887</v>
      </c>
      <c r="T793" s="14">
        <v>0.33450998263405601</v>
      </c>
      <c r="U793" s="14">
        <v>0.21361538472073799</v>
      </c>
      <c r="V793" s="14">
        <v>0.22956678676396</v>
      </c>
      <c r="W793" s="14">
        <v>0.38438019861673101</v>
      </c>
      <c r="X793" s="14"/>
      <c r="Y793" s="14">
        <v>0.30613124764180299</v>
      </c>
      <c r="Z793" s="14">
        <v>0.41770902231920198</v>
      </c>
      <c r="AA793" s="14">
        <v>0.32321677998047199</v>
      </c>
      <c r="AB793" s="14"/>
      <c r="AC793" s="14">
        <v>0.23755539940119499</v>
      </c>
      <c r="AD793" s="14">
        <v>0.35761602365585698</v>
      </c>
      <c r="AE793" s="14">
        <v>0.35093379292029597</v>
      </c>
      <c r="AF793" s="14"/>
      <c r="AG793" s="14">
        <v>0.40457865947968402</v>
      </c>
      <c r="AH793" s="14">
        <v>0.28424265214399402</v>
      </c>
      <c r="AI793" s="14">
        <v>0.331308734854246</v>
      </c>
      <c r="AJ793" s="14">
        <v>0.29580754517305302</v>
      </c>
      <c r="AK793" s="14">
        <v>0.34797740911373998</v>
      </c>
    </row>
    <row r="794" spans="2:37" x14ac:dyDescent="0.3">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c r="AD794" s="14"/>
      <c r="AE794" s="14"/>
      <c r="AF794" s="14"/>
      <c r="AG794" s="14"/>
      <c r="AH794" s="14"/>
      <c r="AI794" s="14"/>
      <c r="AJ794" s="14"/>
      <c r="AK794" s="14"/>
    </row>
    <row r="795" spans="2:37" x14ac:dyDescent="0.3">
      <c r="B795" s="6" t="s">
        <v>332</v>
      </c>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row>
    <row r="796" spans="2:37" x14ac:dyDescent="0.3">
      <c r="B796" s="26" t="s">
        <v>74</v>
      </c>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c r="AH796" s="14"/>
      <c r="AI796" s="14"/>
      <c r="AJ796" s="14"/>
      <c r="AK796" s="14"/>
    </row>
    <row r="797" spans="2:37" x14ac:dyDescent="0.3">
      <c r="B797" t="s">
        <v>182</v>
      </c>
      <c r="C797" s="14">
        <v>4.8436733660536697E-2</v>
      </c>
      <c r="D797" s="14">
        <v>4.6861298524887303E-2</v>
      </c>
      <c r="E797" s="14">
        <v>4.76393325396249E-2</v>
      </c>
      <c r="F797" s="14"/>
      <c r="G797" s="14">
        <v>3.97167062495319E-2</v>
      </c>
      <c r="H797" s="14">
        <v>5.3131808018594399E-2</v>
      </c>
      <c r="I797" s="14">
        <v>4.3352509454409598E-2</v>
      </c>
      <c r="J797" s="14">
        <v>5.8162268759598998E-2</v>
      </c>
      <c r="K797" s="14"/>
      <c r="L797" s="14">
        <v>5.3684320396910401E-2</v>
      </c>
      <c r="M797" s="14">
        <v>6.5378989000927396E-2</v>
      </c>
      <c r="N797" s="14">
        <v>6.4698636429280906E-2</v>
      </c>
      <c r="O797" s="14">
        <v>4.1051774189381898E-2</v>
      </c>
      <c r="P797" s="14">
        <v>4.2921494832344399E-2</v>
      </c>
      <c r="Q797" s="14">
        <v>3.7592738920091101E-2</v>
      </c>
      <c r="R797" s="14">
        <v>2.48418267484194E-2</v>
      </c>
      <c r="S797" s="14">
        <v>5.9388766853972798E-2</v>
      </c>
      <c r="T797" s="14">
        <v>4.2563452448806098E-2</v>
      </c>
      <c r="U797" s="14">
        <v>4.9194015173459303E-2</v>
      </c>
      <c r="V797" s="14">
        <v>3.9483920791100698E-2</v>
      </c>
      <c r="W797" s="14">
        <v>5.7496892091617798E-2</v>
      </c>
      <c r="X797" s="14"/>
      <c r="Y797" s="14">
        <v>4.9191227564297502E-2</v>
      </c>
      <c r="Z797" s="14">
        <v>5.4602878737787602E-2</v>
      </c>
      <c r="AA797" s="14">
        <v>5.8520579222398401E-2</v>
      </c>
      <c r="AB797" s="14"/>
      <c r="AC797" s="14">
        <v>4.5625670577337102E-2</v>
      </c>
      <c r="AD797" s="14">
        <v>5.2091629377676099E-2</v>
      </c>
      <c r="AE797" s="14">
        <v>3.2851370147712999E-2</v>
      </c>
      <c r="AF797" s="14"/>
      <c r="AG797" s="14">
        <v>7.7309011069341599E-2</v>
      </c>
      <c r="AH797" s="14">
        <v>6.7826350231080995E-2</v>
      </c>
      <c r="AI797" s="14">
        <v>6.34322438998004E-2</v>
      </c>
      <c r="AJ797" s="14">
        <v>3.8184163924852202E-2</v>
      </c>
      <c r="AK797" s="14">
        <v>4.8379325861126803E-2</v>
      </c>
    </row>
    <row r="798" spans="2:37" x14ac:dyDescent="0.3">
      <c r="B798" t="s">
        <v>183</v>
      </c>
      <c r="C798" s="14">
        <v>6.76918693922028E-2</v>
      </c>
      <c r="D798" s="14">
        <v>7.5642273157028206E-2</v>
      </c>
      <c r="E798" s="14">
        <v>6.0375482518445801E-2</v>
      </c>
      <c r="F798" s="14"/>
      <c r="G798" s="14">
        <v>7.2461563670778606E-2</v>
      </c>
      <c r="H798" s="14">
        <v>7.2216819785821298E-2</v>
      </c>
      <c r="I798" s="14">
        <v>6.8508099173177198E-2</v>
      </c>
      <c r="J798" s="14">
        <v>5.8115216306330902E-2</v>
      </c>
      <c r="K798" s="14"/>
      <c r="L798" s="14">
        <v>6.8676178826150194E-2</v>
      </c>
      <c r="M798" s="14">
        <v>4.1494287022794903E-2</v>
      </c>
      <c r="N798" s="14">
        <v>5.13077403971764E-2</v>
      </c>
      <c r="O798" s="14">
        <v>4.0634010369842502E-2</v>
      </c>
      <c r="P798" s="14">
        <v>5.0875752985777699E-2</v>
      </c>
      <c r="Q798" s="14">
        <v>8.6934616806420104E-2</v>
      </c>
      <c r="R798" s="14">
        <v>0.111072697931416</v>
      </c>
      <c r="S798" s="14">
        <v>9.0263808747395605E-2</v>
      </c>
      <c r="T798" s="14">
        <v>7.0729506675383802E-2</v>
      </c>
      <c r="U798" s="14">
        <v>9.9365346161072204E-2</v>
      </c>
      <c r="V798" s="14">
        <v>7.2251254476847604E-2</v>
      </c>
      <c r="W798" s="14">
        <v>2.3255883347939901E-2</v>
      </c>
      <c r="X798" s="14"/>
      <c r="Y798" s="14">
        <v>5.9945961767592398E-2</v>
      </c>
      <c r="Z798" s="14">
        <v>6.7149334110251493E-2</v>
      </c>
      <c r="AA798" s="14">
        <v>3.22619237441902E-2</v>
      </c>
      <c r="AB798" s="14"/>
      <c r="AC798" s="14">
        <v>6.8555508991703096E-2</v>
      </c>
      <c r="AD798" s="14">
        <v>6.7555016433454101E-2</v>
      </c>
      <c r="AE798" s="14">
        <v>5.9851797670648903E-2</v>
      </c>
      <c r="AF798" s="14"/>
      <c r="AG798" s="14">
        <v>5.6747676480814697E-2</v>
      </c>
      <c r="AH798" s="14">
        <v>8.7861084560569194E-2</v>
      </c>
      <c r="AI798" s="14">
        <v>8.2780260312946899E-2</v>
      </c>
      <c r="AJ798" s="14">
        <v>6.0981709183255302E-2</v>
      </c>
      <c r="AK798" s="14">
        <v>6.7622020988365103E-2</v>
      </c>
    </row>
    <row r="799" spans="2:37" x14ac:dyDescent="0.3">
      <c r="B799" t="s">
        <v>324</v>
      </c>
      <c r="C799" s="14">
        <v>8.0207034091399898E-2</v>
      </c>
      <c r="D799" s="14">
        <v>8.4036017940507995E-2</v>
      </c>
      <c r="E799" s="14">
        <v>7.6996927057662007E-2</v>
      </c>
      <c r="F799" s="14"/>
      <c r="G799" s="14">
        <v>7.58289672166092E-2</v>
      </c>
      <c r="H799" s="14">
        <v>7.7038047851163804E-2</v>
      </c>
      <c r="I799" s="14">
        <v>7.4651949899622802E-2</v>
      </c>
      <c r="J799" s="14">
        <v>9.2960572258070695E-2</v>
      </c>
      <c r="K799" s="14"/>
      <c r="L799" s="14">
        <v>7.8054973130660593E-2</v>
      </c>
      <c r="M799" s="14">
        <v>8.5448495978567907E-2</v>
      </c>
      <c r="N799" s="14">
        <v>7.4483818615605601E-2</v>
      </c>
      <c r="O799" s="14">
        <v>0.109699986227559</v>
      </c>
      <c r="P799" s="14">
        <v>8.3147876318107494E-2</v>
      </c>
      <c r="Q799" s="14">
        <v>8.96948320751456E-2</v>
      </c>
      <c r="R799" s="14">
        <v>5.07665393536973E-2</v>
      </c>
      <c r="S799" s="14">
        <v>5.7564893578644902E-2</v>
      </c>
      <c r="T799" s="14">
        <v>8.9401789955647196E-2</v>
      </c>
      <c r="U799" s="14">
        <v>5.5229183721101499E-2</v>
      </c>
      <c r="V799" s="14">
        <v>0.104013102594653</v>
      </c>
      <c r="W799" s="14">
        <v>6.9033785303256601E-2</v>
      </c>
      <c r="X799" s="14"/>
      <c r="Y799" s="14">
        <v>6.9120434393284705E-2</v>
      </c>
      <c r="Z799" s="14">
        <v>8.5249422601534397E-2</v>
      </c>
      <c r="AA799" s="14">
        <v>9.5631904915259303E-2</v>
      </c>
      <c r="AB799" s="14"/>
      <c r="AC799" s="14">
        <v>7.7754877387119004E-2</v>
      </c>
      <c r="AD799" s="14">
        <v>8.07875645490303E-2</v>
      </c>
      <c r="AE799" s="14">
        <v>6.6889359157638495E-2</v>
      </c>
      <c r="AF799" s="14"/>
      <c r="AG799" s="14">
        <v>9.7994015999730899E-2</v>
      </c>
      <c r="AH799" s="14">
        <v>8.8956685473113598E-2</v>
      </c>
      <c r="AI799" s="14">
        <v>9.6847920613616897E-2</v>
      </c>
      <c r="AJ799" s="14">
        <v>6.5352986035094193E-2</v>
      </c>
      <c r="AK799" s="14">
        <v>0.10010745557765401</v>
      </c>
    </row>
    <row r="800" spans="2:37" x14ac:dyDescent="0.3">
      <c r="B800" t="s">
        <v>325</v>
      </c>
      <c r="C800" s="14">
        <v>0.108671180293505</v>
      </c>
      <c r="D800" s="14">
        <v>0.11411370547118301</v>
      </c>
      <c r="E800" s="14">
        <v>0.102766226494198</v>
      </c>
      <c r="F800" s="14"/>
      <c r="G800" s="14">
        <v>0.12077295293373801</v>
      </c>
      <c r="H800" s="14">
        <v>0.113496922521691</v>
      </c>
      <c r="I800" s="14">
        <v>9.9439920052678099E-2</v>
      </c>
      <c r="J800" s="14">
        <v>9.7713965497562699E-2</v>
      </c>
      <c r="K800" s="14"/>
      <c r="L800" s="14">
        <v>9.8333742820488207E-2</v>
      </c>
      <c r="M800" s="14">
        <v>0.10773303722616499</v>
      </c>
      <c r="N800" s="14">
        <v>0.120688906447949</v>
      </c>
      <c r="O800" s="14">
        <v>0.122567699746086</v>
      </c>
      <c r="P800" s="14">
        <v>6.5189994594767001E-2</v>
      </c>
      <c r="Q800" s="14">
        <v>8.5994948652482597E-2</v>
      </c>
      <c r="R800" s="14">
        <v>0.119811923954162</v>
      </c>
      <c r="S800" s="14">
        <v>0.108865612394742</v>
      </c>
      <c r="T800" s="14">
        <v>0.10761474869189</v>
      </c>
      <c r="U800" s="14">
        <v>0.15297172862341499</v>
      </c>
      <c r="V800" s="14">
        <v>8.3700780404205005E-2</v>
      </c>
      <c r="W800" s="14">
        <v>0.139597508300563</v>
      </c>
      <c r="X800" s="14"/>
      <c r="Y800" s="14">
        <v>9.4739628610623502E-2</v>
      </c>
      <c r="Z800" s="14">
        <v>0.11771066287311401</v>
      </c>
      <c r="AA800" s="14">
        <v>0.114788720398821</v>
      </c>
      <c r="AB800" s="14"/>
      <c r="AC800" s="14">
        <v>9.2709456910596899E-2</v>
      </c>
      <c r="AD800" s="14">
        <v>0.115626240394219</v>
      </c>
      <c r="AE800" s="14">
        <v>0.131064812527871</v>
      </c>
      <c r="AF800" s="14"/>
      <c r="AG800" s="14">
        <v>0.118661434917091</v>
      </c>
      <c r="AH800" s="14">
        <v>0.104481219599684</v>
      </c>
      <c r="AI800" s="14">
        <v>8.7665728219026698E-2</v>
      </c>
      <c r="AJ800" s="14">
        <v>0.109340476912423</v>
      </c>
      <c r="AK800" s="14">
        <v>0.11530627104258701</v>
      </c>
    </row>
    <row r="801" spans="2:37" x14ac:dyDescent="0.3">
      <c r="B801" t="s">
        <v>331</v>
      </c>
      <c r="C801" s="14">
        <v>0.20390875759473501</v>
      </c>
      <c r="D801" s="14">
        <v>0.196810227387991</v>
      </c>
      <c r="E801" s="14">
        <v>0.21151409108029501</v>
      </c>
      <c r="F801" s="14"/>
      <c r="G801" s="14">
        <v>0.19773823664346499</v>
      </c>
      <c r="H801" s="14">
        <v>0.22343761987455499</v>
      </c>
      <c r="I801" s="14">
        <v>0.19867177543675699</v>
      </c>
      <c r="J801" s="14">
        <v>0.19633012078305401</v>
      </c>
      <c r="K801" s="14"/>
      <c r="L801" s="14">
        <v>0.17439089436937899</v>
      </c>
      <c r="M801" s="14">
        <v>0.187048708015877</v>
      </c>
      <c r="N801" s="14">
        <v>0.21145892218582499</v>
      </c>
      <c r="O801" s="14">
        <v>0.21884103901177701</v>
      </c>
      <c r="P801" s="14">
        <v>0.243048037229633</v>
      </c>
      <c r="Q801" s="14">
        <v>0.223930237889503</v>
      </c>
      <c r="R801" s="14">
        <v>0.22579010623085999</v>
      </c>
      <c r="S801" s="14">
        <v>0.17441943978027499</v>
      </c>
      <c r="T801" s="14">
        <v>0.176305357903625</v>
      </c>
      <c r="U801" s="14">
        <v>0.196191245585321</v>
      </c>
      <c r="V801" s="14">
        <v>0.246033083119896</v>
      </c>
      <c r="W801" s="14">
        <v>0.23279038282452999</v>
      </c>
      <c r="X801" s="14"/>
      <c r="Y801" s="14">
        <v>0.20223111216179901</v>
      </c>
      <c r="Z801" s="14">
        <v>0.203791760386895</v>
      </c>
      <c r="AA801" s="14">
        <v>0.22666847603698101</v>
      </c>
      <c r="AB801" s="14"/>
      <c r="AC801" s="14">
        <v>0.20361700360323501</v>
      </c>
      <c r="AD801" s="14">
        <v>0.206846856485362</v>
      </c>
      <c r="AE801" s="14">
        <v>0.20669655323153199</v>
      </c>
      <c r="AF801" s="14"/>
      <c r="AG801" s="14">
        <v>9.7883260620156301E-2</v>
      </c>
      <c r="AH801" s="14">
        <v>0.14966232173891</v>
      </c>
      <c r="AI801" s="14">
        <v>0.20848842600122799</v>
      </c>
      <c r="AJ801" s="14">
        <v>0.22569693153633599</v>
      </c>
      <c r="AK801" s="14">
        <v>0.194938554030678</v>
      </c>
    </row>
    <row r="802" spans="2:37" x14ac:dyDescent="0.3">
      <c r="B802" t="s">
        <v>327</v>
      </c>
      <c r="C802" s="14">
        <v>0.491084424967621</v>
      </c>
      <c r="D802" s="14">
        <v>0.48253647751840301</v>
      </c>
      <c r="E802" s="14">
        <v>0.50070794030977495</v>
      </c>
      <c r="F802" s="14"/>
      <c r="G802" s="14">
        <v>0.49348157328587799</v>
      </c>
      <c r="H802" s="14">
        <v>0.46067878194817402</v>
      </c>
      <c r="I802" s="14">
        <v>0.515375745983355</v>
      </c>
      <c r="J802" s="14">
        <v>0.49671785639538302</v>
      </c>
      <c r="K802" s="14"/>
      <c r="L802" s="14">
        <v>0.52685989045641102</v>
      </c>
      <c r="M802" s="14">
        <v>0.51289648275566702</v>
      </c>
      <c r="N802" s="14">
        <v>0.47736197592416302</v>
      </c>
      <c r="O802" s="14">
        <v>0.46720549045535298</v>
      </c>
      <c r="P802" s="14">
        <v>0.514816844039371</v>
      </c>
      <c r="Q802" s="14">
        <v>0.475852625656358</v>
      </c>
      <c r="R802" s="14">
        <v>0.46771690578144498</v>
      </c>
      <c r="S802" s="14">
        <v>0.50949747864496897</v>
      </c>
      <c r="T802" s="14">
        <v>0.51338514432464799</v>
      </c>
      <c r="U802" s="14">
        <v>0.44704848073563003</v>
      </c>
      <c r="V802" s="14">
        <v>0.45451785861329702</v>
      </c>
      <c r="W802" s="14">
        <v>0.47782554813209199</v>
      </c>
      <c r="X802" s="14"/>
      <c r="Y802" s="14">
        <v>0.52477163550240302</v>
      </c>
      <c r="Z802" s="14">
        <v>0.471495941290417</v>
      </c>
      <c r="AA802" s="14">
        <v>0.47212839568234999</v>
      </c>
      <c r="AB802" s="14"/>
      <c r="AC802" s="14">
        <v>0.51173748253000895</v>
      </c>
      <c r="AD802" s="14">
        <v>0.47709269276025901</v>
      </c>
      <c r="AE802" s="14">
        <v>0.50264610726459602</v>
      </c>
      <c r="AF802" s="14"/>
      <c r="AG802" s="14">
        <v>0.55140460091286503</v>
      </c>
      <c r="AH802" s="14">
        <v>0.50121233839664203</v>
      </c>
      <c r="AI802" s="14">
        <v>0.46078542095338099</v>
      </c>
      <c r="AJ802" s="14">
        <v>0.50044373240803997</v>
      </c>
      <c r="AK802" s="14">
        <v>0.47364637249959002</v>
      </c>
    </row>
    <row r="803" spans="2:37" x14ac:dyDescent="0.3">
      <c r="B803" t="s">
        <v>328</v>
      </c>
      <c r="C803" s="24">
        <v>3.8251766336725601</v>
      </c>
      <c r="D803" s="24">
        <v>3.7859787225955701</v>
      </c>
      <c r="E803" s="24">
        <v>3.8722640819864198</v>
      </c>
      <c r="F803" s="24"/>
      <c r="G803" s="24">
        <v>3.8447991699084598</v>
      </c>
      <c r="H803" s="24">
        <v>3.7639280722923099</v>
      </c>
      <c r="I803" s="24">
        <v>3.8876975907942599</v>
      </c>
      <c r="J803" s="24">
        <v>3.8060880224242899</v>
      </c>
      <c r="K803" s="24"/>
      <c r="L803" s="24">
        <v>3.8516503833085101</v>
      </c>
      <c r="M803" s="24">
        <v>3.8482676365002702</v>
      </c>
      <c r="N803" s="24">
        <v>3.7949876653363499</v>
      </c>
      <c r="O803" s="24">
        <v>3.8391286903870898</v>
      </c>
      <c r="P803" s="24">
        <v>3.9590178585216802</v>
      </c>
      <c r="Q803" s="24">
        <v>3.7992932067539602</v>
      </c>
      <c r="R803" s="24">
        <v>3.8137865023319599</v>
      </c>
      <c r="S803" s="24">
        <v>3.7771555854348602</v>
      </c>
      <c r="T803" s="24">
        <v>3.8445244859000902</v>
      </c>
      <c r="U803" s="24">
        <v>3.68874628549296</v>
      </c>
      <c r="V803" s="24">
        <v>3.78810142642484</v>
      </c>
      <c r="W803" s="24">
        <v>3.90040525081473</v>
      </c>
      <c r="X803" s="24"/>
      <c r="Y803" s="24">
        <v>3.9151883425452398</v>
      </c>
      <c r="Z803" s="24">
        <v>3.7634269159323299</v>
      </c>
      <c r="AA803" s="24">
        <v>3.8352077773308499</v>
      </c>
      <c r="AB803" s="24"/>
      <c r="AC803" s="24">
        <v>3.87534906156072</v>
      </c>
      <c r="AD803" s="24">
        <v>3.78885975645691</v>
      </c>
      <c r="AE803" s="24">
        <v>3.92684170281865</v>
      </c>
      <c r="AF803" s="24"/>
      <c r="AG803" s="24">
        <v>3.7572760602764999</v>
      </c>
      <c r="AH803" s="24">
        <v>3.6839290932447</v>
      </c>
      <c r="AI803" s="24">
        <v>3.6773540949690799</v>
      </c>
      <c r="AJ803" s="24">
        <v>3.9247155001762501</v>
      </c>
      <c r="AK803" s="24">
        <v>3.7617418238920899</v>
      </c>
    </row>
    <row r="804" spans="2:37" x14ac:dyDescent="0.3">
      <c r="B804" t="s">
        <v>329</v>
      </c>
      <c r="C804" s="24">
        <v>2.27499090624339</v>
      </c>
      <c r="D804" s="24">
        <v>2.3191152374672601</v>
      </c>
      <c r="E804" s="24">
        <v>2.2022048013845099</v>
      </c>
      <c r="F804" s="24"/>
      <c r="G804" s="24">
        <v>2.1838005204797502</v>
      </c>
      <c r="H804" s="24">
        <v>2.3296488104925301</v>
      </c>
      <c r="I804" s="24">
        <v>2.2143797992582299</v>
      </c>
      <c r="J804" s="24">
        <v>2.3854861509897902</v>
      </c>
      <c r="K804" s="24"/>
      <c r="L804" s="24">
        <v>2.39813694008155</v>
      </c>
      <c r="M804" s="24">
        <v>2.36496169637002</v>
      </c>
      <c r="N804" s="24">
        <v>2.3606993790213502</v>
      </c>
      <c r="O804" s="24">
        <v>2.03272888179607</v>
      </c>
      <c r="P804" s="24">
        <v>2.0653328093291501</v>
      </c>
      <c r="Q804" s="24">
        <v>2.2726251303251601</v>
      </c>
      <c r="R804" s="24">
        <v>2.1620140424182299</v>
      </c>
      <c r="S804" s="24">
        <v>2.5830832745965102</v>
      </c>
      <c r="T804" s="24">
        <v>2.2789001112096501</v>
      </c>
      <c r="U804" s="24">
        <v>2.4143595033320699</v>
      </c>
      <c r="V804" s="24">
        <v>2.2059832273079101</v>
      </c>
      <c r="W804" s="24">
        <v>2.0355090746741298</v>
      </c>
      <c r="X804" s="24"/>
      <c r="Y804" s="24">
        <v>2.2189065721029402</v>
      </c>
      <c r="Z804" s="24">
        <v>2.35439349263625</v>
      </c>
      <c r="AA804" s="24">
        <v>2.1808271618780002</v>
      </c>
      <c r="AB804" s="24"/>
      <c r="AC804" s="24">
        <v>2.2490487044845802</v>
      </c>
      <c r="AD804" s="24">
        <v>2.3146758939508598</v>
      </c>
      <c r="AE804" s="24">
        <v>1.96442889965462</v>
      </c>
      <c r="AF804" s="24"/>
      <c r="AG804" s="24">
        <v>2.776508869812</v>
      </c>
      <c r="AH804" s="24">
        <v>2.7490933290825401</v>
      </c>
      <c r="AI804" s="24">
        <v>2.5968127377907599</v>
      </c>
      <c r="AJ804" s="24">
        <v>2.0266928674329598</v>
      </c>
      <c r="AK804" s="24">
        <v>2.31897554626401</v>
      </c>
    </row>
    <row r="805" spans="2:37" x14ac:dyDescent="0.3">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c r="AD805" s="14"/>
      <c r="AE805" s="14"/>
      <c r="AF805" s="14"/>
      <c r="AG805" s="14"/>
      <c r="AH805" s="14"/>
      <c r="AI805" s="14"/>
      <c r="AJ805" s="14"/>
      <c r="AK805" s="14"/>
    </row>
    <row r="806" spans="2:37" x14ac:dyDescent="0.3">
      <c r="B806" s="6" t="s">
        <v>333</v>
      </c>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c r="AH806" s="14"/>
      <c r="AI806" s="14"/>
      <c r="AJ806" s="14"/>
      <c r="AK806" s="14"/>
    </row>
    <row r="807" spans="2:37" x14ac:dyDescent="0.3">
      <c r="B807" s="26" t="s">
        <v>74</v>
      </c>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c r="AD807" s="14"/>
      <c r="AE807" s="14"/>
      <c r="AF807" s="14"/>
      <c r="AG807" s="14"/>
      <c r="AH807" s="14"/>
      <c r="AI807" s="14"/>
      <c r="AJ807" s="14"/>
      <c r="AK807" s="14"/>
    </row>
    <row r="808" spans="2:37" x14ac:dyDescent="0.3">
      <c r="B808" t="s">
        <v>182</v>
      </c>
      <c r="C808" s="14">
        <v>0.117224102877992</v>
      </c>
      <c r="D808" s="14">
        <v>0.118442956931812</v>
      </c>
      <c r="E808" s="14">
        <v>0.115499164657921</v>
      </c>
      <c r="F808" s="14"/>
      <c r="G808" s="14">
        <v>0.118924197286365</v>
      </c>
      <c r="H808" s="14">
        <v>0.132493481045521</v>
      </c>
      <c r="I808" s="14">
        <v>9.3638922217191903E-2</v>
      </c>
      <c r="J808" s="14">
        <v>0.12067131426225799</v>
      </c>
      <c r="K808" s="14"/>
      <c r="L808" s="14">
        <v>0.15327728694237999</v>
      </c>
      <c r="M808" s="14">
        <v>8.8015211115366199E-2</v>
      </c>
      <c r="N808" s="14">
        <v>8.2611318923780097E-2</v>
      </c>
      <c r="O808" s="14">
        <v>0.121241216845902</v>
      </c>
      <c r="P808" s="14">
        <v>0.130640588872106</v>
      </c>
      <c r="Q808" s="14">
        <v>0.119406717902658</v>
      </c>
      <c r="R808" s="14">
        <v>0.11789239566547199</v>
      </c>
      <c r="S808" s="14">
        <v>8.4637270745409804E-2</v>
      </c>
      <c r="T808" s="14">
        <v>0.102223373813379</v>
      </c>
      <c r="U808" s="14">
        <v>0.120118074923315</v>
      </c>
      <c r="V808" s="14">
        <v>0.14246582970879099</v>
      </c>
      <c r="W808" s="14">
        <v>0.16378217948986101</v>
      </c>
      <c r="X808" s="14"/>
      <c r="Y808" s="14">
        <v>6.3669818418702298E-2</v>
      </c>
      <c r="Z808" s="14">
        <v>0.14059698100823101</v>
      </c>
      <c r="AA808" s="14">
        <v>0.12447665995392</v>
      </c>
      <c r="AB808" s="14"/>
      <c r="AC808" s="14">
        <v>7.6215892220489495E-2</v>
      </c>
      <c r="AD808" s="14">
        <v>0.12323550147720599</v>
      </c>
      <c r="AE808" s="14">
        <v>0.14691896151442899</v>
      </c>
      <c r="AF808" s="14"/>
      <c r="AG808" s="14">
        <v>0.11082421009231901</v>
      </c>
      <c r="AH808" s="14">
        <v>8.2836296931928705E-2</v>
      </c>
      <c r="AI808" s="14">
        <v>0.122844610137629</v>
      </c>
      <c r="AJ808" s="14">
        <v>0.111136611345521</v>
      </c>
      <c r="AK808" s="14">
        <v>0.14055242784234601</v>
      </c>
    </row>
    <row r="809" spans="2:37" x14ac:dyDescent="0.3">
      <c r="B809" t="s">
        <v>183</v>
      </c>
      <c r="C809" s="14">
        <v>0.10152747389852899</v>
      </c>
      <c r="D809" s="14">
        <v>0.106928807863186</v>
      </c>
      <c r="E809" s="14">
        <v>9.6254571306286701E-2</v>
      </c>
      <c r="F809" s="14"/>
      <c r="G809" s="14">
        <v>8.88977059975323E-2</v>
      </c>
      <c r="H809" s="14">
        <v>0.108556526004613</v>
      </c>
      <c r="I809" s="14">
        <v>0.109591112717577</v>
      </c>
      <c r="J809" s="14">
        <v>9.9415840600369607E-2</v>
      </c>
      <c r="K809" s="14"/>
      <c r="L809" s="14">
        <v>8.9677374470237006E-2</v>
      </c>
      <c r="M809" s="14">
        <v>0.103979478337066</v>
      </c>
      <c r="N809" s="14">
        <v>0.12797150996957099</v>
      </c>
      <c r="O809" s="14">
        <v>8.0677969360698307E-2</v>
      </c>
      <c r="P809" s="14">
        <v>7.8411016157843405E-2</v>
      </c>
      <c r="Q809" s="14">
        <v>9.7647529069531294E-2</v>
      </c>
      <c r="R809" s="14">
        <v>0.121862795142946</v>
      </c>
      <c r="S809" s="14">
        <v>0.12611986107790099</v>
      </c>
      <c r="T809" s="14">
        <v>7.8514550296694394E-2</v>
      </c>
      <c r="U809" s="14">
        <v>0.13041672158621601</v>
      </c>
      <c r="V809" s="14">
        <v>0.121856583549958</v>
      </c>
      <c r="W809" s="14">
        <v>8.0451160914841294E-2</v>
      </c>
      <c r="X809" s="14"/>
      <c r="Y809" s="14">
        <v>8.9349625086076107E-2</v>
      </c>
      <c r="Z809" s="14">
        <v>0.12019139392992</v>
      </c>
      <c r="AA809" s="14">
        <v>0.119683219242292</v>
      </c>
      <c r="AB809" s="14"/>
      <c r="AC809" s="14">
        <v>9.3882276481891597E-2</v>
      </c>
      <c r="AD809" s="14">
        <v>0.10598831579022699</v>
      </c>
      <c r="AE809" s="14">
        <v>9.9458086783753202E-2</v>
      </c>
      <c r="AF809" s="14"/>
      <c r="AG809" s="14">
        <v>9.3621570875958501E-2</v>
      </c>
      <c r="AH809" s="14">
        <v>0.10555728270970099</v>
      </c>
      <c r="AI809" s="14">
        <v>9.93878956850172E-2</v>
      </c>
      <c r="AJ809" s="14">
        <v>9.5922188659270199E-2</v>
      </c>
      <c r="AK809" s="14">
        <v>0.118307994491582</v>
      </c>
    </row>
    <row r="810" spans="2:37" x14ac:dyDescent="0.3">
      <c r="B810" t="s">
        <v>324</v>
      </c>
      <c r="C810" s="14">
        <v>9.2399656458350798E-2</v>
      </c>
      <c r="D810" s="14">
        <v>9.1833798826141996E-2</v>
      </c>
      <c r="E810" s="14">
        <v>9.2240253916730103E-2</v>
      </c>
      <c r="F810" s="14"/>
      <c r="G810" s="14">
        <v>0.100808694886836</v>
      </c>
      <c r="H810" s="14">
        <v>0.105904899647196</v>
      </c>
      <c r="I810" s="14">
        <v>9.3313294958118395E-2</v>
      </c>
      <c r="J810" s="14">
        <v>6.98416421117007E-2</v>
      </c>
      <c r="K810" s="14"/>
      <c r="L810" s="14">
        <v>8.1311831388744704E-2</v>
      </c>
      <c r="M810" s="14">
        <v>8.9257898494271001E-2</v>
      </c>
      <c r="N810" s="14">
        <v>9.3215194830206599E-2</v>
      </c>
      <c r="O810" s="14">
        <v>7.6417468002603101E-2</v>
      </c>
      <c r="P810" s="14">
        <v>9.4840752382051599E-2</v>
      </c>
      <c r="Q810" s="14">
        <v>9.4852183441302501E-2</v>
      </c>
      <c r="R810" s="14">
        <v>9.8758163029672594E-2</v>
      </c>
      <c r="S810" s="14">
        <v>9.8835312614207804E-2</v>
      </c>
      <c r="T810" s="14">
        <v>0.106161140761349</v>
      </c>
      <c r="U810" s="14">
        <v>0.107307762290465</v>
      </c>
      <c r="V810" s="14">
        <v>9.9164267208062498E-2</v>
      </c>
      <c r="W810" s="14">
        <v>5.8284989293206198E-2</v>
      </c>
      <c r="X810" s="14"/>
      <c r="Y810" s="14">
        <v>0.101506307121238</v>
      </c>
      <c r="Z810" s="14">
        <v>9.6385807060524395E-2</v>
      </c>
      <c r="AA810" s="14">
        <v>6.9819626247552502E-2</v>
      </c>
      <c r="AB810" s="14"/>
      <c r="AC810" s="14">
        <v>9.0953309436405602E-2</v>
      </c>
      <c r="AD810" s="14">
        <v>0.100490980805332</v>
      </c>
      <c r="AE810" s="14">
        <v>9.2182724147474193E-2</v>
      </c>
      <c r="AF810" s="14"/>
      <c r="AG810" s="14">
        <v>0.123032463478843</v>
      </c>
      <c r="AH810" s="14">
        <v>7.0815250276507202E-2</v>
      </c>
      <c r="AI810" s="14">
        <v>0.112467923730297</v>
      </c>
      <c r="AJ810" s="14">
        <v>9.1206595447583402E-2</v>
      </c>
      <c r="AK810" s="14">
        <v>8.6553818356060699E-2</v>
      </c>
    </row>
    <row r="811" spans="2:37" x14ac:dyDescent="0.3">
      <c r="B811" t="s">
        <v>325</v>
      </c>
      <c r="C811" s="14">
        <v>0.107891111277715</v>
      </c>
      <c r="D811" s="14">
        <v>0.103082780770531</v>
      </c>
      <c r="E811" s="14">
        <v>0.112635493361536</v>
      </c>
      <c r="F811" s="14"/>
      <c r="G811" s="14">
        <v>0.101815896943207</v>
      </c>
      <c r="H811" s="14">
        <v>0.10267214214039599</v>
      </c>
      <c r="I811" s="14">
        <v>0.10206525003415801</v>
      </c>
      <c r="J811" s="14">
        <v>0.12658227289601701</v>
      </c>
      <c r="K811" s="14"/>
      <c r="L811" s="14">
        <v>7.4498375789661897E-2</v>
      </c>
      <c r="M811" s="14">
        <v>0.116043111013568</v>
      </c>
      <c r="N811" s="14">
        <v>0.114429979057157</v>
      </c>
      <c r="O811" s="14">
        <v>0.136658382294611</v>
      </c>
      <c r="P811" s="14">
        <v>0.10306870210513799</v>
      </c>
      <c r="Q811" s="14">
        <v>0.12980813654912901</v>
      </c>
      <c r="R811" s="14">
        <v>8.70684138594532E-2</v>
      </c>
      <c r="S811" s="14">
        <v>9.0414477234592505E-2</v>
      </c>
      <c r="T811" s="14">
        <v>0.11586499632769</v>
      </c>
      <c r="U811" s="14">
        <v>9.7744312679759901E-2</v>
      </c>
      <c r="V811" s="14">
        <v>0.122391641453068</v>
      </c>
      <c r="W811" s="14">
        <v>0.12581303853749501</v>
      </c>
      <c r="X811" s="14"/>
      <c r="Y811" s="14">
        <v>0.12660996478574599</v>
      </c>
      <c r="Z811" s="14">
        <v>8.9405854497456194E-2</v>
      </c>
      <c r="AA811" s="14">
        <v>0.11758800595970099</v>
      </c>
      <c r="AB811" s="14"/>
      <c r="AC811" s="14">
        <v>0.13013973759120001</v>
      </c>
      <c r="AD811" s="14">
        <v>0.100453173994922</v>
      </c>
      <c r="AE811" s="14">
        <v>8.8552079202112305E-2</v>
      </c>
      <c r="AF811" s="14"/>
      <c r="AG811" s="14">
        <v>3.5755393757962897E-2</v>
      </c>
      <c r="AH811" s="14">
        <v>9.9665897729555697E-2</v>
      </c>
      <c r="AI811" s="14">
        <v>0.10380543003760399</v>
      </c>
      <c r="AJ811" s="14">
        <v>0.120683136635709</v>
      </c>
      <c r="AK811" s="14">
        <v>9.6967416208398993E-2</v>
      </c>
    </row>
    <row r="812" spans="2:37" x14ac:dyDescent="0.3">
      <c r="B812" t="s">
        <v>331</v>
      </c>
      <c r="C812" s="14">
        <v>8.9873230519791902E-2</v>
      </c>
      <c r="D812" s="14">
        <v>9.7175178089926706E-2</v>
      </c>
      <c r="E812" s="14">
        <v>8.2662576447751601E-2</v>
      </c>
      <c r="F812" s="14"/>
      <c r="G812" s="14">
        <v>9.6071931600182306E-2</v>
      </c>
      <c r="H812" s="14">
        <v>8.9694169214099895E-2</v>
      </c>
      <c r="I812" s="14">
        <v>8.6015674089600203E-2</v>
      </c>
      <c r="J812" s="14">
        <v>8.6771073734271204E-2</v>
      </c>
      <c r="K812" s="14"/>
      <c r="L812" s="14">
        <v>7.4375240952565494E-2</v>
      </c>
      <c r="M812" s="14">
        <v>8.9807818284061702E-2</v>
      </c>
      <c r="N812" s="14">
        <v>0.104410021295122</v>
      </c>
      <c r="O812" s="14">
        <v>0.11779947304083201</v>
      </c>
      <c r="P812" s="14">
        <v>7.8222096443490194E-2</v>
      </c>
      <c r="Q812" s="14">
        <v>8.2432807381021697E-2</v>
      </c>
      <c r="R812" s="14">
        <v>0.106701326521012</v>
      </c>
      <c r="S812" s="14">
        <v>9.04955996829193E-2</v>
      </c>
      <c r="T812" s="14">
        <v>8.3850794476239193E-2</v>
      </c>
      <c r="U812" s="14">
        <v>9.7364647784612804E-2</v>
      </c>
      <c r="V812" s="14">
        <v>5.9603819466823603E-2</v>
      </c>
      <c r="W812" s="14">
        <v>9.3843083632504196E-2</v>
      </c>
      <c r="X812" s="14"/>
      <c r="Y812" s="14">
        <v>9.4092649085835103E-2</v>
      </c>
      <c r="Z812" s="14">
        <v>8.1924022213450798E-2</v>
      </c>
      <c r="AA812" s="14">
        <v>9.6304092914184999E-2</v>
      </c>
      <c r="AB812" s="14"/>
      <c r="AC812" s="14">
        <v>9.7071301740004307E-2</v>
      </c>
      <c r="AD812" s="14">
        <v>9.2739335172054405E-2</v>
      </c>
      <c r="AE812" s="14">
        <v>7.0242041087634793E-2</v>
      </c>
      <c r="AF812" s="14"/>
      <c r="AG812" s="14">
        <v>8.5361760882050802E-2</v>
      </c>
      <c r="AH812" s="14">
        <v>0.13991293395566501</v>
      </c>
      <c r="AI812" s="14">
        <v>0.100708719456072</v>
      </c>
      <c r="AJ812" s="14">
        <v>8.0607735503876496E-2</v>
      </c>
      <c r="AK812" s="14">
        <v>8.3971970602022897E-2</v>
      </c>
    </row>
    <row r="813" spans="2:37" x14ac:dyDescent="0.3">
      <c r="B813" t="s">
        <v>327</v>
      </c>
      <c r="C813" s="14">
        <v>0.491084424967621</v>
      </c>
      <c r="D813" s="14">
        <v>0.48253647751840301</v>
      </c>
      <c r="E813" s="14">
        <v>0.50070794030977495</v>
      </c>
      <c r="F813" s="14"/>
      <c r="G813" s="14">
        <v>0.49348157328587799</v>
      </c>
      <c r="H813" s="14">
        <v>0.46067878194817402</v>
      </c>
      <c r="I813" s="14">
        <v>0.515375745983355</v>
      </c>
      <c r="J813" s="14">
        <v>0.49671785639538302</v>
      </c>
      <c r="K813" s="14"/>
      <c r="L813" s="14">
        <v>0.52685989045641102</v>
      </c>
      <c r="M813" s="14">
        <v>0.51289648275566702</v>
      </c>
      <c r="N813" s="14">
        <v>0.47736197592416302</v>
      </c>
      <c r="O813" s="14">
        <v>0.46720549045535298</v>
      </c>
      <c r="P813" s="14">
        <v>0.514816844039371</v>
      </c>
      <c r="Q813" s="14">
        <v>0.475852625656358</v>
      </c>
      <c r="R813" s="14">
        <v>0.46771690578144498</v>
      </c>
      <c r="S813" s="14">
        <v>0.50949747864496897</v>
      </c>
      <c r="T813" s="14">
        <v>0.51338514432464799</v>
      </c>
      <c r="U813" s="14">
        <v>0.44704848073563003</v>
      </c>
      <c r="V813" s="14">
        <v>0.45451785861329702</v>
      </c>
      <c r="W813" s="14">
        <v>0.47782554813209199</v>
      </c>
      <c r="X813" s="14"/>
      <c r="Y813" s="14">
        <v>0.52477163550240302</v>
      </c>
      <c r="Z813" s="14">
        <v>0.471495941290417</v>
      </c>
      <c r="AA813" s="14">
        <v>0.47212839568234999</v>
      </c>
      <c r="AB813" s="14"/>
      <c r="AC813" s="14">
        <v>0.51173748253000895</v>
      </c>
      <c r="AD813" s="14">
        <v>0.47709269276025901</v>
      </c>
      <c r="AE813" s="14">
        <v>0.50264610726459602</v>
      </c>
      <c r="AF813" s="14"/>
      <c r="AG813" s="14">
        <v>0.55140460091286503</v>
      </c>
      <c r="AH813" s="14">
        <v>0.50121233839664203</v>
      </c>
      <c r="AI813" s="14">
        <v>0.46078542095338099</v>
      </c>
      <c r="AJ813" s="14">
        <v>0.50044373240803997</v>
      </c>
      <c r="AK813" s="14">
        <v>0.47364637249959002</v>
      </c>
    </row>
    <row r="814" spans="2:37" x14ac:dyDescent="0.3">
      <c r="B814" t="s">
        <v>328</v>
      </c>
      <c r="C814" s="24">
        <v>3.4249151675656502</v>
      </c>
      <c r="D814" s="24">
        <v>3.4012278477787801</v>
      </c>
      <c r="E814" s="24">
        <v>3.45283156656423</v>
      </c>
      <c r="F814" s="24"/>
      <c r="G814" s="24">
        <v>3.4476583794309401</v>
      </c>
      <c r="H814" s="24">
        <v>3.2905533383174599</v>
      </c>
      <c r="I814" s="24">
        <v>3.5233548790114599</v>
      </c>
      <c r="J814" s="24">
        <v>3.4495195204258202</v>
      </c>
      <c r="K814" s="24"/>
      <c r="L814" s="24">
        <v>3.40759658070903</v>
      </c>
      <c r="M814" s="24">
        <v>3.55433829528089</v>
      </c>
      <c r="N814" s="24">
        <v>3.4621418016027601</v>
      </c>
      <c r="O814" s="24">
        <v>3.4507133966898298</v>
      </c>
      <c r="P814" s="24">
        <v>3.46427123320818</v>
      </c>
      <c r="Q814" s="24">
        <v>3.3857706634053999</v>
      </c>
      <c r="R814" s="24">
        <v>3.3459741977719202</v>
      </c>
      <c r="S814" s="24">
        <v>3.5045037099666199</v>
      </c>
      <c r="T814" s="24">
        <v>3.5407607203306601</v>
      </c>
      <c r="U814" s="24">
        <v>3.2629661790230302</v>
      </c>
      <c r="V814" s="24">
        <v>3.19836461325907</v>
      </c>
      <c r="W814" s="24">
        <v>3.3389603303042201</v>
      </c>
      <c r="X814" s="24"/>
      <c r="Y814" s="24">
        <v>3.6724209075411398</v>
      </c>
      <c r="Z814" s="24">
        <v>3.2663563668492301</v>
      </c>
      <c r="AA814" s="24">
        <v>3.3579448396849898</v>
      </c>
      <c r="AB814" s="24"/>
      <c r="AC814" s="24">
        <v>3.6131807277383601</v>
      </c>
      <c r="AD814" s="24">
        <v>3.3647506038751702</v>
      </c>
      <c r="AE814" s="24">
        <v>3.3436784733585601</v>
      </c>
      <c r="AF814" s="24"/>
      <c r="AG814" s="24">
        <v>3.5454227272000698</v>
      </c>
      <c r="AH814" s="24">
        <v>3.61189890425725</v>
      </c>
      <c r="AI814" s="24">
        <v>3.3425020158496199</v>
      </c>
      <c r="AJ814" s="24">
        <v>3.4650343935172701</v>
      </c>
      <c r="AK814" s="24">
        <v>3.2864376247349401</v>
      </c>
    </row>
    <row r="815" spans="2:37" x14ac:dyDescent="0.3">
      <c r="B815" t="s">
        <v>329</v>
      </c>
      <c r="C815" s="24">
        <v>3.4283234866198602</v>
      </c>
      <c r="D815" s="24">
        <v>3.4542037167342299</v>
      </c>
      <c r="E815" s="24">
        <v>3.3994283436841202</v>
      </c>
      <c r="F815" s="24"/>
      <c r="G815" s="24">
        <v>3.4005156620071699</v>
      </c>
      <c r="H815" s="24">
        <v>3.5851626503838001</v>
      </c>
      <c r="I815" s="24">
        <v>3.2529751246098799</v>
      </c>
      <c r="J815" s="24">
        <v>3.42969445889063</v>
      </c>
      <c r="K815" s="24"/>
      <c r="L815" s="24">
        <v>3.8443281627377299</v>
      </c>
      <c r="M815" s="24">
        <v>3.13944478612538</v>
      </c>
      <c r="N815" s="24">
        <v>3.1620063434974202</v>
      </c>
      <c r="O815" s="24">
        <v>3.28590427398716</v>
      </c>
      <c r="P815" s="24">
        <v>3.5228879629619501</v>
      </c>
      <c r="Q815" s="24">
        <v>3.4097090182022498</v>
      </c>
      <c r="R815" s="24">
        <v>3.5197163408332099</v>
      </c>
      <c r="S815" s="24">
        <v>3.26623030036358</v>
      </c>
      <c r="T815" s="24">
        <v>3.19485103933444</v>
      </c>
      <c r="U815" s="24">
        <v>3.5395055885933</v>
      </c>
      <c r="V815" s="24">
        <v>3.73182386826636</v>
      </c>
      <c r="W815" s="24">
        <v>3.7864521091033998</v>
      </c>
      <c r="X815" s="24"/>
      <c r="Y815" s="24">
        <v>2.7773850751301099</v>
      </c>
      <c r="Z815" s="24">
        <v>3.7429296426051799</v>
      </c>
      <c r="AA815" s="24">
        <v>3.5448008321020699</v>
      </c>
      <c r="AB815" s="24"/>
      <c r="AC815" s="24">
        <v>2.9231982846131599</v>
      </c>
      <c r="AD815" s="24">
        <v>3.50454645650054</v>
      </c>
      <c r="AE815" s="24">
        <v>3.7831330720557301</v>
      </c>
      <c r="AF815" s="24"/>
      <c r="AG815" s="24">
        <v>3.5210330084866901</v>
      </c>
      <c r="AH815" s="24">
        <v>3.0215555639128899</v>
      </c>
      <c r="AI815" s="24">
        <v>3.4489799359989899</v>
      </c>
      <c r="AJ815" s="24">
        <v>3.3435312472618599</v>
      </c>
      <c r="AK815" s="24">
        <v>3.7272036322711002</v>
      </c>
    </row>
    <row r="816" spans="2:37" x14ac:dyDescent="0.3">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c r="AD816" s="14"/>
      <c r="AE816" s="14"/>
      <c r="AF816" s="14"/>
      <c r="AG816" s="14"/>
      <c r="AH816" s="14"/>
      <c r="AI816" s="14"/>
      <c r="AJ816" s="14"/>
      <c r="AK816" s="14"/>
    </row>
    <row r="817" spans="2:37" x14ac:dyDescent="0.3">
      <c r="B817" s="6" t="s">
        <v>334</v>
      </c>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c r="AD817" s="14"/>
      <c r="AE817" s="14"/>
      <c r="AF817" s="14"/>
      <c r="AG817" s="14"/>
      <c r="AH817" s="14"/>
      <c r="AI817" s="14"/>
      <c r="AJ817" s="14"/>
      <c r="AK817" s="14"/>
    </row>
    <row r="818" spans="2:37" x14ac:dyDescent="0.3">
      <c r="B818" s="26" t="s">
        <v>74</v>
      </c>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c r="AD818" s="14"/>
      <c r="AE818" s="14"/>
      <c r="AF818" s="14"/>
      <c r="AG818" s="14"/>
      <c r="AH818" s="14"/>
      <c r="AI818" s="14"/>
      <c r="AJ818" s="14"/>
      <c r="AK818" s="14"/>
    </row>
    <row r="819" spans="2:37" x14ac:dyDescent="0.3">
      <c r="B819" t="s">
        <v>182</v>
      </c>
      <c r="C819" s="14">
        <v>0.136973072632398</v>
      </c>
      <c r="D819" s="14">
        <v>0.137356020478129</v>
      </c>
      <c r="E819" s="14">
        <v>0.13683320038727101</v>
      </c>
      <c r="F819" s="14"/>
      <c r="G819" s="14">
        <v>0.13801264063660601</v>
      </c>
      <c r="H819" s="14">
        <v>0.156623930550603</v>
      </c>
      <c r="I819" s="14">
        <v>0.13839050268820999</v>
      </c>
      <c r="J819" s="14">
        <v>0.11491526730766199</v>
      </c>
      <c r="K819" s="14"/>
      <c r="L819" s="14">
        <v>0.107878178151172</v>
      </c>
      <c r="M819" s="14">
        <v>0.13362334388195499</v>
      </c>
      <c r="N819" s="14">
        <v>0.16567982206937501</v>
      </c>
      <c r="O819" s="14">
        <v>0.15166335118884799</v>
      </c>
      <c r="P819" s="14">
        <v>0.12489084016581201</v>
      </c>
      <c r="Q819" s="14">
        <v>0.124205673126384</v>
      </c>
      <c r="R819" s="14">
        <v>0.15684506055573</v>
      </c>
      <c r="S819" s="14">
        <v>0.13094480786461399</v>
      </c>
      <c r="T819" s="14">
        <v>0.12040612661075401</v>
      </c>
      <c r="U819" s="14">
        <v>0.17126178371529899</v>
      </c>
      <c r="V819" s="14">
        <v>0.155140311088525</v>
      </c>
      <c r="W819" s="14">
        <v>0.115310848395316</v>
      </c>
      <c r="X819" s="14"/>
      <c r="Y819" s="14">
        <v>0.122948172903941</v>
      </c>
      <c r="Z819" s="14">
        <v>0.15503458061757999</v>
      </c>
      <c r="AA819" s="14">
        <v>0.17845959331790301</v>
      </c>
      <c r="AB819" s="14"/>
      <c r="AC819" s="14">
        <v>0.129595847362316</v>
      </c>
      <c r="AD819" s="14">
        <v>0.15446731784298801</v>
      </c>
      <c r="AE819" s="14">
        <v>0.117613956578726</v>
      </c>
      <c r="AF819" s="14"/>
      <c r="AG819" s="14">
        <v>9.1391001023012494E-2</v>
      </c>
      <c r="AH819" s="14">
        <v>0.14197182784314</v>
      </c>
      <c r="AI819" s="14">
        <v>0.14454784181538499</v>
      </c>
      <c r="AJ819" s="14">
        <v>0.14161222854747099</v>
      </c>
      <c r="AK819" s="14">
        <v>0.12735144535110801</v>
      </c>
    </row>
    <row r="820" spans="2:37" x14ac:dyDescent="0.3">
      <c r="B820" t="s">
        <v>183</v>
      </c>
      <c r="C820" s="14">
        <v>0.15260956304887099</v>
      </c>
      <c r="D820" s="14">
        <v>0.15989684632548401</v>
      </c>
      <c r="E820" s="14">
        <v>0.144528506740182</v>
      </c>
      <c r="F820" s="14"/>
      <c r="G820" s="14">
        <v>0.159858557858581</v>
      </c>
      <c r="H820" s="14">
        <v>0.16466120502411499</v>
      </c>
      <c r="I820" s="14">
        <v>0.13685838318377599</v>
      </c>
      <c r="J820" s="14">
        <v>0.147031183373699</v>
      </c>
      <c r="K820" s="14"/>
      <c r="L820" s="14">
        <v>0.15913304611302501</v>
      </c>
      <c r="M820" s="14">
        <v>0.13214355289344801</v>
      </c>
      <c r="N820" s="14">
        <v>0.14304128356960499</v>
      </c>
      <c r="O820" s="14">
        <v>0.175965991644919</v>
      </c>
      <c r="P820" s="14">
        <v>0.13664131856169801</v>
      </c>
      <c r="Q820" s="14">
        <v>0.13768228464135601</v>
      </c>
      <c r="R820" s="14">
        <v>0.14499278395113399</v>
      </c>
      <c r="S820" s="14">
        <v>9.85846558889069E-2</v>
      </c>
      <c r="T820" s="14">
        <v>0.17332639156415799</v>
      </c>
      <c r="U820" s="14">
        <v>0.149573937956862</v>
      </c>
      <c r="V820" s="14">
        <v>0.183694547956093</v>
      </c>
      <c r="W820" s="14">
        <v>0.22190154630540701</v>
      </c>
      <c r="X820" s="14"/>
      <c r="Y820" s="14">
        <v>0.14669834388335601</v>
      </c>
      <c r="Z820" s="14">
        <v>0.14470884257146499</v>
      </c>
      <c r="AA820" s="14">
        <v>0.156928886582135</v>
      </c>
      <c r="AB820" s="14"/>
      <c r="AC820" s="14">
        <v>0.143976892117466</v>
      </c>
      <c r="AD820" s="14">
        <v>0.157298785097155</v>
      </c>
      <c r="AE820" s="14">
        <v>0.160192940327781</v>
      </c>
      <c r="AF820" s="14"/>
      <c r="AG820" s="14">
        <v>0.15870868174392</v>
      </c>
      <c r="AH820" s="14">
        <v>0.14655161016250001</v>
      </c>
      <c r="AI820" s="14">
        <v>0.151614460034149</v>
      </c>
      <c r="AJ820" s="14">
        <v>0.14829912259581701</v>
      </c>
      <c r="AK820" s="14">
        <v>0.16269497449289599</v>
      </c>
    </row>
    <row r="821" spans="2:37" x14ac:dyDescent="0.3">
      <c r="B821" t="s">
        <v>324</v>
      </c>
      <c r="C821" s="14">
        <v>9.9425712239262207E-2</v>
      </c>
      <c r="D821" s="14">
        <v>9.71105737023681E-2</v>
      </c>
      <c r="E821" s="14">
        <v>0.10100671260041399</v>
      </c>
      <c r="F821" s="14"/>
      <c r="G821" s="14">
        <v>8.6175561961265301E-2</v>
      </c>
      <c r="H821" s="14">
        <v>0.104084766772752</v>
      </c>
      <c r="I821" s="14">
        <v>9.8757367808217505E-2</v>
      </c>
      <c r="J821" s="14">
        <v>0.108078694546984</v>
      </c>
      <c r="K821" s="14"/>
      <c r="L821" s="14">
        <v>9.9382763998112994E-2</v>
      </c>
      <c r="M821" s="14">
        <v>0.10119208490152901</v>
      </c>
      <c r="N821" s="14">
        <v>0.113122428967705</v>
      </c>
      <c r="O821" s="14">
        <v>0.109090041925092</v>
      </c>
      <c r="P821" s="14">
        <v>8.3123573974762402E-2</v>
      </c>
      <c r="Q821" s="14">
        <v>0.13909863325027699</v>
      </c>
      <c r="R821" s="14">
        <v>0.104946431250659</v>
      </c>
      <c r="S821" s="14">
        <v>7.6600551364205294E-2</v>
      </c>
      <c r="T821" s="14">
        <v>7.4215605730257206E-2</v>
      </c>
      <c r="U821" s="14">
        <v>9.8173201597523296E-2</v>
      </c>
      <c r="V821" s="14">
        <v>5.7708331916799298E-2</v>
      </c>
      <c r="W821" s="14">
        <v>0.127070805177908</v>
      </c>
      <c r="X821" s="14"/>
      <c r="Y821" s="14">
        <v>7.3990349094306004E-2</v>
      </c>
      <c r="Z821" s="14">
        <v>0.101907939963019</v>
      </c>
      <c r="AA821" s="14">
        <v>0.101683245606583</v>
      </c>
      <c r="AB821" s="14"/>
      <c r="AC821" s="14">
        <v>9.8512061226839795E-2</v>
      </c>
      <c r="AD821" s="14">
        <v>0.10049697212627599</v>
      </c>
      <c r="AE821" s="14">
        <v>9.0656854916192797E-2</v>
      </c>
      <c r="AF821" s="14"/>
      <c r="AG821" s="14">
        <v>4.6526560887355399E-2</v>
      </c>
      <c r="AH821" s="14">
        <v>0.113300827316255</v>
      </c>
      <c r="AI821" s="14">
        <v>9.5321986974984493E-2</v>
      </c>
      <c r="AJ821" s="14">
        <v>0.102380524092218</v>
      </c>
      <c r="AK821" s="14">
        <v>0.10310474951687799</v>
      </c>
    </row>
    <row r="822" spans="2:37" x14ac:dyDescent="0.3">
      <c r="B822" t="s">
        <v>325</v>
      </c>
      <c r="C822" s="14">
        <v>6.8063690890061201E-2</v>
      </c>
      <c r="D822" s="14">
        <v>7.0055096163925301E-2</v>
      </c>
      <c r="E822" s="14">
        <v>6.6567687732388303E-2</v>
      </c>
      <c r="F822" s="14"/>
      <c r="G822" s="14">
        <v>7.2978349265145001E-2</v>
      </c>
      <c r="H822" s="14">
        <v>6.7170403046207902E-2</v>
      </c>
      <c r="I822" s="14">
        <v>5.2085816691187399E-2</v>
      </c>
      <c r="J822" s="14">
        <v>7.8742484913516098E-2</v>
      </c>
      <c r="K822" s="14"/>
      <c r="L822" s="14">
        <v>7.3126407690312797E-2</v>
      </c>
      <c r="M822" s="14">
        <v>5.66312933607016E-2</v>
      </c>
      <c r="N822" s="14">
        <v>6.0287349570618001E-2</v>
      </c>
      <c r="O822" s="14">
        <v>5.1432068185632097E-2</v>
      </c>
      <c r="P822" s="14">
        <v>0.103365379178382</v>
      </c>
      <c r="Q822" s="14">
        <v>5.32815031329439E-2</v>
      </c>
      <c r="R822" s="14">
        <v>7.8811200541486298E-2</v>
      </c>
      <c r="S822" s="14">
        <v>8.1688544184701103E-2</v>
      </c>
      <c r="T822" s="14">
        <v>5.88029338202967E-2</v>
      </c>
      <c r="U822" s="14">
        <v>7.7794237902571894E-2</v>
      </c>
      <c r="V822" s="14">
        <v>9.7849183309513907E-2</v>
      </c>
      <c r="W822" s="14">
        <v>3.4528422440527402E-2</v>
      </c>
      <c r="X822" s="14"/>
      <c r="Y822" s="14">
        <v>7.6787408402759397E-2</v>
      </c>
      <c r="Z822" s="14">
        <v>7.2517688714908102E-2</v>
      </c>
      <c r="AA822" s="14">
        <v>4.8030172004771401E-2</v>
      </c>
      <c r="AB822" s="14"/>
      <c r="AC822" s="14">
        <v>6.3286763365154305E-2</v>
      </c>
      <c r="AD822" s="14">
        <v>6.4417064321241405E-2</v>
      </c>
      <c r="AE822" s="14">
        <v>7.3630475258146394E-2</v>
      </c>
      <c r="AF822" s="14"/>
      <c r="AG822" s="14">
        <v>6.8404784772950894E-2</v>
      </c>
      <c r="AH822" s="14">
        <v>6.7224802230570299E-2</v>
      </c>
      <c r="AI822" s="14">
        <v>9.8585827165834305E-2</v>
      </c>
      <c r="AJ822" s="14">
        <v>5.8679629734454702E-2</v>
      </c>
      <c r="AK822" s="14">
        <v>7.1094298637970205E-2</v>
      </c>
    </row>
    <row r="823" spans="2:37" x14ac:dyDescent="0.3">
      <c r="B823" t="s">
        <v>331</v>
      </c>
      <c r="C823" s="14">
        <v>5.1843536221786099E-2</v>
      </c>
      <c r="D823" s="14">
        <v>5.3044985811690502E-2</v>
      </c>
      <c r="E823" s="14">
        <v>5.0355952229970399E-2</v>
      </c>
      <c r="F823" s="14"/>
      <c r="G823" s="14">
        <v>4.94933169925246E-2</v>
      </c>
      <c r="H823" s="14">
        <v>4.6780912658148099E-2</v>
      </c>
      <c r="I823" s="14">
        <v>5.85321836452532E-2</v>
      </c>
      <c r="J823" s="14">
        <v>5.4514513462755897E-2</v>
      </c>
      <c r="K823" s="14"/>
      <c r="L823" s="14">
        <v>3.3619713590965702E-2</v>
      </c>
      <c r="M823" s="14">
        <v>6.3513242206698795E-2</v>
      </c>
      <c r="N823" s="14">
        <v>4.0507139898534598E-2</v>
      </c>
      <c r="O823" s="14">
        <v>4.4643056600156501E-2</v>
      </c>
      <c r="P823" s="14">
        <v>3.7162044079975198E-2</v>
      </c>
      <c r="Q823" s="14">
        <v>6.9879280192681595E-2</v>
      </c>
      <c r="R823" s="14">
        <v>4.6687617919545898E-2</v>
      </c>
      <c r="S823" s="14">
        <v>0.10268396205260399</v>
      </c>
      <c r="T823" s="14">
        <v>5.9863797949885701E-2</v>
      </c>
      <c r="U823" s="14">
        <v>5.6148358092113902E-2</v>
      </c>
      <c r="V823" s="14">
        <v>5.10897671157719E-2</v>
      </c>
      <c r="W823" s="14">
        <v>2.33628295487491E-2</v>
      </c>
      <c r="X823" s="14"/>
      <c r="Y823" s="14">
        <v>5.4804090213234201E-2</v>
      </c>
      <c r="Z823" s="14">
        <v>5.4335006842610903E-2</v>
      </c>
      <c r="AA823" s="14">
        <v>4.2769706806257801E-2</v>
      </c>
      <c r="AB823" s="14"/>
      <c r="AC823" s="14">
        <v>5.2890953398215097E-2</v>
      </c>
      <c r="AD823" s="14">
        <v>4.6227167852081502E-2</v>
      </c>
      <c r="AE823" s="14">
        <v>5.5259665654556998E-2</v>
      </c>
      <c r="AF823" s="14"/>
      <c r="AG823" s="14">
        <v>8.3564370659895595E-2</v>
      </c>
      <c r="AH823" s="14">
        <v>2.9738594050892301E-2</v>
      </c>
      <c r="AI823" s="14">
        <v>4.91444630562669E-2</v>
      </c>
      <c r="AJ823" s="14">
        <v>4.8584762621999601E-2</v>
      </c>
      <c r="AK823" s="14">
        <v>6.21081595015587E-2</v>
      </c>
    </row>
    <row r="824" spans="2:37" x14ac:dyDescent="0.3">
      <c r="B824" t="s">
        <v>327</v>
      </c>
      <c r="C824" s="14">
        <v>0.491084424967621</v>
      </c>
      <c r="D824" s="14">
        <v>0.48253647751840301</v>
      </c>
      <c r="E824" s="14">
        <v>0.50070794030977495</v>
      </c>
      <c r="F824" s="14"/>
      <c r="G824" s="14">
        <v>0.49348157328587799</v>
      </c>
      <c r="H824" s="14">
        <v>0.46067878194817402</v>
      </c>
      <c r="I824" s="14">
        <v>0.515375745983355</v>
      </c>
      <c r="J824" s="14">
        <v>0.49671785639538302</v>
      </c>
      <c r="K824" s="14"/>
      <c r="L824" s="14">
        <v>0.52685989045641102</v>
      </c>
      <c r="M824" s="14">
        <v>0.51289648275566702</v>
      </c>
      <c r="N824" s="14">
        <v>0.47736197592416302</v>
      </c>
      <c r="O824" s="14">
        <v>0.46720549045535298</v>
      </c>
      <c r="P824" s="14">
        <v>0.514816844039371</v>
      </c>
      <c r="Q824" s="14">
        <v>0.475852625656358</v>
      </c>
      <c r="R824" s="14">
        <v>0.46771690578144498</v>
      </c>
      <c r="S824" s="14">
        <v>0.50949747864496897</v>
      </c>
      <c r="T824" s="14">
        <v>0.51338514432464799</v>
      </c>
      <c r="U824" s="14">
        <v>0.44704848073563003</v>
      </c>
      <c r="V824" s="14">
        <v>0.45451785861329702</v>
      </c>
      <c r="W824" s="14">
        <v>0.47782554813209199</v>
      </c>
      <c r="X824" s="14"/>
      <c r="Y824" s="14">
        <v>0.52477163550240302</v>
      </c>
      <c r="Z824" s="14">
        <v>0.471495941290417</v>
      </c>
      <c r="AA824" s="14">
        <v>0.47212839568234999</v>
      </c>
      <c r="AB824" s="14"/>
      <c r="AC824" s="14">
        <v>0.51173748253000895</v>
      </c>
      <c r="AD824" s="14">
        <v>0.47709269276025901</v>
      </c>
      <c r="AE824" s="14">
        <v>0.50264610726459602</v>
      </c>
      <c r="AF824" s="14"/>
      <c r="AG824" s="14">
        <v>0.55140460091286503</v>
      </c>
      <c r="AH824" s="14">
        <v>0.50121233839664203</v>
      </c>
      <c r="AI824" s="14">
        <v>0.46078542095338099</v>
      </c>
      <c r="AJ824" s="14">
        <v>0.50044373240803997</v>
      </c>
      <c r="AK824" s="14">
        <v>0.47364637249959002</v>
      </c>
    </row>
    <row r="825" spans="2:37" x14ac:dyDescent="0.3">
      <c r="B825" t="s">
        <v>328</v>
      </c>
      <c r="C825" s="24">
        <v>3.2184483299228299</v>
      </c>
      <c r="D825" s="24">
        <v>3.18914561306077</v>
      </c>
      <c r="E825" s="24">
        <v>3.2512085056069302</v>
      </c>
      <c r="F825" s="24"/>
      <c r="G825" s="24">
        <v>3.2165258639760399</v>
      </c>
      <c r="H825" s="24">
        <v>3.0648595080817</v>
      </c>
      <c r="I825" s="24">
        <v>3.30163803337157</v>
      </c>
      <c r="J825" s="24">
        <v>3.3010633630361501</v>
      </c>
      <c r="K825" s="24"/>
      <c r="L825" s="24">
        <v>3.3460561038261099</v>
      </c>
      <c r="M825" s="24">
        <v>3.32295698538374</v>
      </c>
      <c r="N825" s="24">
        <v>3.09898662943182</v>
      </c>
      <c r="O825" s="24">
        <v>3.0630419587293898</v>
      </c>
      <c r="P825" s="24">
        <v>3.33571700056312</v>
      </c>
      <c r="Q825" s="24">
        <v>3.2345043095932602</v>
      </c>
      <c r="R825" s="24">
        <v>3.1166542486623201</v>
      </c>
      <c r="S825" s="24">
        <v>3.4550746326066801</v>
      </c>
      <c r="T825" s="24">
        <v>3.3045473179083502</v>
      </c>
      <c r="U825" s="24">
        <v>3.03913889090623</v>
      </c>
      <c r="V825" s="24">
        <v>3.0696071232478102</v>
      </c>
      <c r="W825" s="24">
        <v>3.0622074828382599</v>
      </c>
      <c r="X825" s="24"/>
      <c r="Y825" s="24">
        <v>3.3681158056451999</v>
      </c>
      <c r="Z825" s="24">
        <v>3.1408975224647602</v>
      </c>
      <c r="AA825" s="24">
        <v>3.0361066994464001</v>
      </c>
      <c r="AB825" s="24"/>
      <c r="AC825" s="24">
        <v>3.30111253090951</v>
      </c>
      <c r="AD825" s="24">
        <v>3.12191605752305</v>
      </c>
      <c r="AE825" s="24">
        <v>3.2966672748758201</v>
      </c>
      <c r="AF825" s="24"/>
      <c r="AG825" s="24">
        <v>3.5482566450413899</v>
      </c>
      <c r="AH825" s="24">
        <v>3.1998437396735002</v>
      </c>
      <c r="AI825" s="24">
        <v>3.13852087247359</v>
      </c>
      <c r="AJ825" s="24">
        <v>3.2256567725118099</v>
      </c>
      <c r="AK825" s="24">
        <v>3.1988518699447401</v>
      </c>
    </row>
    <row r="826" spans="2:37" x14ac:dyDescent="0.3">
      <c r="B826" t="s">
        <v>329</v>
      </c>
      <c r="C826" s="24">
        <v>3.9123829763812901</v>
      </c>
      <c r="D826" s="24">
        <v>3.9229640505107399</v>
      </c>
      <c r="E826" s="24">
        <v>3.9032728692271901</v>
      </c>
      <c r="F826" s="24"/>
      <c r="G826" s="24">
        <v>3.9491351950399398</v>
      </c>
      <c r="H826" s="24">
        <v>4.0628497146700298</v>
      </c>
      <c r="I826" s="24">
        <v>3.9267046416269298</v>
      </c>
      <c r="J826" s="24">
        <v>3.6861024275290899</v>
      </c>
      <c r="K826" s="24"/>
      <c r="L826" s="24">
        <v>3.7369994835659499</v>
      </c>
      <c r="M826" s="24">
        <v>3.8530286434398602</v>
      </c>
      <c r="N826" s="24">
        <v>4.1337149970454998</v>
      </c>
      <c r="O826" s="24">
        <v>4.10255347276577</v>
      </c>
      <c r="P826" s="24">
        <v>3.7552272108436702</v>
      </c>
      <c r="Q826" s="24">
        <v>3.73977625392958</v>
      </c>
      <c r="R826" s="24">
        <v>4.01713876495183</v>
      </c>
      <c r="S826" s="24">
        <v>3.6131328414370398</v>
      </c>
      <c r="T826" s="24">
        <v>3.8835644409714898</v>
      </c>
      <c r="U826" s="24">
        <v>4.0957488996904301</v>
      </c>
      <c r="V826" s="24">
        <v>4.0800858093233501</v>
      </c>
      <c r="W826" s="24">
        <v>4.0280257184293102</v>
      </c>
      <c r="X826" s="24"/>
      <c r="Y826" s="24">
        <v>3.7917364635366901</v>
      </c>
      <c r="Z826" s="24">
        <v>4.0002012339083501</v>
      </c>
      <c r="AA826" s="24">
        <v>4.2888235512350104</v>
      </c>
      <c r="AB826" s="24"/>
      <c r="AC826" s="24">
        <v>3.85356936384657</v>
      </c>
      <c r="AD826" s="24">
        <v>4.0630125970602498</v>
      </c>
      <c r="AE826" s="24">
        <v>3.7759070784427702</v>
      </c>
      <c r="AF826" s="24"/>
      <c r="AG826" s="24">
        <v>3.52511770126487</v>
      </c>
      <c r="AH826" s="24">
        <v>3.9885928187872399</v>
      </c>
      <c r="AI826" s="24">
        <v>3.8834833865618799</v>
      </c>
      <c r="AJ826" s="24">
        <v>3.9722353585908898</v>
      </c>
      <c r="AK826" s="24">
        <v>3.8232872760315799</v>
      </c>
    </row>
    <row r="827" spans="2:37" x14ac:dyDescent="0.3">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c r="AD827" s="14"/>
      <c r="AE827" s="14"/>
      <c r="AF827" s="14"/>
      <c r="AG827" s="14"/>
      <c r="AH827" s="14"/>
      <c r="AI827" s="14"/>
      <c r="AJ827" s="14"/>
      <c r="AK827" s="14"/>
    </row>
    <row r="828" spans="2:37" x14ac:dyDescent="0.3">
      <c r="B828" s="6" t="s">
        <v>335</v>
      </c>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c r="AD828" s="14"/>
      <c r="AE828" s="14"/>
      <c r="AF828" s="14"/>
      <c r="AG828" s="14"/>
      <c r="AH828" s="14"/>
      <c r="AI828" s="14"/>
      <c r="AJ828" s="14"/>
      <c r="AK828" s="14"/>
    </row>
    <row r="829" spans="2:37" x14ac:dyDescent="0.3">
      <c r="B829" s="26" t="s">
        <v>74</v>
      </c>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c r="AD829" s="14"/>
      <c r="AE829" s="14"/>
      <c r="AF829" s="14"/>
      <c r="AG829" s="14"/>
      <c r="AH829" s="14"/>
      <c r="AI829" s="14"/>
      <c r="AJ829" s="14"/>
      <c r="AK829" s="14"/>
    </row>
    <row r="830" spans="2:37" x14ac:dyDescent="0.3">
      <c r="B830" t="s">
        <v>182</v>
      </c>
      <c r="C830" s="14">
        <v>0.131035853260764</v>
      </c>
      <c r="D830" s="14">
        <v>0.13925016101131399</v>
      </c>
      <c r="E830" s="14">
        <v>0.123878986953943</v>
      </c>
      <c r="F830" s="14"/>
      <c r="G830" s="14">
        <v>0.13344334312982301</v>
      </c>
      <c r="H830" s="14">
        <v>0.131072700067565</v>
      </c>
      <c r="I830" s="14">
        <v>0.124876226849746</v>
      </c>
      <c r="J830" s="14">
        <v>0.13287546084581101</v>
      </c>
      <c r="K830" s="14"/>
      <c r="L830" s="14">
        <v>0.103026941937547</v>
      </c>
      <c r="M830" s="14">
        <v>0.123610810548686</v>
      </c>
      <c r="N830" s="14">
        <v>0.135526935560316</v>
      </c>
      <c r="O830" s="14">
        <v>0.13101692861292399</v>
      </c>
      <c r="P830" s="14">
        <v>0.12164060663588901</v>
      </c>
      <c r="Q830" s="14">
        <v>0.16124781812894001</v>
      </c>
      <c r="R830" s="14">
        <v>0.17953514405708401</v>
      </c>
      <c r="S830" s="14">
        <v>0.13112187269249301</v>
      </c>
      <c r="T830" s="14">
        <v>0.130125962826211</v>
      </c>
      <c r="U830" s="14">
        <v>0.110358282148774</v>
      </c>
      <c r="V830" s="14">
        <v>0.122830005634938</v>
      </c>
      <c r="W830" s="14">
        <v>0.16277759796244601</v>
      </c>
      <c r="X830" s="14"/>
      <c r="Y830" s="14">
        <v>0.148551734494414</v>
      </c>
      <c r="Z830" s="14">
        <v>0.11299847789900699</v>
      </c>
      <c r="AA830" s="14">
        <v>0.10734062162680701</v>
      </c>
      <c r="AB830" s="14"/>
      <c r="AC830" s="14">
        <v>0.14315911284507099</v>
      </c>
      <c r="AD830" s="14">
        <v>0.12450877503416</v>
      </c>
      <c r="AE830" s="14">
        <v>0.130933359496581</v>
      </c>
      <c r="AF830" s="14"/>
      <c r="AG830" s="14">
        <v>8.3306655492268497E-2</v>
      </c>
      <c r="AH830" s="14">
        <v>0.132144351595923</v>
      </c>
      <c r="AI830" s="14">
        <v>0.125274204665797</v>
      </c>
      <c r="AJ830" s="14">
        <v>0.12423751427367501</v>
      </c>
      <c r="AK830" s="14">
        <v>0.161278489195741</v>
      </c>
    </row>
    <row r="831" spans="2:37" x14ac:dyDescent="0.3">
      <c r="B831" t="s">
        <v>183</v>
      </c>
      <c r="C831" s="14">
        <v>8.4318071790611598E-2</v>
      </c>
      <c r="D831" s="14">
        <v>8.2111519207218306E-2</v>
      </c>
      <c r="E831" s="14">
        <v>8.5693559232018698E-2</v>
      </c>
      <c r="F831" s="14"/>
      <c r="G831" s="14">
        <v>8.5104301337687704E-2</v>
      </c>
      <c r="H831" s="14">
        <v>8.0271732753446498E-2</v>
      </c>
      <c r="I831" s="14">
        <v>7.5558602420623899E-2</v>
      </c>
      <c r="J831" s="14">
        <v>9.6616739458223203E-2</v>
      </c>
      <c r="K831" s="14"/>
      <c r="L831" s="14">
        <v>8.3890633870130099E-2</v>
      </c>
      <c r="M831" s="14">
        <v>8.2895759330828905E-2</v>
      </c>
      <c r="N831" s="14">
        <v>8.0875961688237505E-2</v>
      </c>
      <c r="O831" s="14">
        <v>8.2771186511480299E-2</v>
      </c>
      <c r="P831" s="14">
        <v>0.112586424223992</v>
      </c>
      <c r="Q831" s="14">
        <v>8.9990921637332494E-2</v>
      </c>
      <c r="R831" s="14">
        <v>7.8423068697268603E-2</v>
      </c>
      <c r="S831" s="14">
        <v>0.101448015109846</v>
      </c>
      <c r="T831" s="14">
        <v>7.1636019112316193E-2</v>
      </c>
      <c r="U831" s="14">
        <v>7.0785387912741804E-2</v>
      </c>
      <c r="V831" s="14">
        <v>8.3946303338890402E-2</v>
      </c>
      <c r="W831" s="14">
        <v>0.103972640516743</v>
      </c>
      <c r="X831" s="14"/>
      <c r="Y831" s="14">
        <v>8.8174698961169501E-2</v>
      </c>
      <c r="Z831" s="14">
        <v>8.2282011910680505E-2</v>
      </c>
      <c r="AA831" s="14">
        <v>9.0565427625673406E-2</v>
      </c>
      <c r="AB831" s="14"/>
      <c r="AC831" s="14">
        <v>8.0060618384695498E-2</v>
      </c>
      <c r="AD831" s="14">
        <v>7.8132565796176598E-2</v>
      </c>
      <c r="AE831" s="14">
        <v>9.9089600385822804E-2</v>
      </c>
      <c r="AF831" s="14"/>
      <c r="AG831" s="14">
        <v>6.2877822832137595E-2</v>
      </c>
      <c r="AH831" s="14">
        <v>8.33187131649573E-2</v>
      </c>
      <c r="AI831" s="14">
        <v>8.8142567422530099E-2</v>
      </c>
      <c r="AJ831" s="14">
        <v>9.3849820663288397E-2</v>
      </c>
      <c r="AK831" s="14">
        <v>6.5563804255292596E-2</v>
      </c>
    </row>
    <row r="832" spans="2:37" x14ac:dyDescent="0.3">
      <c r="B832" t="s">
        <v>324</v>
      </c>
      <c r="C832" s="14">
        <v>0.10526324868560701</v>
      </c>
      <c r="D832" s="14">
        <v>0.115226715941499</v>
      </c>
      <c r="E832" s="14">
        <v>9.4900979966388299E-2</v>
      </c>
      <c r="F832" s="14"/>
      <c r="G832" s="14">
        <v>9.9474891744956398E-2</v>
      </c>
      <c r="H832" s="14">
        <v>0.112147814429656</v>
      </c>
      <c r="I832" s="14">
        <v>0.115654188742237</v>
      </c>
      <c r="J832" s="14">
        <v>9.6763738959578904E-2</v>
      </c>
      <c r="K832" s="14"/>
      <c r="L832" s="14">
        <v>8.9692903528344095E-2</v>
      </c>
      <c r="M832" s="14">
        <v>0.10126859720784299</v>
      </c>
      <c r="N832" s="14">
        <v>0.102539677323101</v>
      </c>
      <c r="O832" s="14">
        <v>8.9926364788178795E-2</v>
      </c>
      <c r="P832" s="14">
        <v>0.10666185901344</v>
      </c>
      <c r="Q832" s="14">
        <v>0.103333513220682</v>
      </c>
      <c r="R832" s="14">
        <v>9.1780395252624006E-2</v>
      </c>
      <c r="S832" s="14">
        <v>0.13534421161519899</v>
      </c>
      <c r="T832" s="14">
        <v>0.103409626783489</v>
      </c>
      <c r="U832" s="14">
        <v>0.161836294034223</v>
      </c>
      <c r="V832" s="14">
        <v>9.2427541942548305E-2</v>
      </c>
      <c r="W832" s="14">
        <v>0.10545503381462799</v>
      </c>
      <c r="X832" s="14"/>
      <c r="Y832" s="14">
        <v>0.10572598986512</v>
      </c>
      <c r="Z832" s="14">
        <v>0.111594134143799</v>
      </c>
      <c r="AA832" s="14">
        <v>0.112722024685221</v>
      </c>
      <c r="AB832" s="14"/>
      <c r="AC832" s="14">
        <v>9.8859561797209505E-2</v>
      </c>
      <c r="AD832" s="14">
        <v>0.114038543308651</v>
      </c>
      <c r="AE832" s="14">
        <v>9.2682926166317903E-2</v>
      </c>
      <c r="AF832" s="14"/>
      <c r="AG832" s="14">
        <v>9.9257428087622598E-2</v>
      </c>
      <c r="AH832" s="14">
        <v>7.15646936482425E-2</v>
      </c>
      <c r="AI832" s="14">
        <v>0.108187795371885</v>
      </c>
      <c r="AJ832" s="14">
        <v>0.105874283662227</v>
      </c>
      <c r="AK832" s="14">
        <v>0.107258820124565</v>
      </c>
    </row>
    <row r="833" spans="2:37" x14ac:dyDescent="0.3">
      <c r="B833" t="s">
        <v>325</v>
      </c>
      <c r="C833" s="14">
        <v>8.3718702182975904E-2</v>
      </c>
      <c r="D833" s="14">
        <v>7.9540813656307802E-2</v>
      </c>
      <c r="E833" s="14">
        <v>8.7693041427133106E-2</v>
      </c>
      <c r="F833" s="14"/>
      <c r="G833" s="14">
        <v>8.5181149282315405E-2</v>
      </c>
      <c r="H833" s="14">
        <v>0.10316749550351</v>
      </c>
      <c r="I833" s="14">
        <v>7.9234395576215894E-2</v>
      </c>
      <c r="J833" s="14">
        <v>6.5781371744327494E-2</v>
      </c>
      <c r="K833" s="14"/>
      <c r="L833" s="14">
        <v>7.8261048002879197E-2</v>
      </c>
      <c r="M833" s="14">
        <v>7.7907433058193004E-2</v>
      </c>
      <c r="N833" s="14">
        <v>8.2196170935156701E-2</v>
      </c>
      <c r="O833" s="14">
        <v>9.9671968569312902E-2</v>
      </c>
      <c r="P833" s="14">
        <v>7.8308482093408599E-2</v>
      </c>
      <c r="Q833" s="14">
        <v>7.8754779203531605E-2</v>
      </c>
      <c r="R833" s="14">
        <v>0.109217377891658</v>
      </c>
      <c r="S833" s="14">
        <v>4.87582702538698E-2</v>
      </c>
      <c r="T833" s="14">
        <v>9.5842184633137595E-2</v>
      </c>
      <c r="U833" s="14">
        <v>7.1156260141596595E-2</v>
      </c>
      <c r="V833" s="14">
        <v>0.102869690672254</v>
      </c>
      <c r="W833" s="14">
        <v>5.7600643377066899E-2</v>
      </c>
      <c r="X833" s="14"/>
      <c r="Y833" s="14">
        <v>7.2802162013536106E-2</v>
      </c>
      <c r="Z833" s="14">
        <v>9.4511614433456195E-2</v>
      </c>
      <c r="AA833" s="14">
        <v>0.102890022984872</v>
      </c>
      <c r="AB833" s="14"/>
      <c r="AC833" s="14">
        <v>7.2890046044056606E-2</v>
      </c>
      <c r="AD833" s="14">
        <v>9.1194899464894397E-2</v>
      </c>
      <c r="AE833" s="14">
        <v>8.2120169865177298E-2</v>
      </c>
      <c r="AF833" s="14"/>
      <c r="AG833" s="14">
        <v>0.102221589365577</v>
      </c>
      <c r="AH833" s="14">
        <v>8.4764932227917894E-2</v>
      </c>
      <c r="AI833" s="14">
        <v>9.98308856620434E-2</v>
      </c>
      <c r="AJ833" s="14">
        <v>7.8864333596150707E-2</v>
      </c>
      <c r="AK833" s="14">
        <v>8.2296650558623105E-2</v>
      </c>
    </row>
    <row r="834" spans="2:37" x14ac:dyDescent="0.3">
      <c r="B834" t="s">
        <v>331</v>
      </c>
      <c r="C834" s="14">
        <v>0.104579699112421</v>
      </c>
      <c r="D834" s="14">
        <v>0.101334312665258</v>
      </c>
      <c r="E834" s="14">
        <v>0.107125492110742</v>
      </c>
      <c r="F834" s="14"/>
      <c r="G834" s="14">
        <v>0.10331474121934001</v>
      </c>
      <c r="H834" s="14">
        <v>0.112661475297648</v>
      </c>
      <c r="I834" s="14">
        <v>8.9300840427822797E-2</v>
      </c>
      <c r="J834" s="14">
        <v>0.111244832596676</v>
      </c>
      <c r="K834" s="14"/>
      <c r="L834" s="14">
        <v>0.118268582204688</v>
      </c>
      <c r="M834" s="14">
        <v>0.101420917098782</v>
      </c>
      <c r="N834" s="14">
        <v>0.121499278569026</v>
      </c>
      <c r="O834" s="14">
        <v>0.12940806106275099</v>
      </c>
      <c r="P834" s="14">
        <v>6.5985783993900302E-2</v>
      </c>
      <c r="Q834" s="14">
        <v>9.0820342153156694E-2</v>
      </c>
      <c r="R834" s="14">
        <v>7.3327108319920994E-2</v>
      </c>
      <c r="S834" s="14">
        <v>7.3830151683622003E-2</v>
      </c>
      <c r="T834" s="14">
        <v>8.5601062320198498E-2</v>
      </c>
      <c r="U834" s="14">
        <v>0.13881529502703399</v>
      </c>
      <c r="V834" s="14">
        <v>0.143408599798072</v>
      </c>
      <c r="W834" s="14">
        <v>9.2368536197024204E-2</v>
      </c>
      <c r="X834" s="14"/>
      <c r="Y834" s="14">
        <v>5.9973779163357499E-2</v>
      </c>
      <c r="Z834" s="14">
        <v>0.12711782032263999</v>
      </c>
      <c r="AA834" s="14">
        <v>0.11435350739507601</v>
      </c>
      <c r="AB834" s="14"/>
      <c r="AC834" s="14">
        <v>9.3293178398958607E-2</v>
      </c>
      <c r="AD834" s="14">
        <v>0.115032523635859</v>
      </c>
      <c r="AE834" s="14">
        <v>9.2527836821504797E-2</v>
      </c>
      <c r="AF834" s="14"/>
      <c r="AG834" s="14">
        <v>0.100931903309529</v>
      </c>
      <c r="AH834" s="14">
        <v>0.12699497096631701</v>
      </c>
      <c r="AI834" s="14">
        <v>0.117779125924363</v>
      </c>
      <c r="AJ834" s="14">
        <v>9.6730315396618194E-2</v>
      </c>
      <c r="AK834" s="14">
        <v>0.109955863366189</v>
      </c>
    </row>
    <row r="835" spans="2:37" x14ac:dyDescent="0.3">
      <c r="B835" t="s">
        <v>327</v>
      </c>
      <c r="C835" s="14">
        <v>0.491084424967621</v>
      </c>
      <c r="D835" s="14">
        <v>0.48253647751840301</v>
      </c>
      <c r="E835" s="14">
        <v>0.50070794030977495</v>
      </c>
      <c r="F835" s="14"/>
      <c r="G835" s="14">
        <v>0.49348157328587799</v>
      </c>
      <c r="H835" s="14">
        <v>0.46067878194817402</v>
      </c>
      <c r="I835" s="14">
        <v>0.515375745983355</v>
      </c>
      <c r="J835" s="14">
        <v>0.49671785639538302</v>
      </c>
      <c r="K835" s="14"/>
      <c r="L835" s="14">
        <v>0.52685989045641102</v>
      </c>
      <c r="M835" s="14">
        <v>0.51289648275566702</v>
      </c>
      <c r="N835" s="14">
        <v>0.47736197592416302</v>
      </c>
      <c r="O835" s="14">
        <v>0.46720549045535298</v>
      </c>
      <c r="P835" s="14">
        <v>0.514816844039371</v>
      </c>
      <c r="Q835" s="14">
        <v>0.475852625656358</v>
      </c>
      <c r="R835" s="14">
        <v>0.46771690578144498</v>
      </c>
      <c r="S835" s="14">
        <v>0.50949747864496897</v>
      </c>
      <c r="T835" s="14">
        <v>0.51338514432464799</v>
      </c>
      <c r="U835" s="14">
        <v>0.44704848073563003</v>
      </c>
      <c r="V835" s="14">
        <v>0.45451785861329702</v>
      </c>
      <c r="W835" s="14">
        <v>0.47782554813209199</v>
      </c>
      <c r="X835" s="14"/>
      <c r="Y835" s="14">
        <v>0.52477163550240302</v>
      </c>
      <c r="Z835" s="14">
        <v>0.471495941290417</v>
      </c>
      <c r="AA835" s="14">
        <v>0.47212839568234999</v>
      </c>
      <c r="AB835" s="14"/>
      <c r="AC835" s="14">
        <v>0.51173748253000895</v>
      </c>
      <c r="AD835" s="14">
        <v>0.47709269276025901</v>
      </c>
      <c r="AE835" s="14">
        <v>0.50264610726459602</v>
      </c>
      <c r="AF835" s="14"/>
      <c r="AG835" s="14">
        <v>0.55140460091286503</v>
      </c>
      <c r="AH835" s="14">
        <v>0.50121233839664203</v>
      </c>
      <c r="AI835" s="14">
        <v>0.46078542095338099</v>
      </c>
      <c r="AJ835" s="14">
        <v>0.50044373240803997</v>
      </c>
      <c r="AK835" s="14">
        <v>0.47364637249959002</v>
      </c>
    </row>
    <row r="836" spans="2:37" x14ac:dyDescent="0.3">
      <c r="B836" t="s">
        <v>328</v>
      </c>
      <c r="C836" s="24">
        <v>3.4197415969985401</v>
      </c>
      <c r="D836" s="24">
        <v>3.3692070303121899</v>
      </c>
      <c r="E836" s="24">
        <v>3.4706163134380401</v>
      </c>
      <c r="F836" s="24"/>
      <c r="G836" s="24">
        <v>3.42026436398129</v>
      </c>
      <c r="H836" s="24">
        <v>3.3681096590547499</v>
      </c>
      <c r="I836" s="24">
        <v>3.47865225826181</v>
      </c>
      <c r="J836" s="24">
        <v>3.4160569449739802</v>
      </c>
      <c r="K836" s="24"/>
      <c r="L836" s="24">
        <v>3.6054333660362698</v>
      </c>
      <c r="M836" s="24">
        <v>3.48932133509456</v>
      </c>
      <c r="N836" s="24">
        <v>3.4053508230368301</v>
      </c>
      <c r="O836" s="24">
        <v>3.4152995183235499</v>
      </c>
      <c r="P836" s="24">
        <v>3.3988629447035499</v>
      </c>
      <c r="Q836" s="24">
        <v>3.2754667825836998</v>
      </c>
      <c r="R836" s="24">
        <v>3.2215289550644002</v>
      </c>
      <c r="S836" s="24">
        <v>3.3612192490611901</v>
      </c>
      <c r="T836" s="24">
        <v>3.4753117974827399</v>
      </c>
      <c r="U836" s="24">
        <v>3.3984303401922702</v>
      </c>
      <c r="V836" s="24">
        <v>3.4236341514995199</v>
      </c>
      <c r="W836" s="24">
        <v>3.2462865237257601</v>
      </c>
      <c r="X836" s="24"/>
      <c r="Y836" s="24">
        <v>3.38178645889746</v>
      </c>
      <c r="Z836" s="24">
        <v>3.4549561112412901</v>
      </c>
      <c r="AA836" s="24">
        <v>3.4427355539427902</v>
      </c>
      <c r="AB836" s="24"/>
      <c r="AC836" s="24">
        <v>3.4283100063571599</v>
      </c>
      <c r="AD836" s="24">
        <v>3.42538790915289</v>
      </c>
      <c r="AE836" s="24">
        <v>3.4141578459229902</v>
      </c>
      <c r="AF836" s="24"/>
      <c r="AG836" s="24">
        <v>3.72880806490656</v>
      </c>
      <c r="AH836" s="24">
        <v>3.4947844729936799</v>
      </c>
      <c r="AI836" s="24">
        <v>3.3790544236167901</v>
      </c>
      <c r="AJ836" s="24">
        <v>3.4313313124028699</v>
      </c>
      <c r="AK836" s="24">
        <v>3.33502671214299</v>
      </c>
    </row>
    <row r="837" spans="2:37" x14ac:dyDescent="0.3">
      <c r="B837" t="s">
        <v>329</v>
      </c>
      <c r="C837" s="24">
        <v>3.5157606327152302</v>
      </c>
      <c r="D837" s="24">
        <v>3.5945160828277301</v>
      </c>
      <c r="E837" s="24">
        <v>3.4433319729888501</v>
      </c>
      <c r="F837" s="24"/>
      <c r="G837" s="24">
        <v>3.5458787120339101</v>
      </c>
      <c r="H837" s="24">
        <v>3.4371732171630698</v>
      </c>
      <c r="I837" s="24">
        <v>3.4687261257396198</v>
      </c>
      <c r="J837" s="24">
        <v>3.6089346339671802</v>
      </c>
      <c r="K837" s="24"/>
      <c r="L837" s="24">
        <v>3.2193033009570402</v>
      </c>
      <c r="M837" s="24">
        <v>3.4677894353008099</v>
      </c>
      <c r="N837" s="24">
        <v>3.5270589359673101</v>
      </c>
      <c r="O837" s="24">
        <v>3.4386083931715299</v>
      </c>
      <c r="P837" s="24">
        <v>3.63516278677919</v>
      </c>
      <c r="Q837" s="24">
        <v>3.8470722981405698</v>
      </c>
      <c r="R837" s="24">
        <v>3.9327269893195198</v>
      </c>
      <c r="S837" s="24">
        <v>3.7336879125964901</v>
      </c>
      <c r="T837" s="24">
        <v>3.4848359086231699</v>
      </c>
      <c r="U837" s="24">
        <v>3.2183406628117202</v>
      </c>
      <c r="V837" s="24">
        <v>3.3378015922533999</v>
      </c>
      <c r="W837" s="24">
        <v>3.9735077405057102</v>
      </c>
      <c r="X837" s="24"/>
      <c r="Y837" s="24">
        <v>3.8147642825531101</v>
      </c>
      <c r="Z837" s="24">
        <v>3.2668303689309601</v>
      </c>
      <c r="AA837" s="24">
        <v>3.2656497456725</v>
      </c>
      <c r="AB837" s="24"/>
      <c r="AC837" s="24">
        <v>3.6677683811993802</v>
      </c>
      <c r="AD837" s="24">
        <v>3.3924185148006001</v>
      </c>
      <c r="AE837" s="24">
        <v>3.6067836316582</v>
      </c>
      <c r="AF837" s="24"/>
      <c r="AG837" s="24">
        <v>2.9027954661322601</v>
      </c>
      <c r="AH837" s="24">
        <v>3.4957981309309401</v>
      </c>
      <c r="AI837" s="24">
        <v>3.41220795471025</v>
      </c>
      <c r="AJ837" s="24">
        <v>3.5142669194570999</v>
      </c>
      <c r="AK837" s="24">
        <v>3.71924125410749</v>
      </c>
    </row>
    <row r="838" spans="2:37" x14ac:dyDescent="0.3">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c r="AD838" s="14"/>
      <c r="AE838" s="14"/>
      <c r="AF838" s="14"/>
      <c r="AG838" s="14"/>
      <c r="AH838" s="14"/>
      <c r="AI838" s="14"/>
      <c r="AJ838" s="14"/>
      <c r="AK838" s="14"/>
    </row>
    <row r="839" spans="2:37" x14ac:dyDescent="0.3">
      <c r="B839" s="6" t="s">
        <v>336</v>
      </c>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c r="AD839" s="14"/>
      <c r="AE839" s="14"/>
      <c r="AF839" s="14"/>
      <c r="AG839" s="14"/>
      <c r="AH839" s="14"/>
      <c r="AI839" s="14"/>
      <c r="AJ839" s="14"/>
      <c r="AK839" s="14"/>
    </row>
    <row r="840" spans="2:37" x14ac:dyDescent="0.3">
      <c r="B840" s="26" t="s">
        <v>74</v>
      </c>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c r="AD840" s="14"/>
      <c r="AE840" s="14"/>
      <c r="AF840" s="14"/>
      <c r="AG840" s="14"/>
      <c r="AH840" s="14"/>
      <c r="AI840" s="14"/>
      <c r="AJ840" s="14"/>
      <c r="AK840" s="14"/>
    </row>
    <row r="841" spans="2:37" x14ac:dyDescent="0.3">
      <c r="B841" t="s">
        <v>182</v>
      </c>
      <c r="C841" s="14">
        <v>7.3933521491132498E-2</v>
      </c>
      <c r="D841" s="14">
        <v>7.4240478250357095E-2</v>
      </c>
      <c r="E841" s="14">
        <v>7.4120750111099504E-2</v>
      </c>
      <c r="F841" s="14"/>
      <c r="G841" s="14">
        <v>7.5213157719003207E-2</v>
      </c>
      <c r="H841" s="14">
        <v>6.5999298369542506E-2</v>
      </c>
      <c r="I841" s="14">
        <v>8.4366092807087206E-2</v>
      </c>
      <c r="J841" s="14">
        <v>7.2696223004486499E-2</v>
      </c>
      <c r="K841" s="14"/>
      <c r="L841" s="14">
        <v>5.5273382115579403E-2</v>
      </c>
      <c r="M841" s="14">
        <v>7.4002978910902406E-2</v>
      </c>
      <c r="N841" s="14">
        <v>7.4121311093085396E-2</v>
      </c>
      <c r="O841" s="14">
        <v>8.7821238707591801E-2</v>
      </c>
      <c r="P841" s="14">
        <v>6.0311534116685002E-2</v>
      </c>
      <c r="Q841" s="14">
        <v>8.1694426265569595E-2</v>
      </c>
      <c r="R841" s="14">
        <v>4.9107493585044897E-2</v>
      </c>
      <c r="S841" s="14">
        <v>8.4409803198540995E-2</v>
      </c>
      <c r="T841" s="14">
        <v>8.8285464556853196E-2</v>
      </c>
      <c r="U841" s="14">
        <v>0.102019363303522</v>
      </c>
      <c r="V841" s="14">
        <v>8.5562074163348406E-2</v>
      </c>
      <c r="W841" s="14">
        <v>2.2806933928667401E-2</v>
      </c>
      <c r="X841" s="14"/>
      <c r="Y841" s="14">
        <v>8.93100363345843E-2</v>
      </c>
      <c r="Z841" s="14">
        <v>6.3464789576585204E-2</v>
      </c>
      <c r="AA841" s="14">
        <v>5.9074150196621801E-2</v>
      </c>
      <c r="AB841" s="14"/>
      <c r="AC841" s="14">
        <v>9.2747892810597102E-2</v>
      </c>
      <c r="AD841" s="14">
        <v>6.8604083507711106E-2</v>
      </c>
      <c r="AE841" s="14">
        <v>6.6895090484359696E-2</v>
      </c>
      <c r="AF841" s="14"/>
      <c r="AG841" s="14">
        <v>8.5764521410192807E-2</v>
      </c>
      <c r="AH841" s="14">
        <v>7.4008835001284301E-2</v>
      </c>
      <c r="AI841" s="14">
        <v>8.3115678528007705E-2</v>
      </c>
      <c r="AJ841" s="14">
        <v>8.2350722823127706E-2</v>
      </c>
      <c r="AK841" s="14">
        <v>4.7251690183528698E-2</v>
      </c>
    </row>
    <row r="842" spans="2:37" x14ac:dyDescent="0.3">
      <c r="B842" t="s">
        <v>183</v>
      </c>
      <c r="C842" s="14">
        <v>0.102127355067489</v>
      </c>
      <c r="D842" s="14">
        <v>9.2223639751834799E-2</v>
      </c>
      <c r="E842" s="14">
        <v>0.111813214869002</v>
      </c>
      <c r="F842" s="14"/>
      <c r="G842" s="14">
        <v>9.7813411525623201E-2</v>
      </c>
      <c r="H842" s="14">
        <v>0.11361493448383</v>
      </c>
      <c r="I842" s="14">
        <v>9.4108056521490999E-2</v>
      </c>
      <c r="J842" s="14">
        <v>0.102103163865994</v>
      </c>
      <c r="K842" s="14"/>
      <c r="L842" s="14">
        <v>7.1762876264046094E-2</v>
      </c>
      <c r="M842" s="14">
        <v>0.12659043966019501</v>
      </c>
      <c r="N842" s="14">
        <v>0.119441528451247</v>
      </c>
      <c r="O842" s="14">
        <v>0.149235027931445</v>
      </c>
      <c r="P842" s="14">
        <v>0.106668644031318</v>
      </c>
      <c r="Q842" s="14">
        <v>0.111892022189003</v>
      </c>
      <c r="R842" s="14">
        <v>7.1870574888986294E-2</v>
      </c>
      <c r="S842" s="14">
        <v>7.4086180530980705E-2</v>
      </c>
      <c r="T842" s="14">
        <v>9.2408388026799196E-2</v>
      </c>
      <c r="U842" s="14">
        <v>0.102810125647477</v>
      </c>
      <c r="V842" s="14">
        <v>8.3733452064914102E-2</v>
      </c>
      <c r="W842" s="14">
        <v>9.2593220782976604E-2</v>
      </c>
      <c r="X842" s="14"/>
      <c r="Y842" s="14">
        <v>8.95023600177456E-2</v>
      </c>
      <c r="Z842" s="14">
        <v>0.114172476187265</v>
      </c>
      <c r="AA842" s="14">
        <v>0.12843214712336001</v>
      </c>
      <c r="AB842" s="14"/>
      <c r="AC842" s="14">
        <v>0.10086911984005401</v>
      </c>
      <c r="AD842" s="14">
        <v>0.113932624122729</v>
      </c>
      <c r="AE842" s="14">
        <v>7.6717241866650798E-2</v>
      </c>
      <c r="AF842" s="14"/>
      <c r="AG842" s="14">
        <v>7.6639647154303603E-2</v>
      </c>
      <c r="AH842" s="14">
        <v>7.5498971005629995E-2</v>
      </c>
      <c r="AI842" s="14">
        <v>0.11540878280301201</v>
      </c>
      <c r="AJ842" s="14">
        <v>9.9835790717844305E-2</v>
      </c>
      <c r="AK842" s="14">
        <v>0.112164833272275</v>
      </c>
    </row>
    <row r="843" spans="2:37" x14ac:dyDescent="0.3">
      <c r="B843" t="s">
        <v>324</v>
      </c>
      <c r="C843" s="14">
        <v>0.13161992355775901</v>
      </c>
      <c r="D843" s="14">
        <v>0.12925641607107999</v>
      </c>
      <c r="E843" s="14">
        <v>0.13414718614903101</v>
      </c>
      <c r="F843" s="14"/>
      <c r="G843" s="14">
        <v>0.14423031090445501</v>
      </c>
      <c r="H843" s="14">
        <v>0.14014568935105801</v>
      </c>
      <c r="I843" s="14">
        <v>0.10224745260845</v>
      </c>
      <c r="J843" s="14">
        <v>0.13563749572828299</v>
      </c>
      <c r="K843" s="14"/>
      <c r="L843" s="14">
        <v>0.124697637497726</v>
      </c>
      <c r="M843" s="14">
        <v>0.10993644066212201</v>
      </c>
      <c r="N843" s="14">
        <v>0.13927690433921899</v>
      </c>
      <c r="O843" s="14">
        <v>0.147660648601214</v>
      </c>
      <c r="P843" s="14">
        <v>0.11740909427226801</v>
      </c>
      <c r="Q843" s="14">
        <v>9.7168212356235795E-2</v>
      </c>
      <c r="R843" s="14">
        <v>0.18603156533190299</v>
      </c>
      <c r="S843" s="14">
        <v>0.12215755218277299</v>
      </c>
      <c r="T843" s="14">
        <v>0.11342669244461</v>
      </c>
      <c r="U843" s="14">
        <v>0.13040507762105699</v>
      </c>
      <c r="V843" s="14">
        <v>0.19216889772463899</v>
      </c>
      <c r="W843" s="14">
        <v>0.16232983827890901</v>
      </c>
      <c r="X843" s="14"/>
      <c r="Y843" s="14">
        <v>0.124885284023649</v>
      </c>
      <c r="Z843" s="14">
        <v>0.13336675494070599</v>
      </c>
      <c r="AA843" s="14">
        <v>0.14801480286303401</v>
      </c>
      <c r="AB843" s="14"/>
      <c r="AC843" s="14">
        <v>0.12218270762241699</v>
      </c>
      <c r="AD843" s="14">
        <v>0.127093246450452</v>
      </c>
      <c r="AE843" s="14">
        <v>0.15494202834778001</v>
      </c>
      <c r="AF843" s="14"/>
      <c r="AG843" s="14">
        <v>8.1784930633582706E-2</v>
      </c>
      <c r="AH843" s="14">
        <v>0.154150204889239</v>
      </c>
      <c r="AI843" s="14">
        <v>0.126388952355836</v>
      </c>
      <c r="AJ843" s="14">
        <v>0.134741878354837</v>
      </c>
      <c r="AK843" s="14">
        <v>0.12932878392525299</v>
      </c>
    </row>
    <row r="844" spans="2:37" x14ac:dyDescent="0.3">
      <c r="B844" t="s">
        <v>325</v>
      </c>
      <c r="C844" s="14">
        <v>0.14057089038812201</v>
      </c>
      <c r="D844" s="14">
        <v>0.15067112641965</v>
      </c>
      <c r="E844" s="14">
        <v>0.12962961067497</v>
      </c>
      <c r="F844" s="14"/>
      <c r="G844" s="14">
        <v>0.12577007828971701</v>
      </c>
      <c r="H844" s="14">
        <v>0.15281425484002101</v>
      </c>
      <c r="I844" s="14">
        <v>0.15179887166240599</v>
      </c>
      <c r="J844" s="14">
        <v>0.13446204855319299</v>
      </c>
      <c r="K844" s="14"/>
      <c r="L844" s="14">
        <v>0.14892053524024601</v>
      </c>
      <c r="M844" s="14">
        <v>0.12878864258570499</v>
      </c>
      <c r="N844" s="14">
        <v>0.14503561806495599</v>
      </c>
      <c r="O844" s="14">
        <v>0.122464390749005</v>
      </c>
      <c r="P844" s="14">
        <v>0.13525059798893399</v>
      </c>
      <c r="Q844" s="14">
        <v>0.176308006805555</v>
      </c>
      <c r="R844" s="14">
        <v>0.13737417797179599</v>
      </c>
      <c r="S844" s="14">
        <v>0.160775617287125</v>
      </c>
      <c r="T844" s="14">
        <v>0.108489992202338</v>
      </c>
      <c r="U844" s="14">
        <v>0.153284979917026</v>
      </c>
      <c r="V844" s="14">
        <v>0.13867084554766201</v>
      </c>
      <c r="W844" s="14">
        <v>0.164634839212255</v>
      </c>
      <c r="X844" s="14"/>
      <c r="Y844" s="14">
        <v>0.104289200684932</v>
      </c>
      <c r="Z844" s="14">
        <v>0.15435823819064801</v>
      </c>
      <c r="AA844" s="14">
        <v>0.144574682969484</v>
      </c>
      <c r="AB844" s="14"/>
      <c r="AC844" s="14">
        <v>0.129236513558983</v>
      </c>
      <c r="AD844" s="14">
        <v>0.15121592906446499</v>
      </c>
      <c r="AE844" s="14">
        <v>0.121986355882096</v>
      </c>
      <c r="AF844" s="14"/>
      <c r="AG844" s="14">
        <v>0.123552196273553</v>
      </c>
      <c r="AH844" s="14">
        <v>0.14265080981563</v>
      </c>
      <c r="AI844" s="14">
        <v>0.149326707962111</v>
      </c>
      <c r="AJ844" s="14">
        <v>0.131988690713223</v>
      </c>
      <c r="AK844" s="14">
        <v>0.16068899105283199</v>
      </c>
    </row>
    <row r="845" spans="2:37" x14ac:dyDescent="0.3">
      <c r="B845" t="s">
        <v>331</v>
      </c>
      <c r="C845" s="14">
        <v>6.0663884527877097E-2</v>
      </c>
      <c r="D845" s="14">
        <v>7.1071861988675197E-2</v>
      </c>
      <c r="E845" s="14">
        <v>4.9581297886122103E-2</v>
      </c>
      <c r="F845" s="14"/>
      <c r="G845" s="14">
        <v>6.3491468275323204E-2</v>
      </c>
      <c r="H845" s="14">
        <v>6.67470410073739E-2</v>
      </c>
      <c r="I845" s="14">
        <v>5.21037804172114E-2</v>
      </c>
      <c r="J845" s="14">
        <v>5.8383212452659802E-2</v>
      </c>
      <c r="K845" s="14"/>
      <c r="L845" s="14">
        <v>7.2485678425990296E-2</v>
      </c>
      <c r="M845" s="14">
        <v>4.7785015425408299E-2</v>
      </c>
      <c r="N845" s="14">
        <v>4.4762662127329399E-2</v>
      </c>
      <c r="O845" s="14">
        <v>2.5613203555391501E-2</v>
      </c>
      <c r="P845" s="14">
        <v>6.5543285551423802E-2</v>
      </c>
      <c r="Q845" s="14">
        <v>5.7084706727279402E-2</v>
      </c>
      <c r="R845" s="14">
        <v>8.7899282440825802E-2</v>
      </c>
      <c r="S845" s="14">
        <v>4.9073368155610399E-2</v>
      </c>
      <c r="T845" s="14">
        <v>8.4004318444751994E-2</v>
      </c>
      <c r="U845" s="14">
        <v>6.4431972775287796E-2</v>
      </c>
      <c r="V845" s="14">
        <v>4.5346871886138701E-2</v>
      </c>
      <c r="W845" s="14">
        <v>7.9809619665099904E-2</v>
      </c>
      <c r="X845" s="14"/>
      <c r="Y845" s="14">
        <v>6.72414834366864E-2</v>
      </c>
      <c r="Z845" s="14">
        <v>6.3141799814377605E-2</v>
      </c>
      <c r="AA845" s="14">
        <v>4.7775821165150403E-2</v>
      </c>
      <c r="AB845" s="14"/>
      <c r="AC845" s="14">
        <v>4.32262836379394E-2</v>
      </c>
      <c r="AD845" s="14">
        <v>6.2061424094384997E-2</v>
      </c>
      <c r="AE845" s="14">
        <v>7.6813176154516799E-2</v>
      </c>
      <c r="AF845" s="14"/>
      <c r="AG845" s="14">
        <v>8.0854103615502798E-2</v>
      </c>
      <c r="AH845" s="14">
        <v>5.2478840891574403E-2</v>
      </c>
      <c r="AI845" s="14">
        <v>6.4974457397653604E-2</v>
      </c>
      <c r="AJ845" s="14">
        <v>5.06391849829275E-2</v>
      </c>
      <c r="AK845" s="14">
        <v>7.6919329066522005E-2</v>
      </c>
    </row>
    <row r="846" spans="2:37" x14ac:dyDescent="0.3">
      <c r="B846" t="s">
        <v>327</v>
      </c>
      <c r="C846" s="14">
        <v>0.491084424967621</v>
      </c>
      <c r="D846" s="14">
        <v>0.48253647751840301</v>
      </c>
      <c r="E846" s="14">
        <v>0.50070794030977495</v>
      </c>
      <c r="F846" s="14"/>
      <c r="G846" s="14">
        <v>0.49348157328587799</v>
      </c>
      <c r="H846" s="14">
        <v>0.46067878194817402</v>
      </c>
      <c r="I846" s="14">
        <v>0.515375745983355</v>
      </c>
      <c r="J846" s="14">
        <v>0.49671785639538302</v>
      </c>
      <c r="K846" s="14"/>
      <c r="L846" s="14">
        <v>0.52685989045641102</v>
      </c>
      <c r="M846" s="14">
        <v>0.51289648275566702</v>
      </c>
      <c r="N846" s="14">
        <v>0.47736197592416302</v>
      </c>
      <c r="O846" s="14">
        <v>0.46720549045535298</v>
      </c>
      <c r="P846" s="14">
        <v>0.514816844039371</v>
      </c>
      <c r="Q846" s="14">
        <v>0.475852625656358</v>
      </c>
      <c r="R846" s="14">
        <v>0.46771690578144498</v>
      </c>
      <c r="S846" s="14">
        <v>0.50949747864496897</v>
      </c>
      <c r="T846" s="14">
        <v>0.51338514432464799</v>
      </c>
      <c r="U846" s="14">
        <v>0.44704848073563003</v>
      </c>
      <c r="V846" s="14">
        <v>0.45451785861329702</v>
      </c>
      <c r="W846" s="14">
        <v>0.47782554813209199</v>
      </c>
      <c r="X846" s="14"/>
      <c r="Y846" s="14">
        <v>0.52477163550240302</v>
      </c>
      <c r="Z846" s="14">
        <v>0.471495941290417</v>
      </c>
      <c r="AA846" s="14">
        <v>0.47212839568234999</v>
      </c>
      <c r="AB846" s="14"/>
      <c r="AC846" s="14">
        <v>0.51173748253000895</v>
      </c>
      <c r="AD846" s="14">
        <v>0.47709269276025901</v>
      </c>
      <c r="AE846" s="14">
        <v>0.50264610726459602</v>
      </c>
      <c r="AF846" s="14"/>
      <c r="AG846" s="14">
        <v>0.55140460091286503</v>
      </c>
      <c r="AH846" s="14">
        <v>0.50121233839664203</v>
      </c>
      <c r="AI846" s="14">
        <v>0.46078542095338099</v>
      </c>
      <c r="AJ846" s="14">
        <v>0.50044373240803997</v>
      </c>
      <c r="AK846" s="14">
        <v>0.47364637249959002</v>
      </c>
    </row>
    <row r="847" spans="2:37" x14ac:dyDescent="0.3">
      <c r="B847" t="s">
        <v>328</v>
      </c>
      <c r="C847" s="24">
        <v>3.4851575362969802</v>
      </c>
      <c r="D847" s="24">
        <v>3.49971968669966</v>
      </c>
      <c r="E847" s="24">
        <v>3.47086131228534</v>
      </c>
      <c r="F847" s="24"/>
      <c r="G847" s="24">
        <v>3.4849580077343698</v>
      </c>
      <c r="H847" s="24">
        <v>3.4227311514763801</v>
      </c>
      <c r="I847" s="24">
        <v>3.5392934283112298</v>
      </c>
      <c r="J847" s="24">
        <v>3.4938864327696999</v>
      </c>
      <c r="K847" s="24"/>
      <c r="L847" s="24">
        <v>3.6921619229662599</v>
      </c>
      <c r="M847" s="24">
        <v>3.4884517242215201</v>
      </c>
      <c r="N847" s="24">
        <v>3.3989627194546901</v>
      </c>
      <c r="O847" s="24">
        <v>3.2504297638792199</v>
      </c>
      <c r="P847" s="24">
        <v>3.5834959889452098</v>
      </c>
      <c r="Q847" s="24">
        <v>3.4427544225090401</v>
      </c>
      <c r="R847" s="24">
        <v>3.5462378981386999</v>
      </c>
      <c r="S847" s="24">
        <v>3.54450900260519</v>
      </c>
      <c r="T847" s="24">
        <v>3.5476747449252799</v>
      </c>
      <c r="U847" s="24">
        <v>3.3164455154199701</v>
      </c>
      <c r="V847" s="24">
        <v>3.3380605647682202</v>
      </c>
      <c r="W847" s="24">
        <v>3.6195236342984201</v>
      </c>
      <c r="X847" s="24"/>
      <c r="Y847" s="24">
        <v>3.5449646413785998</v>
      </c>
      <c r="Z847" s="24">
        <v>3.4540276063502202</v>
      </c>
      <c r="AA847" s="24">
        <v>3.4099310648302299</v>
      </c>
      <c r="AB847" s="24"/>
      <c r="AC847" s="24">
        <v>3.4645366229636401</v>
      </c>
      <c r="AD847" s="24">
        <v>3.4554760643958602</v>
      </c>
      <c r="AE847" s="24">
        <v>3.5730436071495499</v>
      </c>
      <c r="AF847" s="24"/>
      <c r="AG847" s="24">
        <v>3.6913055162684598</v>
      </c>
      <c r="AH847" s="24">
        <v>3.5277288657805101</v>
      </c>
      <c r="AI847" s="24">
        <v>3.37999174575853</v>
      </c>
      <c r="AJ847" s="24">
        <v>3.4700610215391001</v>
      </c>
      <c r="AK847" s="24">
        <v>3.5287985530453101</v>
      </c>
    </row>
    <row r="848" spans="2:37" x14ac:dyDescent="0.3">
      <c r="B848" t="s">
        <v>329</v>
      </c>
      <c r="C848" s="24">
        <v>2.99615018535318</v>
      </c>
      <c r="D848" s="24">
        <v>2.9197834503902298</v>
      </c>
      <c r="E848" s="24">
        <v>3.0812192690578799</v>
      </c>
      <c r="F848" s="24"/>
      <c r="G848" s="24">
        <v>3.0183622417691098</v>
      </c>
      <c r="H848" s="24">
        <v>2.9231120452858201</v>
      </c>
      <c r="I848" s="24">
        <v>3.0653884043745698</v>
      </c>
      <c r="J848" s="24">
        <v>3.0036518569354298</v>
      </c>
      <c r="K848" s="24"/>
      <c r="L848" s="24">
        <v>2.61626109113246</v>
      </c>
      <c r="M848" s="24">
        <v>3.15117012769272</v>
      </c>
      <c r="N848" s="24">
        <v>3.0920040245091598</v>
      </c>
      <c r="O848" s="24">
        <v>3.3791813111667701</v>
      </c>
      <c r="P848" s="24">
        <v>2.8849030965654801</v>
      </c>
      <c r="Q848" s="24">
        <v>3.05572560845637</v>
      </c>
      <c r="R848" s="24">
        <v>2.5866051729041901</v>
      </c>
      <c r="S848" s="24">
        <v>2.9937113262967601</v>
      </c>
      <c r="T848" s="24">
        <v>3.1246667759720301</v>
      </c>
      <c r="U848" s="24">
        <v>3.2242054183993201</v>
      </c>
      <c r="V848" s="24">
        <v>3.0666033659046299</v>
      </c>
      <c r="W848" s="24">
        <v>2.3716187246709799</v>
      </c>
      <c r="X848" s="24"/>
      <c r="Y848" s="24">
        <v>3.1610601514723302</v>
      </c>
      <c r="Z848" s="24">
        <v>2.9068985031803098</v>
      </c>
      <c r="AA848" s="24">
        <v>2.9778405853324101</v>
      </c>
      <c r="AB848" s="24"/>
      <c r="AC848" s="24">
        <v>3.2378095067145298</v>
      </c>
      <c r="AD848" s="24">
        <v>2.9657015501908401</v>
      </c>
      <c r="AE848" s="24">
        <v>2.82896924451848</v>
      </c>
      <c r="AF848" s="24"/>
      <c r="AG848" s="24">
        <v>2.9965391351188702</v>
      </c>
      <c r="AH848" s="24">
        <v>2.91324535372694</v>
      </c>
      <c r="AI848" s="24">
        <v>3.1059257979631201</v>
      </c>
      <c r="AJ848" s="24">
        <v>3.1088189104512698</v>
      </c>
      <c r="AK848" s="24">
        <v>2.6994286913583698</v>
      </c>
    </row>
    <row r="849" spans="2:37" x14ac:dyDescent="0.3">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c r="AD849" s="14"/>
      <c r="AE849" s="14"/>
      <c r="AF849" s="14"/>
      <c r="AG849" s="14"/>
      <c r="AH849" s="14"/>
      <c r="AI849" s="14"/>
      <c r="AJ849" s="14"/>
      <c r="AK849" s="14"/>
    </row>
    <row r="850" spans="2:37" x14ac:dyDescent="0.3">
      <c r="B850" s="6" t="s">
        <v>340</v>
      </c>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c r="AD850" s="14"/>
      <c r="AE850" s="14"/>
      <c r="AF850" s="14"/>
      <c r="AG850" s="14"/>
      <c r="AH850" s="14"/>
      <c r="AI850" s="14"/>
      <c r="AJ850" s="14"/>
      <c r="AK850" s="14"/>
    </row>
    <row r="851" spans="2:37" x14ac:dyDescent="0.3">
      <c r="B851" s="26" t="s">
        <v>74</v>
      </c>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c r="AD851" s="14"/>
      <c r="AE851" s="14"/>
      <c r="AF851" s="14"/>
      <c r="AG851" s="14"/>
      <c r="AH851" s="14"/>
      <c r="AI851" s="14"/>
      <c r="AJ851" s="14"/>
      <c r="AK851" s="14"/>
    </row>
    <row r="852" spans="2:37" x14ac:dyDescent="0.3">
      <c r="B852" t="s">
        <v>182</v>
      </c>
      <c r="C852" s="14">
        <v>3.31090404527071E-2</v>
      </c>
      <c r="D852" s="14">
        <v>3.5591543342236902E-2</v>
      </c>
      <c r="E852" s="14">
        <v>3.0250497964880801E-2</v>
      </c>
      <c r="F852" s="14"/>
      <c r="G852" s="14">
        <v>3.2539764327166501E-2</v>
      </c>
      <c r="H852" s="14">
        <v>2.8235621649955401E-2</v>
      </c>
      <c r="I852" s="14">
        <v>3.5927308566089902E-2</v>
      </c>
      <c r="J852" s="14">
        <v>3.6791239651612101E-2</v>
      </c>
      <c r="K852" s="14"/>
      <c r="L852" s="14">
        <v>5.26383003617538E-2</v>
      </c>
      <c r="M852" s="14">
        <v>3.5864910918846298E-2</v>
      </c>
      <c r="N852" s="14">
        <v>3.6569852481873603E-2</v>
      </c>
      <c r="O852" s="14">
        <v>2.86409746689111E-2</v>
      </c>
      <c r="P852" s="14">
        <v>2.4351545992864699E-2</v>
      </c>
      <c r="Q852" s="14">
        <v>2.6315147519626901E-2</v>
      </c>
      <c r="R852" s="14">
        <v>2.8668718249014902E-2</v>
      </c>
      <c r="S852" s="14">
        <v>2.4731832375871302E-2</v>
      </c>
      <c r="T852" s="14">
        <v>3.5138896354378099E-2</v>
      </c>
      <c r="U852" s="14">
        <v>2.45861026318182E-2</v>
      </c>
      <c r="V852" s="14">
        <v>2.8681303130283602E-2</v>
      </c>
      <c r="W852" s="14">
        <v>2.3654118822204199E-2</v>
      </c>
      <c r="X852" s="14"/>
      <c r="Y852" s="14">
        <v>3.3550398786609301E-2</v>
      </c>
      <c r="Z852" s="14">
        <v>3.6341360900011298E-2</v>
      </c>
      <c r="AA852" s="14">
        <v>4.6351359724029997E-2</v>
      </c>
      <c r="AB852" s="14"/>
      <c r="AC852" s="14">
        <v>3.5744201172305798E-2</v>
      </c>
      <c r="AD852" s="14">
        <v>2.7129514279144899E-2</v>
      </c>
      <c r="AE852" s="14">
        <v>3.4453836181191098E-2</v>
      </c>
      <c r="AF852" s="14"/>
      <c r="AG852" s="14">
        <v>9.1845909731951794E-2</v>
      </c>
      <c r="AH852" s="14">
        <v>5.3892497206967302E-2</v>
      </c>
      <c r="AI852" s="14">
        <v>3.4135712405421098E-2</v>
      </c>
      <c r="AJ852" s="14">
        <v>2.4497671856687799E-2</v>
      </c>
      <c r="AK852" s="14">
        <v>2.81256670921134E-2</v>
      </c>
    </row>
    <row r="853" spans="2:37" x14ac:dyDescent="0.3">
      <c r="B853" t="s">
        <v>183</v>
      </c>
      <c r="C853" s="14">
        <v>3.49494997841528E-2</v>
      </c>
      <c r="D853" s="14">
        <v>3.81338865384616E-2</v>
      </c>
      <c r="E853" s="14">
        <v>3.2070668987725197E-2</v>
      </c>
      <c r="F853" s="14"/>
      <c r="G853" s="14">
        <v>2.9120555459572098E-2</v>
      </c>
      <c r="H853" s="14">
        <v>3.0764549979204699E-2</v>
      </c>
      <c r="I853" s="14">
        <v>4.2987405205007802E-2</v>
      </c>
      <c r="J853" s="14">
        <v>3.7782916781191E-2</v>
      </c>
      <c r="K853" s="14"/>
      <c r="L853" s="14">
        <v>5.2993996885688503E-2</v>
      </c>
      <c r="M853" s="14">
        <v>2.54215875002432E-2</v>
      </c>
      <c r="N853" s="14">
        <v>2.4338413893651399E-2</v>
      </c>
      <c r="O853" s="14">
        <v>4.7093096146294797E-2</v>
      </c>
      <c r="P853" s="14">
        <v>3.7470267907615797E-2</v>
      </c>
      <c r="Q853" s="14">
        <v>3.2305151853590702E-2</v>
      </c>
      <c r="R853" s="14">
        <v>2.0932228091428601E-2</v>
      </c>
      <c r="S853" s="14">
        <v>5.8828657514639497E-2</v>
      </c>
      <c r="T853" s="14">
        <v>2.18188797947537E-2</v>
      </c>
      <c r="U853" s="14">
        <v>2.6698358194857101E-2</v>
      </c>
      <c r="V853" s="14">
        <v>5.2758570238688997E-2</v>
      </c>
      <c r="W853" s="14">
        <v>3.4781810974461203E-2</v>
      </c>
      <c r="X853" s="14"/>
      <c r="Y853" s="14">
        <v>3.02658457276428E-2</v>
      </c>
      <c r="Z853" s="14">
        <v>3.60955217852778E-2</v>
      </c>
      <c r="AA853" s="14">
        <v>2.1512182564959698E-2</v>
      </c>
      <c r="AB853" s="14"/>
      <c r="AC853" s="14">
        <v>3.03088564403995E-2</v>
      </c>
      <c r="AD853" s="14">
        <v>3.2967848788552898E-2</v>
      </c>
      <c r="AE853" s="14">
        <v>4.2233701929464303E-2</v>
      </c>
      <c r="AF853" s="14"/>
      <c r="AG853" s="14">
        <v>8.6131138948264505E-2</v>
      </c>
      <c r="AH853" s="14">
        <v>4.1618431151396199E-2</v>
      </c>
      <c r="AI853" s="14">
        <v>2.7561405034504799E-2</v>
      </c>
      <c r="AJ853" s="14">
        <v>3.06841018745336E-2</v>
      </c>
      <c r="AK853" s="14">
        <v>3.80973300746398E-2</v>
      </c>
    </row>
    <row r="854" spans="2:37" x14ac:dyDescent="0.3">
      <c r="B854" t="s">
        <v>324</v>
      </c>
      <c r="C854" s="14">
        <v>5.6884212245072299E-2</v>
      </c>
      <c r="D854" s="14">
        <v>5.2553782804109897E-2</v>
      </c>
      <c r="E854" s="14">
        <v>6.1486764097483097E-2</v>
      </c>
      <c r="F854" s="14"/>
      <c r="G854" s="14">
        <v>5.8963024488190498E-2</v>
      </c>
      <c r="H854" s="14">
        <v>5.00973279744985E-2</v>
      </c>
      <c r="I854" s="14">
        <v>5.5182897626610203E-2</v>
      </c>
      <c r="J854" s="14">
        <v>6.2706651788892398E-2</v>
      </c>
      <c r="K854" s="14"/>
      <c r="L854" s="14">
        <v>6.7320531212361298E-2</v>
      </c>
      <c r="M854" s="14">
        <v>5.3239242647518101E-2</v>
      </c>
      <c r="N854" s="14">
        <v>5.8715868229881001E-2</v>
      </c>
      <c r="O854" s="14">
        <v>4.4380972278556301E-2</v>
      </c>
      <c r="P854" s="14">
        <v>3.7221744061079601E-2</v>
      </c>
      <c r="Q854" s="14">
        <v>5.7061998874210297E-2</v>
      </c>
      <c r="R854" s="14">
        <v>4.8997124873661799E-2</v>
      </c>
      <c r="S854" s="14">
        <v>5.6572126331567898E-2</v>
      </c>
      <c r="T854" s="14">
        <v>5.95463858003022E-2</v>
      </c>
      <c r="U854" s="14">
        <v>6.9929411709703806E-2</v>
      </c>
      <c r="V854" s="14">
        <v>5.2929333037383203E-2</v>
      </c>
      <c r="W854" s="14">
        <v>8.1312003451679604E-2</v>
      </c>
      <c r="X854" s="14"/>
      <c r="Y854" s="14">
        <v>5.6725328044068102E-2</v>
      </c>
      <c r="Z854" s="14">
        <v>5.2001888285961403E-2</v>
      </c>
      <c r="AA854" s="14">
        <v>5.4303351259816002E-2</v>
      </c>
      <c r="AB854" s="14"/>
      <c r="AC854" s="14">
        <v>5.5747606166880397E-2</v>
      </c>
      <c r="AD854" s="14">
        <v>5.9396051033281799E-2</v>
      </c>
      <c r="AE854" s="14">
        <v>5.1132540733776197E-2</v>
      </c>
      <c r="AF854" s="14"/>
      <c r="AG854" s="14">
        <v>5.9819728973141501E-2</v>
      </c>
      <c r="AH854" s="14">
        <v>4.9691536747284E-2</v>
      </c>
      <c r="AI854" s="14">
        <v>4.0434895637154203E-2</v>
      </c>
      <c r="AJ854" s="14">
        <v>5.5433497941457903E-2</v>
      </c>
      <c r="AK854" s="14">
        <v>7.6932902511238896E-2</v>
      </c>
    </row>
    <row r="855" spans="2:37" x14ac:dyDescent="0.3">
      <c r="B855" t="s">
        <v>325</v>
      </c>
      <c r="C855" s="14">
        <v>0.123870454885984</v>
      </c>
      <c r="D855" s="14">
        <v>0.11195191556626299</v>
      </c>
      <c r="E855" s="14">
        <v>0.13567169863852799</v>
      </c>
      <c r="F855" s="14"/>
      <c r="G855" s="14">
        <v>0.113406676148786</v>
      </c>
      <c r="H855" s="14">
        <v>0.107099473830125</v>
      </c>
      <c r="I855" s="14">
        <v>0.133711251097342</v>
      </c>
      <c r="J855" s="14">
        <v>0.139123534544663</v>
      </c>
      <c r="K855" s="14"/>
      <c r="L855" s="14">
        <v>0.122484022518209</v>
      </c>
      <c r="M855" s="14">
        <v>0.13134690481810099</v>
      </c>
      <c r="N855" s="14">
        <v>0.133623390760651</v>
      </c>
      <c r="O855" s="14">
        <v>0.10882867506777499</v>
      </c>
      <c r="P855" s="14">
        <v>0.116285261691353</v>
      </c>
      <c r="Q855" s="14">
        <v>0.13623404663836</v>
      </c>
      <c r="R855" s="14">
        <v>0.10970837045531399</v>
      </c>
      <c r="S855" s="14">
        <v>0.13088211438995101</v>
      </c>
      <c r="T855" s="14">
        <v>0.13727275329600799</v>
      </c>
      <c r="U855" s="14">
        <v>0.110348733495443</v>
      </c>
      <c r="V855" s="14">
        <v>0.13019081537274599</v>
      </c>
      <c r="W855" s="14">
        <v>0.107008237941982</v>
      </c>
      <c r="X855" s="14"/>
      <c r="Y855" s="14">
        <v>0.10532929588953099</v>
      </c>
      <c r="Z855" s="14">
        <v>0.12928465439938799</v>
      </c>
      <c r="AA855" s="14">
        <v>0.102983214914375</v>
      </c>
      <c r="AB855" s="14"/>
      <c r="AC855" s="14">
        <v>0.11103045822590001</v>
      </c>
      <c r="AD855" s="14">
        <v>0.116343670802961</v>
      </c>
      <c r="AE855" s="14">
        <v>0.15299648673674399</v>
      </c>
      <c r="AF855" s="14"/>
      <c r="AG855" s="14">
        <v>0.12936804292530099</v>
      </c>
      <c r="AH855" s="14">
        <v>9.1524350686569403E-2</v>
      </c>
      <c r="AI855" s="14">
        <v>0.13251823011481201</v>
      </c>
      <c r="AJ855" s="14">
        <v>0.12500425214167701</v>
      </c>
      <c r="AK855" s="14">
        <v>0.11948213208111</v>
      </c>
    </row>
    <row r="856" spans="2:37" x14ac:dyDescent="0.3">
      <c r="B856" t="s">
        <v>331</v>
      </c>
      <c r="C856" s="14">
        <v>0.24227121759970499</v>
      </c>
      <c r="D856" s="14">
        <v>0.24430534926733199</v>
      </c>
      <c r="E856" s="14">
        <v>0.24122831062115699</v>
      </c>
      <c r="F856" s="14"/>
      <c r="G856" s="14">
        <v>0.25945155286216298</v>
      </c>
      <c r="H856" s="14">
        <v>0.24448180851439</v>
      </c>
      <c r="I856" s="14">
        <v>0.247566883488305</v>
      </c>
      <c r="J856" s="14">
        <v>0.22031351362902399</v>
      </c>
      <c r="K856" s="14"/>
      <c r="L856" s="14">
        <v>0.23142303947839901</v>
      </c>
      <c r="M856" s="14">
        <v>0.26702383687095899</v>
      </c>
      <c r="N856" s="14">
        <v>0.224114450558105</v>
      </c>
      <c r="O856" s="14">
        <v>0.23826177229381601</v>
      </c>
      <c r="P856" s="14">
        <v>0.299488024386457</v>
      </c>
      <c r="Q856" s="14">
        <v>0.22393628077056901</v>
      </c>
      <c r="R856" s="14">
        <v>0.25941046411202601</v>
      </c>
      <c r="S856" s="14">
        <v>0.23848274803294001</v>
      </c>
      <c r="T856" s="14">
        <v>0.259608229079207</v>
      </c>
      <c r="U856" s="14">
        <v>0.21548587470380801</v>
      </c>
      <c r="V856" s="14">
        <v>0.18995783683419501</v>
      </c>
      <c r="W856" s="14">
        <v>0.23106937694176499</v>
      </c>
      <c r="X856" s="14"/>
      <c r="Y856" s="14">
        <v>0.29890076705455099</v>
      </c>
      <c r="Z856" s="14">
        <v>0.217772515919779</v>
      </c>
      <c r="AA856" s="14">
        <v>0.24697828721916901</v>
      </c>
      <c r="AB856" s="14"/>
      <c r="AC856" s="14">
        <v>0.278906360524523</v>
      </c>
      <c r="AD856" s="14">
        <v>0.241255607856318</v>
      </c>
      <c r="AE856" s="14">
        <v>0.22182954168342101</v>
      </c>
      <c r="AF856" s="14"/>
      <c r="AG856" s="14">
        <v>0.18423978033420599</v>
      </c>
      <c r="AH856" s="14">
        <v>0.26448552260442598</v>
      </c>
      <c r="AI856" s="14">
        <v>0.226135177761488</v>
      </c>
      <c r="AJ856" s="14">
        <v>0.264824208593683</v>
      </c>
      <c r="AK856" s="14">
        <v>0.21100834074048699</v>
      </c>
    </row>
    <row r="857" spans="2:37" x14ac:dyDescent="0.3">
      <c r="B857" t="s">
        <v>327</v>
      </c>
      <c r="C857" s="14">
        <v>0.50891557503237905</v>
      </c>
      <c r="D857" s="14">
        <v>0.51746352248159699</v>
      </c>
      <c r="E857" s="14">
        <v>0.499292059690225</v>
      </c>
      <c r="F857" s="14"/>
      <c r="G857" s="14">
        <v>0.50651842671412195</v>
      </c>
      <c r="H857" s="14">
        <v>0.53932121805182598</v>
      </c>
      <c r="I857" s="14">
        <v>0.484624254016645</v>
      </c>
      <c r="J857" s="14">
        <v>0.50328214360461698</v>
      </c>
      <c r="K857" s="14"/>
      <c r="L857" s="14">
        <v>0.47314010954358898</v>
      </c>
      <c r="M857" s="14">
        <v>0.48710351724433298</v>
      </c>
      <c r="N857" s="14">
        <v>0.52263802407583704</v>
      </c>
      <c r="O857" s="14">
        <v>0.53279450954464702</v>
      </c>
      <c r="P857" s="14">
        <v>0.485183155960629</v>
      </c>
      <c r="Q857" s="14">
        <v>0.524147374343643</v>
      </c>
      <c r="R857" s="14">
        <v>0.53228309421855502</v>
      </c>
      <c r="S857" s="14">
        <v>0.49050252135503097</v>
      </c>
      <c r="T857" s="14">
        <v>0.48661485567535201</v>
      </c>
      <c r="U857" s="14">
        <v>0.55295151926436903</v>
      </c>
      <c r="V857" s="14">
        <v>0.54548214138670303</v>
      </c>
      <c r="W857" s="14">
        <v>0.52217445186790801</v>
      </c>
      <c r="X857" s="14"/>
      <c r="Y857" s="14">
        <v>0.47522836449759698</v>
      </c>
      <c r="Z857" s="14">
        <v>0.52850405870958295</v>
      </c>
      <c r="AA857" s="14">
        <v>0.52787160431765001</v>
      </c>
      <c r="AB857" s="14"/>
      <c r="AC857" s="14">
        <v>0.488262517469991</v>
      </c>
      <c r="AD857" s="14">
        <v>0.52290730723974099</v>
      </c>
      <c r="AE857" s="14">
        <v>0.49735389273540398</v>
      </c>
      <c r="AF857" s="14"/>
      <c r="AG857" s="14">
        <v>0.44859539908713503</v>
      </c>
      <c r="AH857" s="14">
        <v>0.49878766160335802</v>
      </c>
      <c r="AI857" s="14">
        <v>0.53921457904661896</v>
      </c>
      <c r="AJ857" s="14">
        <v>0.49955626759195998</v>
      </c>
      <c r="AK857" s="14">
        <v>0.52635362750041104</v>
      </c>
    </row>
    <row r="858" spans="2:37" x14ac:dyDescent="0.3">
      <c r="B858" t="s">
        <v>328</v>
      </c>
      <c r="C858" s="24">
        <v>4.0339920344929601</v>
      </c>
      <c r="D858" s="24">
        <v>4.0436362083227797</v>
      </c>
      <c r="E858" s="24">
        <v>4.02343283403403</v>
      </c>
      <c r="F858" s="24"/>
      <c r="G858" s="24">
        <v>4.0576649779015703</v>
      </c>
      <c r="H858" s="24">
        <v>4.1267909517352699</v>
      </c>
      <c r="I858" s="24">
        <v>3.9678757577866999</v>
      </c>
      <c r="J858" s="24">
        <v>3.97823159653215</v>
      </c>
      <c r="K858" s="24"/>
      <c r="L858" s="24">
        <v>3.8464798324965801</v>
      </c>
      <c r="M858" s="24">
        <v>4.0295537209550796</v>
      </c>
      <c r="N858" s="24">
        <v>4.0522882452469799</v>
      </c>
      <c r="O858" s="24">
        <v>4.0793607028052303</v>
      </c>
      <c r="P858" s="24">
        <v>4.08463741845281</v>
      </c>
      <c r="Q858" s="24">
        <v>4.0716132843175803</v>
      </c>
      <c r="R858" s="24">
        <v>4.1471089167455704</v>
      </c>
      <c r="S858" s="24">
        <v>3.9710628522545401</v>
      </c>
      <c r="T858" s="24">
        <v>4.0242371059769697</v>
      </c>
      <c r="U858" s="24">
        <v>4.12430447723768</v>
      </c>
      <c r="V858" s="24">
        <v>4.0364317367019904</v>
      </c>
      <c r="W858" s="24">
        <v>4.0535802988103704</v>
      </c>
      <c r="X858" s="24"/>
      <c r="Y858" s="24">
        <v>4.0314492801905697</v>
      </c>
      <c r="Z858" s="24">
        <v>4.0415636187823898</v>
      </c>
      <c r="AA858" s="24">
        <v>4.06633970029264</v>
      </c>
      <c r="AB858" s="24"/>
      <c r="AC858" s="24">
        <v>4.0318334728999101</v>
      </c>
      <c r="AD858" s="24">
        <v>4.08034993088798</v>
      </c>
      <c r="AE858" s="24">
        <v>3.9775758740179499</v>
      </c>
      <c r="AF858" s="24"/>
      <c r="AG858" s="24">
        <v>3.57381084244295</v>
      </c>
      <c r="AH858" s="24">
        <v>3.9674549551401599</v>
      </c>
      <c r="AI858" s="24">
        <v>4.1065994929323004</v>
      </c>
      <c r="AJ858" s="24">
        <v>4.0736420265170201</v>
      </c>
      <c r="AK858" s="24">
        <v>4.0262110318044497</v>
      </c>
    </row>
    <row r="859" spans="2:37" x14ac:dyDescent="0.3">
      <c r="B859" t="s">
        <v>329</v>
      </c>
      <c r="C859" s="24">
        <v>1.70402368661649</v>
      </c>
      <c r="D859" s="24">
        <v>1.75157802441041</v>
      </c>
      <c r="E859" s="24">
        <v>1.65409535972261</v>
      </c>
      <c r="F859" s="24"/>
      <c r="G859" s="24">
        <v>1.63719440717327</v>
      </c>
      <c r="H859" s="24">
        <v>1.56138930539146</v>
      </c>
      <c r="I859" s="24">
        <v>1.80248975767254</v>
      </c>
      <c r="J859" s="24">
        <v>1.8238963691974199</v>
      </c>
      <c r="K859" s="24"/>
      <c r="L859" s="24">
        <v>2.1656406323469799</v>
      </c>
      <c r="M859" s="24">
        <v>1.6373544396966</v>
      </c>
      <c r="N859" s="24">
        <v>1.6996065010508401</v>
      </c>
      <c r="O859" s="24">
        <v>1.7012199770872301</v>
      </c>
      <c r="P859" s="24">
        <v>1.4770492819118901</v>
      </c>
      <c r="Q859" s="24">
        <v>1.60119816128438</v>
      </c>
      <c r="R859" s="24">
        <v>1.4695260942378501</v>
      </c>
      <c r="S859" s="24">
        <v>1.78689379986283</v>
      </c>
      <c r="T859" s="24">
        <v>1.6249873018852901</v>
      </c>
      <c r="U859" s="24">
        <v>1.56701149263121</v>
      </c>
      <c r="V859" s="24">
        <v>1.83192293970061</v>
      </c>
      <c r="W859" s="24">
        <v>1.66152342652728</v>
      </c>
      <c r="X859" s="24"/>
      <c r="Y859" s="24">
        <v>1.6182457318872601</v>
      </c>
      <c r="Z859" s="24">
        <v>1.77202039587067</v>
      </c>
      <c r="AA859" s="24">
        <v>1.78861942484923</v>
      </c>
      <c r="AB859" s="24"/>
      <c r="AC859" s="24">
        <v>1.66752123591998</v>
      </c>
      <c r="AD859" s="24">
        <v>1.6024951289685201</v>
      </c>
      <c r="AE859" s="24">
        <v>1.78959097999811</v>
      </c>
      <c r="AF859" s="24"/>
      <c r="AG859" s="24">
        <v>2.9072388443195698</v>
      </c>
      <c r="AH859" s="24">
        <v>2.03337265036535</v>
      </c>
      <c r="AI859" s="24">
        <v>1.6195336429874001</v>
      </c>
      <c r="AJ859" s="24">
        <v>1.5100210580145701</v>
      </c>
      <c r="AK859" s="24">
        <v>1.7485513129611201</v>
      </c>
    </row>
    <row r="860" spans="2:37" x14ac:dyDescent="0.3">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c r="AD860" s="14"/>
      <c r="AE860" s="14"/>
      <c r="AF860" s="14"/>
      <c r="AG860" s="14"/>
      <c r="AH860" s="14"/>
      <c r="AI860" s="14"/>
      <c r="AJ860" s="14"/>
      <c r="AK860" s="14"/>
    </row>
    <row r="861" spans="2:37" x14ac:dyDescent="0.3">
      <c r="B861" s="6" t="s">
        <v>341</v>
      </c>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c r="AD861" s="14"/>
      <c r="AE861" s="14"/>
      <c r="AF861" s="14"/>
      <c r="AG861" s="14"/>
      <c r="AH861" s="14"/>
      <c r="AI861" s="14"/>
      <c r="AJ861" s="14"/>
      <c r="AK861" s="14"/>
    </row>
    <row r="862" spans="2:37" x14ac:dyDescent="0.3">
      <c r="B862" s="26" t="s">
        <v>74</v>
      </c>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c r="AD862" s="14"/>
      <c r="AE862" s="14"/>
      <c r="AF862" s="14"/>
      <c r="AG862" s="14"/>
      <c r="AH862" s="14"/>
      <c r="AI862" s="14"/>
      <c r="AJ862" s="14"/>
      <c r="AK862" s="14"/>
    </row>
    <row r="863" spans="2:37" x14ac:dyDescent="0.3">
      <c r="B863" t="s">
        <v>182</v>
      </c>
      <c r="C863" s="14">
        <v>0.15278998142882</v>
      </c>
      <c r="D863" s="14">
        <v>0.157100176298515</v>
      </c>
      <c r="E863" s="14">
        <v>0.14958807901308299</v>
      </c>
      <c r="F863" s="14"/>
      <c r="G863" s="14">
        <v>0.145558945382746</v>
      </c>
      <c r="H863" s="14">
        <v>0.14427269705326201</v>
      </c>
      <c r="I863" s="14">
        <v>0.15451373693266299</v>
      </c>
      <c r="J863" s="14">
        <v>0.16353170920273599</v>
      </c>
      <c r="K863" s="14"/>
      <c r="L863" s="14">
        <v>0.19025621029876499</v>
      </c>
      <c r="M863" s="14">
        <v>0.141248419324221</v>
      </c>
      <c r="N863" s="14">
        <v>0.13749644021434501</v>
      </c>
      <c r="O863" s="14">
        <v>0.15243535901160801</v>
      </c>
      <c r="P863" s="14">
        <v>0.16617665532908901</v>
      </c>
      <c r="Q863" s="14">
        <v>0.138608440740808</v>
      </c>
      <c r="R863" s="14">
        <v>0.14184942833571099</v>
      </c>
      <c r="S863" s="14">
        <v>0.205483842686395</v>
      </c>
      <c r="T863" s="14">
        <v>0.15974263557405899</v>
      </c>
      <c r="U863" s="14">
        <v>0.121941568484669</v>
      </c>
      <c r="V863" s="14">
        <v>0.106264688647002</v>
      </c>
      <c r="W863" s="14">
        <v>0.18543326682422101</v>
      </c>
      <c r="X863" s="14"/>
      <c r="Y863" s="14">
        <v>0.14634286230847801</v>
      </c>
      <c r="Z863" s="14">
        <v>0.16479095633031399</v>
      </c>
      <c r="AA863" s="14">
        <v>0.119735816726958</v>
      </c>
      <c r="AB863" s="14"/>
      <c r="AC863" s="14">
        <v>0.130101767287395</v>
      </c>
      <c r="AD863" s="14">
        <v>0.15239758623222199</v>
      </c>
      <c r="AE863" s="14">
        <v>0.185916543775728</v>
      </c>
      <c r="AF863" s="14"/>
      <c r="AG863" s="14">
        <v>0.120421672148115</v>
      </c>
      <c r="AH863" s="14">
        <v>0.13943028212308201</v>
      </c>
      <c r="AI863" s="14">
        <v>0.168249708379102</v>
      </c>
      <c r="AJ863" s="14">
        <v>0.15036789056390301</v>
      </c>
      <c r="AK863" s="14">
        <v>0.15014698739435001</v>
      </c>
    </row>
    <row r="864" spans="2:37" x14ac:dyDescent="0.3">
      <c r="B864" t="s">
        <v>183</v>
      </c>
      <c r="C864" s="14">
        <v>0.104366829862015</v>
      </c>
      <c r="D864" s="14">
        <v>0.109914966865801</v>
      </c>
      <c r="E864" s="14">
        <v>9.8333923049957403E-2</v>
      </c>
      <c r="F864" s="14"/>
      <c r="G864" s="14">
        <v>0.102893806033538</v>
      </c>
      <c r="H864" s="14">
        <v>9.2520073730279095E-2</v>
      </c>
      <c r="I864" s="14">
        <v>0.117824049731434</v>
      </c>
      <c r="J864" s="14">
        <v>0.107950886318487</v>
      </c>
      <c r="K864" s="14"/>
      <c r="L864" s="14">
        <v>9.0406455398162305E-2</v>
      </c>
      <c r="M864" s="14">
        <v>0.116574015533969</v>
      </c>
      <c r="N864" s="14">
        <v>9.0861499389127007E-2</v>
      </c>
      <c r="O864" s="14">
        <v>8.6912351153038095E-2</v>
      </c>
      <c r="P864" s="14">
        <v>9.6511861441725993E-2</v>
      </c>
      <c r="Q864" s="14">
        <v>0.12153306907392999</v>
      </c>
      <c r="R864" s="14">
        <v>0.131782362479443</v>
      </c>
      <c r="S864" s="14">
        <v>8.2461054912963502E-2</v>
      </c>
      <c r="T864" s="14">
        <v>0.103735978784754</v>
      </c>
      <c r="U864" s="14">
        <v>9.7981550251935598E-2</v>
      </c>
      <c r="V864" s="14">
        <v>0.10236299464949</v>
      </c>
      <c r="W864" s="14">
        <v>0.15278815943334001</v>
      </c>
      <c r="X864" s="14"/>
      <c r="Y864" s="14">
        <v>0.10364943055442501</v>
      </c>
      <c r="Z864" s="14">
        <v>9.7256461214866294E-2</v>
      </c>
      <c r="AA864" s="14">
        <v>0.14489158500739099</v>
      </c>
      <c r="AB864" s="14"/>
      <c r="AC864" s="14">
        <v>0.109257009529801</v>
      </c>
      <c r="AD864" s="14">
        <v>0.10273652007505001</v>
      </c>
      <c r="AE864" s="14">
        <v>0.109512058415055</v>
      </c>
      <c r="AF864" s="14"/>
      <c r="AG864" s="14">
        <v>0.156309794825021</v>
      </c>
      <c r="AH864" s="14">
        <v>9.5559119135410403E-2</v>
      </c>
      <c r="AI864" s="14">
        <v>8.4029780581215296E-2</v>
      </c>
      <c r="AJ864" s="14">
        <v>0.109280268787666</v>
      </c>
      <c r="AK864" s="14">
        <v>0.101812161181823</v>
      </c>
    </row>
    <row r="865" spans="2:37" x14ac:dyDescent="0.3">
      <c r="B865" t="s">
        <v>324</v>
      </c>
      <c r="C865" s="14">
        <v>9.4298600817606895E-2</v>
      </c>
      <c r="D865" s="14">
        <v>8.6835112254569996E-2</v>
      </c>
      <c r="E865" s="14">
        <v>0.10155359319486799</v>
      </c>
      <c r="F865" s="14"/>
      <c r="G865" s="14">
        <v>0.101208059627984</v>
      </c>
      <c r="H865" s="14">
        <v>9.0524905182465198E-2</v>
      </c>
      <c r="I865" s="14">
        <v>0.107845823470558</v>
      </c>
      <c r="J865" s="14">
        <v>7.8918574077991799E-2</v>
      </c>
      <c r="K865" s="14"/>
      <c r="L865" s="14">
        <v>0.105096531651208</v>
      </c>
      <c r="M865" s="14">
        <v>0.109136272447073</v>
      </c>
      <c r="N865" s="14">
        <v>9.3837160368962502E-2</v>
      </c>
      <c r="O865" s="14">
        <v>7.5974463952071594E-2</v>
      </c>
      <c r="P865" s="14">
        <v>0.107852002846284</v>
      </c>
      <c r="Q865" s="14">
        <v>8.8210136788586094E-2</v>
      </c>
      <c r="R865" s="14">
        <v>9.5411558328087204E-2</v>
      </c>
      <c r="S865" s="14">
        <v>5.8778024180391603E-2</v>
      </c>
      <c r="T865" s="14">
        <v>0.113181997802347</v>
      </c>
      <c r="U865" s="14">
        <v>7.7509857925559006E-2</v>
      </c>
      <c r="V865" s="14">
        <v>0.109164037848688</v>
      </c>
      <c r="W865" s="14">
        <v>2.2850357969082899E-2</v>
      </c>
      <c r="X865" s="14"/>
      <c r="Y865" s="14">
        <v>9.8202926006479396E-2</v>
      </c>
      <c r="Z865" s="14">
        <v>9.3240131326334602E-2</v>
      </c>
      <c r="AA865" s="14">
        <v>0.114912958402445</v>
      </c>
      <c r="AB865" s="14"/>
      <c r="AC865" s="14">
        <v>9.20521682461167E-2</v>
      </c>
      <c r="AD865" s="14">
        <v>0.107505629359563</v>
      </c>
      <c r="AE865" s="14">
        <v>8.4069972364325396E-2</v>
      </c>
      <c r="AF865" s="14"/>
      <c r="AG865" s="14">
        <v>0.13759811764600599</v>
      </c>
      <c r="AH865" s="14">
        <v>0.100783003610574</v>
      </c>
      <c r="AI865" s="14">
        <v>0.10241246449583399</v>
      </c>
      <c r="AJ865" s="14">
        <v>9.3589946571554894E-2</v>
      </c>
      <c r="AK865" s="14">
        <v>7.9567794795148403E-2</v>
      </c>
    </row>
    <row r="866" spans="2:37" x14ac:dyDescent="0.3">
      <c r="B866" t="s">
        <v>325</v>
      </c>
      <c r="C866" s="14">
        <v>8.0650141292953004E-2</v>
      </c>
      <c r="D866" s="14">
        <v>7.6733466996238203E-2</v>
      </c>
      <c r="E866" s="14">
        <v>8.5005252661046402E-2</v>
      </c>
      <c r="F866" s="14"/>
      <c r="G866" s="14">
        <v>8.3526203670268598E-2</v>
      </c>
      <c r="H866" s="14">
        <v>9.0183308747882607E-2</v>
      </c>
      <c r="I866" s="14">
        <v>7.2808234861212504E-2</v>
      </c>
      <c r="J866" s="14">
        <v>7.4478110430429595E-2</v>
      </c>
      <c r="K866" s="14"/>
      <c r="L866" s="14">
        <v>7.02285950819624E-2</v>
      </c>
      <c r="M866" s="14">
        <v>9.3418830607509301E-2</v>
      </c>
      <c r="N866" s="14">
        <v>0.107021810938612</v>
      </c>
      <c r="O866" s="14">
        <v>8.3528857756153096E-2</v>
      </c>
      <c r="P866" s="14">
        <v>8.3600248495146107E-2</v>
      </c>
      <c r="Q866" s="14">
        <v>6.7718570695981598E-2</v>
      </c>
      <c r="R866" s="14">
        <v>5.2659813149150601E-2</v>
      </c>
      <c r="S866" s="14">
        <v>9.7431808044873197E-2</v>
      </c>
      <c r="T866" s="14">
        <v>8.3594013976845002E-2</v>
      </c>
      <c r="U866" s="14">
        <v>9.3216421828625398E-2</v>
      </c>
      <c r="V866" s="14">
        <v>6.4225237094284099E-2</v>
      </c>
      <c r="W866" s="14">
        <v>5.8146035036134601E-2</v>
      </c>
      <c r="X866" s="14"/>
      <c r="Y866" s="14">
        <v>0.111902395399178</v>
      </c>
      <c r="Z866" s="14">
        <v>6.4850289654988499E-2</v>
      </c>
      <c r="AA866" s="14">
        <v>6.5709929012132906E-2</v>
      </c>
      <c r="AB866" s="14"/>
      <c r="AC866" s="14">
        <v>0.107615379758031</v>
      </c>
      <c r="AD866" s="14">
        <v>6.98430009091172E-2</v>
      </c>
      <c r="AE866" s="14">
        <v>5.8958025808222299E-2</v>
      </c>
      <c r="AF866" s="14"/>
      <c r="AG866" s="14">
        <v>4.0529823715408399E-2</v>
      </c>
      <c r="AH866" s="14">
        <v>0.11188620036152699</v>
      </c>
      <c r="AI866" s="14">
        <v>6.6724901532324604E-2</v>
      </c>
      <c r="AJ866" s="14">
        <v>8.3142250813422205E-2</v>
      </c>
      <c r="AK866" s="14">
        <v>8.2359874980211703E-2</v>
      </c>
    </row>
    <row r="867" spans="2:37" x14ac:dyDescent="0.3">
      <c r="B867" t="s">
        <v>331</v>
      </c>
      <c r="C867" s="14">
        <v>5.8978871566225999E-2</v>
      </c>
      <c r="D867" s="14">
        <v>5.19527551032785E-2</v>
      </c>
      <c r="E867" s="14">
        <v>6.6227092390820003E-2</v>
      </c>
      <c r="F867" s="14"/>
      <c r="G867" s="14">
        <v>6.02945585713415E-2</v>
      </c>
      <c r="H867" s="14">
        <v>4.3177797234285498E-2</v>
      </c>
      <c r="I867" s="14">
        <v>6.2383900987486501E-2</v>
      </c>
      <c r="J867" s="14">
        <v>7.1838576365738802E-2</v>
      </c>
      <c r="K867" s="14"/>
      <c r="L867" s="14">
        <v>7.0872098026313696E-2</v>
      </c>
      <c r="M867" s="14">
        <v>5.2518944842895099E-2</v>
      </c>
      <c r="N867" s="14">
        <v>4.8145065013116599E-2</v>
      </c>
      <c r="O867" s="14">
        <v>6.8354458582482902E-2</v>
      </c>
      <c r="P867" s="14">
        <v>6.0676075927126198E-2</v>
      </c>
      <c r="Q867" s="14">
        <v>5.9782408357051703E-2</v>
      </c>
      <c r="R867" s="14">
        <v>4.6013743489052697E-2</v>
      </c>
      <c r="S867" s="14">
        <v>6.5342748820346394E-2</v>
      </c>
      <c r="T867" s="14">
        <v>5.3130518186643098E-2</v>
      </c>
      <c r="U867" s="14">
        <v>5.6399082244841997E-2</v>
      </c>
      <c r="V867" s="14">
        <v>7.2500900373832805E-2</v>
      </c>
      <c r="W867" s="14">
        <v>5.8607728869314098E-2</v>
      </c>
      <c r="X867" s="14"/>
      <c r="Y867" s="14">
        <v>6.4674021233843207E-2</v>
      </c>
      <c r="Z867" s="14">
        <v>5.1358102763913602E-2</v>
      </c>
      <c r="AA867" s="14">
        <v>2.6878106533423499E-2</v>
      </c>
      <c r="AB867" s="14"/>
      <c r="AC867" s="14">
        <v>7.2711157708664903E-2</v>
      </c>
      <c r="AD867" s="14">
        <v>4.4609956184305501E-2</v>
      </c>
      <c r="AE867" s="14">
        <v>6.4189506901265306E-2</v>
      </c>
      <c r="AF867" s="14"/>
      <c r="AG867" s="14">
        <v>9.6545192578314107E-2</v>
      </c>
      <c r="AH867" s="14">
        <v>5.3553733166049201E-2</v>
      </c>
      <c r="AI867" s="14">
        <v>3.9368565964904699E-2</v>
      </c>
      <c r="AJ867" s="14">
        <v>6.4063375671494005E-2</v>
      </c>
      <c r="AK867" s="14">
        <v>5.9759554148055997E-2</v>
      </c>
    </row>
    <row r="868" spans="2:37" x14ac:dyDescent="0.3">
      <c r="B868" t="s">
        <v>327</v>
      </c>
      <c r="C868" s="14">
        <v>0.50891557503237905</v>
      </c>
      <c r="D868" s="14">
        <v>0.51746352248159699</v>
      </c>
      <c r="E868" s="14">
        <v>0.499292059690225</v>
      </c>
      <c r="F868" s="14"/>
      <c r="G868" s="14">
        <v>0.50651842671412195</v>
      </c>
      <c r="H868" s="14">
        <v>0.53932121805182598</v>
      </c>
      <c r="I868" s="14">
        <v>0.484624254016645</v>
      </c>
      <c r="J868" s="14">
        <v>0.50328214360461698</v>
      </c>
      <c r="K868" s="14"/>
      <c r="L868" s="14">
        <v>0.47314010954358898</v>
      </c>
      <c r="M868" s="14">
        <v>0.48710351724433298</v>
      </c>
      <c r="N868" s="14">
        <v>0.52263802407583704</v>
      </c>
      <c r="O868" s="14">
        <v>0.53279450954464702</v>
      </c>
      <c r="P868" s="14">
        <v>0.485183155960629</v>
      </c>
      <c r="Q868" s="14">
        <v>0.524147374343643</v>
      </c>
      <c r="R868" s="14">
        <v>0.53228309421855502</v>
      </c>
      <c r="S868" s="14">
        <v>0.49050252135503097</v>
      </c>
      <c r="T868" s="14">
        <v>0.48661485567535201</v>
      </c>
      <c r="U868" s="14">
        <v>0.55295151926436903</v>
      </c>
      <c r="V868" s="14">
        <v>0.54548214138670303</v>
      </c>
      <c r="W868" s="14">
        <v>0.52217445186790801</v>
      </c>
      <c r="X868" s="14"/>
      <c r="Y868" s="14">
        <v>0.47522836449759698</v>
      </c>
      <c r="Z868" s="14">
        <v>0.52850405870958295</v>
      </c>
      <c r="AA868" s="14">
        <v>0.52787160431765001</v>
      </c>
      <c r="AB868" s="14"/>
      <c r="AC868" s="14">
        <v>0.488262517469991</v>
      </c>
      <c r="AD868" s="14">
        <v>0.52290730723974099</v>
      </c>
      <c r="AE868" s="14">
        <v>0.49735389273540398</v>
      </c>
      <c r="AF868" s="14"/>
      <c r="AG868" s="14">
        <v>0.44859539908713503</v>
      </c>
      <c r="AH868" s="14">
        <v>0.49878766160335802</v>
      </c>
      <c r="AI868" s="14">
        <v>0.53921457904661896</v>
      </c>
      <c r="AJ868" s="14">
        <v>0.49955626759195998</v>
      </c>
      <c r="AK868" s="14">
        <v>0.52635362750041104</v>
      </c>
    </row>
    <row r="869" spans="2:37" x14ac:dyDescent="0.3">
      <c r="B869" t="s">
        <v>328</v>
      </c>
      <c r="C869" s="24">
        <v>3.3154078168028902</v>
      </c>
      <c r="D869" s="24">
        <v>3.3089142251847599</v>
      </c>
      <c r="E869" s="24">
        <v>3.3178255354372399</v>
      </c>
      <c r="F869" s="24"/>
      <c r="G869" s="24">
        <v>3.3296589041562901</v>
      </c>
      <c r="H869" s="24">
        <v>3.41343708953513</v>
      </c>
      <c r="I869" s="24">
        <v>3.2245972752893599</v>
      </c>
      <c r="J869" s="24">
        <v>3.2929873892517998</v>
      </c>
      <c r="K869" s="24"/>
      <c r="L869" s="24">
        <v>3.1604742437696598</v>
      </c>
      <c r="M869" s="24">
        <v>3.26069641784389</v>
      </c>
      <c r="N869" s="24">
        <v>3.4053716333745401</v>
      </c>
      <c r="O869" s="24">
        <v>3.4268382343788</v>
      </c>
      <c r="P869" s="24">
        <v>3.23163669613138</v>
      </c>
      <c r="Q869" s="24">
        <v>3.3609755598854698</v>
      </c>
      <c r="R869" s="24">
        <v>3.3260553636320598</v>
      </c>
      <c r="S869" s="24">
        <v>3.2061961294649</v>
      </c>
      <c r="T869" s="24">
        <v>3.22647836744332</v>
      </c>
      <c r="U869" s="24">
        <v>3.5230044568901402</v>
      </c>
      <c r="V869" s="24">
        <v>3.5307810900585701</v>
      </c>
      <c r="W869" s="24">
        <v>3.2182301552967001</v>
      </c>
      <c r="X869" s="24"/>
      <c r="Y869" s="24">
        <v>3.2706003761882698</v>
      </c>
      <c r="Z869" s="24">
        <v>3.3262402974360699</v>
      </c>
      <c r="AA869" s="24">
        <v>3.31871773657062</v>
      </c>
      <c r="AB869" s="24"/>
      <c r="AC869" s="24">
        <v>3.34836470348074</v>
      </c>
      <c r="AD869" s="24">
        <v>3.3202531424574602</v>
      </c>
      <c r="AE869" s="24">
        <v>3.1980535718504499</v>
      </c>
      <c r="AF869" s="24"/>
      <c r="AG869" s="24">
        <v>3.1822532670121899</v>
      </c>
      <c r="AH869" s="24">
        <v>3.3409369681221199</v>
      </c>
      <c r="AI869" s="24">
        <v>3.3425765732625701</v>
      </c>
      <c r="AJ869" s="24">
        <v>3.2999217550168201</v>
      </c>
      <c r="AK869" s="24">
        <v>3.3788337298070301</v>
      </c>
    </row>
    <row r="870" spans="2:37" x14ac:dyDescent="0.3">
      <c r="B870" t="s">
        <v>329</v>
      </c>
      <c r="C870" s="24">
        <v>3.8833249751081702</v>
      </c>
      <c r="D870" s="24">
        <v>3.96945385681056</v>
      </c>
      <c r="E870" s="24">
        <v>3.8060715501995301</v>
      </c>
      <c r="F870" s="24"/>
      <c r="G870" s="24">
        <v>3.8052048483085001</v>
      </c>
      <c r="H870" s="24">
        <v>3.7934615714403002</v>
      </c>
      <c r="I870" s="24">
        <v>3.9261513499434999</v>
      </c>
      <c r="J870" s="24">
        <v>3.9869489746664102</v>
      </c>
      <c r="K870" s="24"/>
      <c r="L870" s="24">
        <v>4.1265104868371596</v>
      </c>
      <c r="M870" s="24">
        <v>3.78932988081388</v>
      </c>
      <c r="N870" s="24">
        <v>3.68441012885974</v>
      </c>
      <c r="O870" s="24">
        <v>3.8270055096506801</v>
      </c>
      <c r="P870" s="24">
        <v>3.95599126109926</v>
      </c>
      <c r="Q870" s="24">
        <v>3.8621383637250499</v>
      </c>
      <c r="R870" s="24">
        <v>3.9845532996584501</v>
      </c>
      <c r="S870" s="24">
        <v>4.2582986404476904</v>
      </c>
      <c r="T870" s="24">
        <v>3.9259680537521402</v>
      </c>
      <c r="U870" s="24">
        <v>3.5747727159028</v>
      </c>
      <c r="V870" s="24">
        <v>3.47068377539073</v>
      </c>
      <c r="W870" s="24">
        <v>4.4520507634859499</v>
      </c>
      <c r="X870" s="24"/>
      <c r="Y870" s="24">
        <v>3.7281859264251498</v>
      </c>
      <c r="Z870" s="24">
        <v>4.02803183014779</v>
      </c>
      <c r="AA870" s="24">
        <v>3.82969875737709</v>
      </c>
      <c r="AB870" s="24"/>
      <c r="AC870" s="24">
        <v>3.6077837854660002</v>
      </c>
      <c r="AD870" s="24">
        <v>3.92697412902436</v>
      </c>
      <c r="AE870" s="24">
        <v>4.2188196910446303</v>
      </c>
      <c r="AF870" s="24"/>
      <c r="AG870" s="24">
        <v>3.7389629088027201</v>
      </c>
      <c r="AH870" s="24">
        <v>3.6857800564836301</v>
      </c>
      <c r="AI870" s="24">
        <v>4.03963059551059</v>
      </c>
      <c r="AJ870" s="24">
        <v>3.8589897495907999</v>
      </c>
      <c r="AK870" s="24">
        <v>3.86595437368383</v>
      </c>
    </row>
    <row r="871" spans="2:37" x14ac:dyDescent="0.3">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c r="AD871" s="14"/>
      <c r="AE871" s="14"/>
      <c r="AF871" s="14"/>
      <c r="AG871" s="14"/>
      <c r="AH871" s="14"/>
      <c r="AI871" s="14"/>
      <c r="AJ871" s="14"/>
      <c r="AK871" s="14"/>
    </row>
    <row r="872" spans="2:37" x14ac:dyDescent="0.3">
      <c r="B872" s="6" t="s">
        <v>342</v>
      </c>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row>
    <row r="873" spans="2:37" x14ac:dyDescent="0.3">
      <c r="B873" s="26" t="s">
        <v>74</v>
      </c>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c r="AD873" s="14"/>
      <c r="AE873" s="14"/>
      <c r="AF873" s="14"/>
      <c r="AG873" s="14"/>
      <c r="AH873" s="14"/>
      <c r="AI873" s="14"/>
      <c r="AJ873" s="14"/>
      <c r="AK873" s="14"/>
    </row>
    <row r="874" spans="2:37" x14ac:dyDescent="0.3">
      <c r="B874" t="s">
        <v>182</v>
      </c>
      <c r="C874" s="14">
        <v>0.167634413908713</v>
      </c>
      <c r="D874" s="14">
        <v>0.15560038260406001</v>
      </c>
      <c r="E874" s="14">
        <v>0.17918413815516401</v>
      </c>
      <c r="F874" s="14"/>
      <c r="G874" s="14">
        <v>0.17115736266263601</v>
      </c>
      <c r="H874" s="14">
        <v>0.15601158128623299</v>
      </c>
      <c r="I874" s="14">
        <v>0.19108075457041099</v>
      </c>
      <c r="J874" s="14">
        <v>0.156479889729329</v>
      </c>
      <c r="K874" s="14"/>
      <c r="L874" s="14">
        <v>0.17613818372906601</v>
      </c>
      <c r="M874" s="14">
        <v>0.18258574557058099</v>
      </c>
      <c r="N874" s="14">
        <v>0.15955759064657599</v>
      </c>
      <c r="O874" s="14">
        <v>0.140111125328862</v>
      </c>
      <c r="P874" s="14">
        <v>0.18474597825653399</v>
      </c>
      <c r="Q874" s="14">
        <v>0.182566780529415</v>
      </c>
      <c r="R874" s="14">
        <v>0.19406772177277501</v>
      </c>
      <c r="S874" s="14">
        <v>0.18254226296065801</v>
      </c>
      <c r="T874" s="14">
        <v>0.13974063488143701</v>
      </c>
      <c r="U874" s="14">
        <v>0.14249081347293399</v>
      </c>
      <c r="V874" s="14">
        <v>0.170887632432971</v>
      </c>
      <c r="W874" s="14">
        <v>0.16450546274476899</v>
      </c>
      <c r="X874" s="14"/>
      <c r="Y874" s="14">
        <v>0.17162466285344699</v>
      </c>
      <c r="Z874" s="14">
        <v>0.16239862031003599</v>
      </c>
      <c r="AA874" s="14">
        <v>0.165750830564419</v>
      </c>
      <c r="AB874" s="14"/>
      <c r="AC874" s="14">
        <v>0.19090964398500501</v>
      </c>
      <c r="AD874" s="14">
        <v>0.174479095112306</v>
      </c>
      <c r="AE874" s="14">
        <v>0.12960628488499701</v>
      </c>
      <c r="AF874" s="14"/>
      <c r="AG874" s="14">
        <v>0.180208330900863</v>
      </c>
      <c r="AH874" s="14">
        <v>0.14232140272965599</v>
      </c>
      <c r="AI874" s="14">
        <v>0.14999703538894199</v>
      </c>
      <c r="AJ874" s="14">
        <v>0.18080016802230001</v>
      </c>
      <c r="AK874" s="14">
        <v>0.16784364282320999</v>
      </c>
    </row>
    <row r="875" spans="2:37" x14ac:dyDescent="0.3">
      <c r="B875" t="s">
        <v>183</v>
      </c>
      <c r="C875" s="14">
        <v>0.173042446258138</v>
      </c>
      <c r="D875" s="14">
        <v>0.155693460600556</v>
      </c>
      <c r="E875" s="14">
        <v>0.191120381225033</v>
      </c>
      <c r="F875" s="14"/>
      <c r="G875" s="14">
        <v>0.18001550329110799</v>
      </c>
      <c r="H875" s="14">
        <v>0.17484360469306301</v>
      </c>
      <c r="I875" s="14">
        <v>0.15005041714311801</v>
      </c>
      <c r="J875" s="14">
        <v>0.17847434422146</v>
      </c>
      <c r="K875" s="14"/>
      <c r="L875" s="14">
        <v>0.16824658011032601</v>
      </c>
      <c r="M875" s="14">
        <v>0.19436354538765899</v>
      </c>
      <c r="N875" s="14">
        <v>0.16706857362779201</v>
      </c>
      <c r="O875" s="14">
        <v>0.19430435533132301</v>
      </c>
      <c r="P875" s="14">
        <v>0.16059351390660301</v>
      </c>
      <c r="Q875" s="14">
        <v>0.143532139874576</v>
      </c>
      <c r="R875" s="14">
        <v>0.13683460938001199</v>
      </c>
      <c r="S875" s="14">
        <v>0.16263541654054101</v>
      </c>
      <c r="T875" s="14">
        <v>0.23293052935273301</v>
      </c>
      <c r="U875" s="14">
        <v>0.16053565050558599</v>
      </c>
      <c r="V875" s="14">
        <v>0.13610799716133001</v>
      </c>
      <c r="W875" s="14">
        <v>0.16309381670943701</v>
      </c>
      <c r="X875" s="14"/>
      <c r="Y875" s="14">
        <v>0.18026951198337299</v>
      </c>
      <c r="Z875" s="14">
        <v>0.167997642663302</v>
      </c>
      <c r="AA875" s="14">
        <v>0.152157913559019</v>
      </c>
      <c r="AB875" s="14"/>
      <c r="AC875" s="14">
        <v>0.15887798266773001</v>
      </c>
      <c r="AD875" s="14">
        <v>0.169537012127464</v>
      </c>
      <c r="AE875" s="14">
        <v>0.19659241400920599</v>
      </c>
      <c r="AF875" s="14"/>
      <c r="AG875" s="14">
        <v>0.121416375892792</v>
      </c>
      <c r="AH875" s="14">
        <v>0.202608703161542</v>
      </c>
      <c r="AI875" s="14">
        <v>0.16362009681727199</v>
      </c>
      <c r="AJ875" s="14">
        <v>0.17714126099078001</v>
      </c>
      <c r="AK875" s="14">
        <v>0.165919152639214</v>
      </c>
    </row>
    <row r="876" spans="2:37" x14ac:dyDescent="0.3">
      <c r="B876" t="s">
        <v>324</v>
      </c>
      <c r="C876" s="14">
        <v>7.9759119086859898E-2</v>
      </c>
      <c r="D876" s="14">
        <v>8.9592291564855694E-2</v>
      </c>
      <c r="E876" s="14">
        <v>7.0684006811865693E-2</v>
      </c>
      <c r="F876" s="14"/>
      <c r="G876" s="14">
        <v>7.06135268643754E-2</v>
      </c>
      <c r="H876" s="14">
        <v>7.1892141651229105E-2</v>
      </c>
      <c r="I876" s="14">
        <v>9.5609439582906602E-2</v>
      </c>
      <c r="J876" s="14">
        <v>8.5029044293704698E-2</v>
      </c>
      <c r="K876" s="14"/>
      <c r="L876" s="14">
        <v>0.100827754042076</v>
      </c>
      <c r="M876" s="14">
        <v>6.2516610922310506E-2</v>
      </c>
      <c r="N876" s="14">
        <v>8.6113140059517299E-2</v>
      </c>
      <c r="O876" s="14">
        <v>8.9477725530073299E-2</v>
      </c>
      <c r="P876" s="14">
        <v>8.4270778208851593E-2</v>
      </c>
      <c r="Q876" s="14">
        <v>7.04187733959422E-2</v>
      </c>
      <c r="R876" s="14">
        <v>8.7225611246123103E-2</v>
      </c>
      <c r="S876" s="14">
        <v>9.1166281831143905E-2</v>
      </c>
      <c r="T876" s="14">
        <v>7.7448902031589106E-2</v>
      </c>
      <c r="U876" s="14">
        <v>6.0681202977528499E-2</v>
      </c>
      <c r="V876" s="14">
        <v>7.3767243706961902E-2</v>
      </c>
      <c r="W876" s="14">
        <v>6.8172986482975498E-2</v>
      </c>
      <c r="X876" s="14"/>
      <c r="Y876" s="14">
        <v>0.104535884464925</v>
      </c>
      <c r="Z876" s="14">
        <v>6.9918216874271993E-2</v>
      </c>
      <c r="AA876" s="14">
        <v>6.5411921804091402E-2</v>
      </c>
      <c r="AB876" s="14"/>
      <c r="AC876" s="14">
        <v>8.9716376050547497E-2</v>
      </c>
      <c r="AD876" s="14">
        <v>6.7778308228530496E-2</v>
      </c>
      <c r="AE876" s="14">
        <v>9.2869118324702002E-2</v>
      </c>
      <c r="AF876" s="14"/>
      <c r="AG876" s="14">
        <v>0.11291106561812</v>
      </c>
      <c r="AH876" s="14">
        <v>9.0491508744784704E-2</v>
      </c>
      <c r="AI876" s="14">
        <v>7.3557294880055996E-2</v>
      </c>
      <c r="AJ876" s="14">
        <v>8.14862847029727E-2</v>
      </c>
      <c r="AK876" s="14">
        <v>6.2830287186084494E-2</v>
      </c>
    </row>
    <row r="877" spans="2:37" x14ac:dyDescent="0.3">
      <c r="B877" t="s">
        <v>325</v>
      </c>
      <c r="C877" s="14">
        <v>4.4221533263124599E-2</v>
      </c>
      <c r="D877" s="14">
        <v>5.4110750348267303E-2</v>
      </c>
      <c r="E877" s="14">
        <v>3.4204796779422099E-2</v>
      </c>
      <c r="F877" s="14"/>
      <c r="G877" s="14">
        <v>4.9766883624456297E-2</v>
      </c>
      <c r="H877" s="14">
        <v>3.8357934938964701E-2</v>
      </c>
      <c r="I877" s="14">
        <v>4.18610771774914E-2</v>
      </c>
      <c r="J877" s="14">
        <v>4.7048662842130003E-2</v>
      </c>
      <c r="K877" s="14"/>
      <c r="L877" s="14">
        <v>4.7806669528777497E-2</v>
      </c>
      <c r="M877" s="14">
        <v>3.8443106165891E-2</v>
      </c>
      <c r="N877" s="14">
        <v>3.61930553655933E-2</v>
      </c>
      <c r="O877" s="14">
        <v>2.9001093713798099E-2</v>
      </c>
      <c r="P877" s="14">
        <v>4.1932070651736701E-2</v>
      </c>
      <c r="Q877" s="14">
        <v>4.7871678550423298E-2</v>
      </c>
      <c r="R877" s="14">
        <v>4.1569927646970498E-2</v>
      </c>
      <c r="S877" s="14">
        <v>5.6740973390297399E-2</v>
      </c>
      <c r="T877" s="14">
        <v>4.7716049705841999E-2</v>
      </c>
      <c r="U877" s="14">
        <v>5.30874311480585E-2</v>
      </c>
      <c r="V877" s="14">
        <v>4.8134449515134597E-2</v>
      </c>
      <c r="W877" s="14">
        <v>5.8552371324068903E-2</v>
      </c>
      <c r="X877" s="14"/>
      <c r="Y877" s="14">
        <v>4.4093388649457499E-2</v>
      </c>
      <c r="Z877" s="14">
        <v>4.0929506121060902E-2</v>
      </c>
      <c r="AA877" s="14">
        <v>5.4118906584223199E-2</v>
      </c>
      <c r="AB877" s="14"/>
      <c r="AC877" s="14">
        <v>4.4778200732289899E-2</v>
      </c>
      <c r="AD877" s="14">
        <v>4.42243314409137E-2</v>
      </c>
      <c r="AE877" s="14">
        <v>4.8606885994627903E-2</v>
      </c>
      <c r="AF877" s="14"/>
      <c r="AG877" s="14">
        <v>0.107245764196034</v>
      </c>
      <c r="AH877" s="14">
        <v>2.8778006239084199E-2</v>
      </c>
      <c r="AI877" s="14">
        <v>4.5012809672726098E-2</v>
      </c>
      <c r="AJ877" s="14">
        <v>3.9245952578368999E-2</v>
      </c>
      <c r="AK877" s="14">
        <v>4.6867950795133201E-2</v>
      </c>
    </row>
    <row r="878" spans="2:37" x14ac:dyDescent="0.3">
      <c r="B878" t="s">
        <v>331</v>
      </c>
      <c r="C878" s="14">
        <v>2.6426912450784601E-2</v>
      </c>
      <c r="D878" s="14">
        <v>2.75395924006645E-2</v>
      </c>
      <c r="E878" s="14">
        <v>2.5514617338290298E-2</v>
      </c>
      <c r="F878" s="14"/>
      <c r="G878" s="14">
        <v>2.1928296843302001E-2</v>
      </c>
      <c r="H878" s="14">
        <v>1.95735193786842E-2</v>
      </c>
      <c r="I878" s="14">
        <v>3.6774057509427902E-2</v>
      </c>
      <c r="J878" s="14">
        <v>2.9685915308759601E-2</v>
      </c>
      <c r="K878" s="14"/>
      <c r="L878" s="14">
        <v>3.3840703046165301E-2</v>
      </c>
      <c r="M878" s="14">
        <v>3.4987474709226099E-2</v>
      </c>
      <c r="N878" s="14">
        <v>2.84296162246849E-2</v>
      </c>
      <c r="O878" s="14">
        <v>1.43111905512974E-2</v>
      </c>
      <c r="P878" s="14">
        <v>4.3274503015645699E-2</v>
      </c>
      <c r="Q878" s="14">
        <v>3.14632533060017E-2</v>
      </c>
      <c r="R878" s="14">
        <v>8.0190357355643203E-3</v>
      </c>
      <c r="S878" s="14">
        <v>1.6412543922328601E-2</v>
      </c>
      <c r="T878" s="14">
        <v>1.5549028353046701E-2</v>
      </c>
      <c r="U878" s="14">
        <v>3.0253382631523398E-2</v>
      </c>
      <c r="V878" s="14">
        <v>2.5620535796899199E-2</v>
      </c>
      <c r="W878" s="14">
        <v>2.3500910870842402E-2</v>
      </c>
      <c r="X878" s="14"/>
      <c r="Y878" s="14">
        <v>2.4248187551200999E-2</v>
      </c>
      <c r="Z878" s="14">
        <v>3.0251955321745998E-2</v>
      </c>
      <c r="AA878" s="14">
        <v>3.4688823170597197E-2</v>
      </c>
      <c r="AB878" s="14"/>
      <c r="AC878" s="14">
        <v>2.7455279094436701E-2</v>
      </c>
      <c r="AD878" s="14">
        <v>2.1073945851044499E-2</v>
      </c>
      <c r="AE878" s="14">
        <v>3.49714040510627E-2</v>
      </c>
      <c r="AF878" s="14"/>
      <c r="AG878" s="14">
        <v>2.9623064305057199E-2</v>
      </c>
      <c r="AH878" s="14">
        <v>3.7012717521575998E-2</v>
      </c>
      <c r="AI878" s="14">
        <v>2.8598184194385E-2</v>
      </c>
      <c r="AJ878" s="14">
        <v>2.1770066113619001E-2</v>
      </c>
      <c r="AK878" s="14">
        <v>3.0185339055948199E-2</v>
      </c>
    </row>
    <row r="879" spans="2:37" x14ac:dyDescent="0.3">
      <c r="B879" t="s">
        <v>327</v>
      </c>
      <c r="C879" s="14">
        <v>0.50891557503237905</v>
      </c>
      <c r="D879" s="14">
        <v>0.51746352248159699</v>
      </c>
      <c r="E879" s="14">
        <v>0.499292059690225</v>
      </c>
      <c r="F879" s="14"/>
      <c r="G879" s="14">
        <v>0.50651842671412195</v>
      </c>
      <c r="H879" s="14">
        <v>0.53932121805182598</v>
      </c>
      <c r="I879" s="14">
        <v>0.484624254016645</v>
      </c>
      <c r="J879" s="14">
        <v>0.50328214360461698</v>
      </c>
      <c r="K879" s="14"/>
      <c r="L879" s="14">
        <v>0.47314010954358898</v>
      </c>
      <c r="M879" s="14">
        <v>0.48710351724433298</v>
      </c>
      <c r="N879" s="14">
        <v>0.52263802407583704</v>
      </c>
      <c r="O879" s="14">
        <v>0.53279450954464702</v>
      </c>
      <c r="P879" s="14">
        <v>0.485183155960629</v>
      </c>
      <c r="Q879" s="14">
        <v>0.524147374343643</v>
      </c>
      <c r="R879" s="14">
        <v>0.53228309421855502</v>
      </c>
      <c r="S879" s="14">
        <v>0.49050252135503097</v>
      </c>
      <c r="T879" s="14">
        <v>0.48661485567535201</v>
      </c>
      <c r="U879" s="14">
        <v>0.55295151926436903</v>
      </c>
      <c r="V879" s="14">
        <v>0.54548214138670303</v>
      </c>
      <c r="W879" s="14">
        <v>0.52217445186790801</v>
      </c>
      <c r="X879" s="14"/>
      <c r="Y879" s="14">
        <v>0.47522836449759698</v>
      </c>
      <c r="Z879" s="14">
        <v>0.52850405870958295</v>
      </c>
      <c r="AA879" s="14">
        <v>0.52787160431765001</v>
      </c>
      <c r="AB879" s="14"/>
      <c r="AC879" s="14">
        <v>0.488262517469991</v>
      </c>
      <c r="AD879" s="14">
        <v>0.52290730723974099</v>
      </c>
      <c r="AE879" s="14">
        <v>0.49735389273540398</v>
      </c>
      <c r="AF879" s="14"/>
      <c r="AG879" s="14">
        <v>0.44859539908713503</v>
      </c>
      <c r="AH879" s="14">
        <v>0.49878766160335802</v>
      </c>
      <c r="AI879" s="14">
        <v>0.53921457904661896</v>
      </c>
      <c r="AJ879" s="14">
        <v>0.49955626759195998</v>
      </c>
      <c r="AK879" s="14">
        <v>0.52635362750041104</v>
      </c>
    </row>
    <row r="880" spans="2:37" x14ac:dyDescent="0.3">
      <c r="B880" t="s">
        <v>328</v>
      </c>
      <c r="C880" s="24">
        <v>3.11551080918627</v>
      </c>
      <c r="D880" s="24">
        <v>3.1946862767857098</v>
      </c>
      <c r="E880" s="24">
        <v>3.03362155299132</v>
      </c>
      <c r="F880" s="24"/>
      <c r="G880" s="24">
        <v>3.09084852883705</v>
      </c>
      <c r="H880" s="24">
        <v>3.2086018605862798</v>
      </c>
      <c r="I880" s="24">
        <v>3.0370700279623399</v>
      </c>
      <c r="J880" s="24">
        <v>3.1248328005933801</v>
      </c>
      <c r="K880" s="24"/>
      <c r="L880" s="24">
        <v>3.0143854566834198</v>
      </c>
      <c r="M880" s="24">
        <v>3.0101935707885201</v>
      </c>
      <c r="N880" s="24">
        <v>3.1747826051215302</v>
      </c>
      <c r="O880" s="24">
        <v>3.18148039746128</v>
      </c>
      <c r="P880" s="24">
        <v>3.0539450741452399</v>
      </c>
      <c r="Q880" s="24">
        <v>3.1745746072599501</v>
      </c>
      <c r="R880" s="24">
        <v>3.1294872288482001</v>
      </c>
      <c r="S880" s="24">
        <v>3.03335368283819</v>
      </c>
      <c r="T880" s="24">
        <v>3.0262468743223798</v>
      </c>
      <c r="U880" s="24">
        <v>3.32693147675276</v>
      </c>
      <c r="V880" s="24">
        <v>3.2579386832417701</v>
      </c>
      <c r="W880" s="24">
        <v>3.1799728064705</v>
      </c>
      <c r="X880" s="24"/>
      <c r="Y880" s="24">
        <v>2.9947560195543801</v>
      </c>
      <c r="Z880" s="24">
        <v>3.19415070960993</v>
      </c>
      <c r="AA880" s="24">
        <v>3.2234517911905098</v>
      </c>
      <c r="AB880" s="24"/>
      <c r="AC880" s="24">
        <v>3.0237790406934</v>
      </c>
      <c r="AD880" s="24">
        <v>3.1365989425101501</v>
      </c>
      <c r="AE880" s="24">
        <v>3.1548063885237698</v>
      </c>
      <c r="AF880" s="24"/>
      <c r="AG880" s="24">
        <v>3.0304450523730302</v>
      </c>
      <c r="AH880" s="24">
        <v>3.11191491747145</v>
      </c>
      <c r="AI880" s="24">
        <v>3.2562387476061998</v>
      </c>
      <c r="AJ880" s="24">
        <v>3.0427132905461001</v>
      </c>
      <c r="AK880" s="24">
        <v>3.1846930731226299</v>
      </c>
    </row>
    <row r="881" spans="2:37" x14ac:dyDescent="0.3">
      <c r="B881" t="s">
        <v>329</v>
      </c>
      <c r="C881" s="24">
        <v>4.33082390676842</v>
      </c>
      <c r="D881" s="24">
        <v>4.1750777047957204</v>
      </c>
      <c r="E881" s="24">
        <v>4.4723214156730702</v>
      </c>
      <c r="F881" s="24"/>
      <c r="G881" s="24">
        <v>4.3762431217866196</v>
      </c>
      <c r="H881" s="24">
        <v>4.3142526407225601</v>
      </c>
      <c r="I881" s="24">
        <v>4.3960955367051504</v>
      </c>
      <c r="J881" s="24">
        <v>4.2401301972964696</v>
      </c>
      <c r="K881" s="24"/>
      <c r="L881" s="24">
        <v>4.2954549086822196</v>
      </c>
      <c r="M881" s="24">
        <v>4.4779928044283102</v>
      </c>
      <c r="N881" s="24">
        <v>4.2966669976309397</v>
      </c>
      <c r="O881" s="24">
        <v>4.2559539961744601</v>
      </c>
      <c r="P881" s="24">
        <v>4.39126738775854</v>
      </c>
      <c r="Q881" s="24">
        <v>4.4014663882278802</v>
      </c>
      <c r="R881" s="24">
        <v>4.5203145066248798</v>
      </c>
      <c r="S881" s="24">
        <v>4.3985530848633401</v>
      </c>
      <c r="T881" s="24">
        <v>4.2409688808243304</v>
      </c>
      <c r="U881" s="24">
        <v>4.1356771969181798</v>
      </c>
      <c r="V881" s="24">
        <v>4.3258526923554399</v>
      </c>
      <c r="W881" s="24">
        <v>4.3290059918736201</v>
      </c>
      <c r="X881" s="24"/>
      <c r="Y881" s="24">
        <v>4.30222071421721</v>
      </c>
      <c r="Z881" s="24">
        <v>4.3140388193994097</v>
      </c>
      <c r="AA881" s="24">
        <v>4.2853354551791201</v>
      </c>
      <c r="AB881" s="24"/>
      <c r="AC881" s="24">
        <v>4.42750839376939</v>
      </c>
      <c r="AD881" s="24">
        <v>4.4139542914155196</v>
      </c>
      <c r="AE881" s="24">
        <v>4.0548373757694103</v>
      </c>
      <c r="AF881" s="24"/>
      <c r="AG881" s="24">
        <v>4.0813193002575598</v>
      </c>
      <c r="AH881" s="24">
        <v>4.2191105433298901</v>
      </c>
      <c r="AI881" s="24">
        <v>4.2061216987314403</v>
      </c>
      <c r="AJ881" s="24">
        <v>4.4384511450273401</v>
      </c>
      <c r="AK881" s="24">
        <v>4.34550759903758</v>
      </c>
    </row>
    <row r="882" spans="2:37" x14ac:dyDescent="0.3">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c r="AD882" s="14"/>
      <c r="AE882" s="14"/>
      <c r="AF882" s="14"/>
      <c r="AG882" s="14"/>
      <c r="AH882" s="14"/>
      <c r="AI882" s="14"/>
      <c r="AJ882" s="14"/>
      <c r="AK882" s="14"/>
    </row>
    <row r="883" spans="2:37" x14ac:dyDescent="0.3">
      <c r="B883" s="6" t="s">
        <v>343</v>
      </c>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c r="AD883" s="14"/>
      <c r="AE883" s="14"/>
      <c r="AF883" s="14"/>
      <c r="AG883" s="14"/>
      <c r="AH883" s="14"/>
      <c r="AI883" s="14"/>
      <c r="AJ883" s="14"/>
      <c r="AK883" s="14"/>
    </row>
    <row r="884" spans="2:37" x14ac:dyDescent="0.3">
      <c r="B884" s="26" t="s">
        <v>74</v>
      </c>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c r="AD884" s="14"/>
      <c r="AE884" s="14"/>
      <c r="AF884" s="14"/>
      <c r="AG884" s="14"/>
      <c r="AH884" s="14"/>
      <c r="AI884" s="14"/>
      <c r="AJ884" s="14"/>
      <c r="AK884" s="14"/>
    </row>
    <row r="885" spans="2:37" x14ac:dyDescent="0.3">
      <c r="B885" t="s">
        <v>182</v>
      </c>
      <c r="C885" s="14">
        <v>0.100677531813299</v>
      </c>
      <c r="D885" s="14">
        <v>0.10006379990375899</v>
      </c>
      <c r="E885" s="14">
        <v>0.10193978768204499</v>
      </c>
      <c r="F885" s="14"/>
      <c r="G885" s="14">
        <v>0.105183784568427</v>
      </c>
      <c r="H885" s="14">
        <v>0.109240246294789</v>
      </c>
      <c r="I885" s="14">
        <v>0.101828088079364</v>
      </c>
      <c r="J885" s="14">
        <v>8.6082173713941806E-2</v>
      </c>
      <c r="K885" s="14"/>
      <c r="L885" s="14">
        <v>8.0528253289273696E-2</v>
      </c>
      <c r="M885" s="14">
        <v>0.11577584742300701</v>
      </c>
      <c r="N885" s="14">
        <v>0.11527306596247799</v>
      </c>
      <c r="O885" s="14">
        <v>9.37284727573134E-2</v>
      </c>
      <c r="P885" s="14">
        <v>9.7592801200557106E-2</v>
      </c>
      <c r="Q885" s="14">
        <v>6.8096462391758497E-2</v>
      </c>
      <c r="R885" s="14">
        <v>8.2843164524335794E-2</v>
      </c>
      <c r="S885" s="14">
        <v>8.0390705163522702E-2</v>
      </c>
      <c r="T885" s="14">
        <v>0.14000836306395401</v>
      </c>
      <c r="U885" s="14">
        <v>0.12086986138856</v>
      </c>
      <c r="V885" s="14">
        <v>8.9743106787346996E-2</v>
      </c>
      <c r="W885" s="14">
        <v>0.10423269974089901</v>
      </c>
      <c r="X885" s="14"/>
      <c r="Y885" s="14">
        <v>0.12894871577784101</v>
      </c>
      <c r="Z885" s="14">
        <v>8.1232697729919603E-2</v>
      </c>
      <c r="AA885" s="14">
        <v>8.0033187910152306E-2</v>
      </c>
      <c r="AB885" s="14"/>
      <c r="AC885" s="14">
        <v>0.113979466988316</v>
      </c>
      <c r="AD885" s="14">
        <v>8.8946383582580002E-2</v>
      </c>
      <c r="AE885" s="14">
        <v>0.114683903770939</v>
      </c>
      <c r="AF885" s="14"/>
      <c r="AG885" s="14">
        <v>0.102629261136179</v>
      </c>
      <c r="AH885" s="14">
        <v>0.115905888994004</v>
      </c>
      <c r="AI885" s="14">
        <v>8.2828716858284093E-2</v>
      </c>
      <c r="AJ885" s="14">
        <v>0.107176330321854</v>
      </c>
      <c r="AK885" s="14">
        <v>9.5811953680922796E-2</v>
      </c>
    </row>
    <row r="886" spans="2:37" x14ac:dyDescent="0.3">
      <c r="B886" t="s">
        <v>183</v>
      </c>
      <c r="C886" s="14">
        <v>9.3998635611532502E-2</v>
      </c>
      <c r="D886" s="14">
        <v>9.7966817877353299E-2</v>
      </c>
      <c r="E886" s="14">
        <v>9.0743455463536904E-2</v>
      </c>
      <c r="F886" s="14"/>
      <c r="G886" s="14">
        <v>9.2436320874045103E-2</v>
      </c>
      <c r="H886" s="14">
        <v>8.9430638155603398E-2</v>
      </c>
      <c r="I886" s="14">
        <v>0.11038920714203</v>
      </c>
      <c r="J886" s="14">
        <v>8.7385505927708301E-2</v>
      </c>
      <c r="K886" s="14"/>
      <c r="L886" s="14">
        <v>0.115268733163293</v>
      </c>
      <c r="M886" s="14">
        <v>8.6204140941952001E-2</v>
      </c>
      <c r="N886" s="14">
        <v>0.101872383443839</v>
      </c>
      <c r="O886" s="14">
        <v>8.9468850474693301E-2</v>
      </c>
      <c r="P886" s="14">
        <v>0.126313272014246</v>
      </c>
      <c r="Q886" s="14">
        <v>0.11835328725347399</v>
      </c>
      <c r="R886" s="14">
        <v>9.5695073348622803E-2</v>
      </c>
      <c r="S886" s="14">
        <v>0.115989002521014</v>
      </c>
      <c r="T886" s="14">
        <v>7.2220642624983705E-2</v>
      </c>
      <c r="U886" s="14">
        <v>6.2552240828270003E-2</v>
      </c>
      <c r="V886" s="14">
        <v>6.0194487283322599E-2</v>
      </c>
      <c r="W886" s="14">
        <v>6.9462966200568604E-2</v>
      </c>
      <c r="X886" s="14"/>
      <c r="Y886" s="14">
        <v>0.121738746664252</v>
      </c>
      <c r="Z886" s="14">
        <v>9.0930433370041294E-2</v>
      </c>
      <c r="AA886" s="14">
        <v>8.8238256414368596E-2</v>
      </c>
      <c r="AB886" s="14"/>
      <c r="AC886" s="14">
        <v>0.111276996858942</v>
      </c>
      <c r="AD886" s="14">
        <v>9.57655899145467E-2</v>
      </c>
      <c r="AE886" s="14">
        <v>7.4398743255446306E-2</v>
      </c>
      <c r="AF886" s="14"/>
      <c r="AG886" s="14">
        <v>0.12669214892588601</v>
      </c>
      <c r="AH886" s="14">
        <v>9.5821243597027705E-2</v>
      </c>
      <c r="AI886" s="14">
        <v>9.7386601461542294E-2</v>
      </c>
      <c r="AJ886" s="14">
        <v>9.74976819696243E-2</v>
      </c>
      <c r="AK886" s="14">
        <v>7.8108546130309001E-2</v>
      </c>
    </row>
    <row r="887" spans="2:37" x14ac:dyDescent="0.3">
      <c r="B887" t="s">
        <v>324</v>
      </c>
      <c r="C887" s="14">
        <v>0.11403369186064601</v>
      </c>
      <c r="D887" s="14">
        <v>0.112368210659884</v>
      </c>
      <c r="E887" s="14">
        <v>0.115758259300637</v>
      </c>
      <c r="F887" s="14"/>
      <c r="G887" s="14">
        <v>0.124019830690716</v>
      </c>
      <c r="H887" s="14">
        <v>9.8651180234881702E-2</v>
      </c>
      <c r="I887" s="14">
        <v>0.113586053277865</v>
      </c>
      <c r="J887" s="14">
        <v>0.118712565441176</v>
      </c>
      <c r="K887" s="14"/>
      <c r="L887" s="14">
        <v>0.121607236314853</v>
      </c>
      <c r="M887" s="14">
        <v>0.118390235059702</v>
      </c>
      <c r="N887" s="14">
        <v>9.7063356429941502E-2</v>
      </c>
      <c r="O887" s="14">
        <v>0.11705795249765499</v>
      </c>
      <c r="P887" s="14">
        <v>0.15895453224160699</v>
      </c>
      <c r="Q887" s="14">
        <v>0.135598282541256</v>
      </c>
      <c r="R887" s="14">
        <v>9.0287059597434993E-2</v>
      </c>
      <c r="S887" s="14">
        <v>0.106710646734827</v>
      </c>
      <c r="T887" s="14">
        <v>0.113805982097524</v>
      </c>
      <c r="U887" s="14">
        <v>9.9534259815275902E-2</v>
      </c>
      <c r="V887" s="14">
        <v>8.9704455573404507E-2</v>
      </c>
      <c r="W887" s="14">
        <v>8.4435884554819707E-2</v>
      </c>
      <c r="X887" s="14"/>
      <c r="Y887" s="14">
        <v>0.110079979319558</v>
      </c>
      <c r="Z887" s="14">
        <v>0.120412956027835</v>
      </c>
      <c r="AA887" s="14">
        <v>0.129644939921855</v>
      </c>
      <c r="AB887" s="14"/>
      <c r="AC887" s="14">
        <v>0.116877962593779</v>
      </c>
      <c r="AD887" s="14">
        <v>0.10758206284642</v>
      </c>
      <c r="AE887" s="14">
        <v>0.123300587932874</v>
      </c>
      <c r="AF887" s="14"/>
      <c r="AG887" s="14">
        <v>0.12576602558786301</v>
      </c>
      <c r="AH887" s="14">
        <v>7.8113033825787298E-2</v>
      </c>
      <c r="AI887" s="14">
        <v>0.110712200732958</v>
      </c>
      <c r="AJ887" s="14">
        <v>0.1189869014814</v>
      </c>
      <c r="AK887" s="14">
        <v>0.112762481435389</v>
      </c>
    </row>
    <row r="888" spans="2:37" x14ac:dyDescent="0.3">
      <c r="B888" t="s">
        <v>325</v>
      </c>
      <c r="C888" s="14">
        <v>8.7661137711055798E-2</v>
      </c>
      <c r="D888" s="14">
        <v>8.8827791585049096E-2</v>
      </c>
      <c r="E888" s="14">
        <v>8.7099429022011093E-2</v>
      </c>
      <c r="F888" s="14"/>
      <c r="G888" s="14">
        <v>8.9357294124162601E-2</v>
      </c>
      <c r="H888" s="14">
        <v>7.7836813556025605E-2</v>
      </c>
      <c r="I888" s="14">
        <v>9.2633639229038098E-2</v>
      </c>
      <c r="J888" s="14">
        <v>9.2943382157863103E-2</v>
      </c>
      <c r="K888" s="14"/>
      <c r="L888" s="14">
        <v>0.113103493009189</v>
      </c>
      <c r="M888" s="14">
        <v>8.5081892389074307E-2</v>
      </c>
      <c r="N888" s="14">
        <v>7.7008560524154002E-2</v>
      </c>
      <c r="O888" s="14">
        <v>9.7741451266318294E-2</v>
      </c>
      <c r="P888" s="14">
        <v>6.7060932578313304E-2</v>
      </c>
      <c r="Q888" s="14">
        <v>8.1014733307277306E-2</v>
      </c>
      <c r="R888" s="14">
        <v>8.2431147849528194E-2</v>
      </c>
      <c r="S888" s="14">
        <v>7.6186618062307004E-2</v>
      </c>
      <c r="T888" s="14">
        <v>9.0002294907396196E-2</v>
      </c>
      <c r="U888" s="14">
        <v>7.5833633602854195E-2</v>
      </c>
      <c r="V888" s="14">
        <v>8.0269920291064403E-2</v>
      </c>
      <c r="W888" s="14">
        <v>0.11504800458940601</v>
      </c>
      <c r="X888" s="14"/>
      <c r="Y888" s="14">
        <v>9.1432340419995997E-2</v>
      </c>
      <c r="Z888" s="14">
        <v>8.0484828980235595E-2</v>
      </c>
      <c r="AA888" s="14">
        <v>9.7365332381398703E-2</v>
      </c>
      <c r="AB888" s="14"/>
      <c r="AC888" s="14">
        <v>9.4409086434641701E-2</v>
      </c>
      <c r="AD888" s="14">
        <v>8.4689155887656298E-2</v>
      </c>
      <c r="AE888" s="14">
        <v>9.0387358815662594E-2</v>
      </c>
      <c r="AF888" s="14"/>
      <c r="AG888" s="14">
        <v>9.7623277391284694E-2</v>
      </c>
      <c r="AH888" s="14">
        <v>0.128069417303214</v>
      </c>
      <c r="AI888" s="14">
        <v>8.20439329373224E-2</v>
      </c>
      <c r="AJ888" s="14">
        <v>8.6251857063066095E-2</v>
      </c>
      <c r="AK888" s="14">
        <v>8.0897985339705505E-2</v>
      </c>
    </row>
    <row r="889" spans="2:37" x14ac:dyDescent="0.3">
      <c r="B889" t="s">
        <v>331</v>
      </c>
      <c r="C889" s="14">
        <v>9.4713427971087297E-2</v>
      </c>
      <c r="D889" s="14">
        <v>8.3309857492357794E-2</v>
      </c>
      <c r="E889" s="14">
        <v>0.10516700884154501</v>
      </c>
      <c r="F889" s="14"/>
      <c r="G889" s="14">
        <v>8.2484343028526905E-2</v>
      </c>
      <c r="H889" s="14">
        <v>8.5519903706875094E-2</v>
      </c>
      <c r="I889" s="14">
        <v>9.6938758255058002E-2</v>
      </c>
      <c r="J889" s="14">
        <v>0.111594229154694</v>
      </c>
      <c r="K889" s="14"/>
      <c r="L889" s="14">
        <v>9.6352174679803101E-2</v>
      </c>
      <c r="M889" s="14">
        <v>0.107444366941931</v>
      </c>
      <c r="N889" s="14">
        <v>8.6144609563750002E-2</v>
      </c>
      <c r="O889" s="14">
        <v>6.9208763459373004E-2</v>
      </c>
      <c r="P889" s="14">
        <v>6.4895306004647296E-2</v>
      </c>
      <c r="Q889" s="14">
        <v>7.2789860162592507E-2</v>
      </c>
      <c r="R889" s="14">
        <v>0.116460460461523</v>
      </c>
      <c r="S889" s="14">
        <v>0.130220506163298</v>
      </c>
      <c r="T889" s="14">
        <v>9.7347861630790899E-2</v>
      </c>
      <c r="U889" s="14">
        <v>8.8258485100670206E-2</v>
      </c>
      <c r="V889" s="14">
        <v>0.13460588867815801</v>
      </c>
      <c r="W889" s="14">
        <v>0.104645993046399</v>
      </c>
      <c r="X889" s="14"/>
      <c r="Y889" s="14">
        <v>7.2571853320756594E-2</v>
      </c>
      <c r="Z889" s="14">
        <v>9.8435025182385893E-2</v>
      </c>
      <c r="AA889" s="14">
        <v>7.6846679054575498E-2</v>
      </c>
      <c r="AB889" s="14"/>
      <c r="AC889" s="14">
        <v>7.5193969654329604E-2</v>
      </c>
      <c r="AD889" s="14">
        <v>0.100109500529055</v>
      </c>
      <c r="AE889" s="14">
        <v>9.9875513489674397E-2</v>
      </c>
      <c r="AF889" s="14"/>
      <c r="AG889" s="14">
        <v>9.8693887871652203E-2</v>
      </c>
      <c r="AH889" s="14">
        <v>8.3302754676609095E-2</v>
      </c>
      <c r="AI889" s="14">
        <v>8.7813968963273495E-2</v>
      </c>
      <c r="AJ889" s="14">
        <v>9.0530961572096405E-2</v>
      </c>
      <c r="AK889" s="14">
        <v>0.10606540591326299</v>
      </c>
    </row>
    <row r="890" spans="2:37" x14ac:dyDescent="0.3">
      <c r="B890" t="s">
        <v>327</v>
      </c>
      <c r="C890" s="14">
        <v>0.50891557503237905</v>
      </c>
      <c r="D890" s="14">
        <v>0.51746352248159699</v>
      </c>
      <c r="E890" s="14">
        <v>0.499292059690225</v>
      </c>
      <c r="F890" s="14"/>
      <c r="G890" s="14">
        <v>0.50651842671412195</v>
      </c>
      <c r="H890" s="14">
        <v>0.53932121805182598</v>
      </c>
      <c r="I890" s="14">
        <v>0.484624254016645</v>
      </c>
      <c r="J890" s="14">
        <v>0.50328214360461698</v>
      </c>
      <c r="K890" s="14"/>
      <c r="L890" s="14">
        <v>0.47314010954358898</v>
      </c>
      <c r="M890" s="14">
        <v>0.48710351724433298</v>
      </c>
      <c r="N890" s="14">
        <v>0.52263802407583704</v>
      </c>
      <c r="O890" s="14">
        <v>0.53279450954464702</v>
      </c>
      <c r="P890" s="14">
        <v>0.485183155960629</v>
      </c>
      <c r="Q890" s="14">
        <v>0.524147374343643</v>
      </c>
      <c r="R890" s="14">
        <v>0.53228309421855502</v>
      </c>
      <c r="S890" s="14">
        <v>0.49050252135503097</v>
      </c>
      <c r="T890" s="14">
        <v>0.48661485567535201</v>
      </c>
      <c r="U890" s="14">
        <v>0.55295151926436903</v>
      </c>
      <c r="V890" s="14">
        <v>0.54548214138670303</v>
      </c>
      <c r="W890" s="14">
        <v>0.52217445186790801</v>
      </c>
      <c r="X890" s="14"/>
      <c r="Y890" s="14">
        <v>0.47522836449759698</v>
      </c>
      <c r="Z890" s="14">
        <v>0.52850405870958295</v>
      </c>
      <c r="AA890" s="14">
        <v>0.52787160431765001</v>
      </c>
      <c r="AB890" s="14"/>
      <c r="AC890" s="14">
        <v>0.488262517469991</v>
      </c>
      <c r="AD890" s="14">
        <v>0.52290730723974099</v>
      </c>
      <c r="AE890" s="14">
        <v>0.49735389273540398</v>
      </c>
      <c r="AF890" s="14"/>
      <c r="AG890" s="14">
        <v>0.44859539908713503</v>
      </c>
      <c r="AH890" s="14">
        <v>0.49878766160335802</v>
      </c>
      <c r="AI890" s="14">
        <v>0.53921457904661896</v>
      </c>
      <c r="AJ890" s="14">
        <v>0.49955626759195998</v>
      </c>
      <c r="AK890" s="14">
        <v>0.52635362750041104</v>
      </c>
    </row>
    <row r="891" spans="2:37" x14ac:dyDescent="0.3">
      <c r="B891" t="s">
        <v>328</v>
      </c>
      <c r="C891" s="24">
        <v>3.50848101951224</v>
      </c>
      <c r="D891" s="24">
        <v>3.5097436563296802</v>
      </c>
      <c r="E891" s="24">
        <v>3.5006865949481498</v>
      </c>
      <c r="F891" s="24"/>
      <c r="G891" s="24">
        <v>3.4710773703126798</v>
      </c>
      <c r="H891" s="24">
        <v>3.5589291443800701</v>
      </c>
      <c r="I891" s="24">
        <v>3.4263385344883299</v>
      </c>
      <c r="J891" s="24">
        <v>3.5664284179255099</v>
      </c>
      <c r="K891" s="24"/>
      <c r="L891" s="24">
        <v>3.4489029312577202</v>
      </c>
      <c r="M891" s="24">
        <v>3.4435253422179701</v>
      </c>
      <c r="N891" s="24">
        <v>3.48479333651037</v>
      </c>
      <c r="O891" s="24">
        <v>3.5576167108296901</v>
      </c>
      <c r="P891" s="24">
        <v>3.3309021380541401</v>
      </c>
      <c r="Q891" s="24">
        <v>3.5444903646263999</v>
      </c>
      <c r="R891" s="24">
        <v>3.6508199490309501</v>
      </c>
      <c r="S891" s="24">
        <v>3.5313647816059399</v>
      </c>
      <c r="T891" s="24">
        <v>3.3923052164421401</v>
      </c>
      <c r="U891" s="24">
        <v>3.60691319799191</v>
      </c>
      <c r="V891" s="24">
        <v>3.7462474209494698</v>
      </c>
      <c r="W891" s="24">
        <v>3.6129349806035602</v>
      </c>
      <c r="X891" s="24"/>
      <c r="Y891" s="24">
        <v>3.28262496233436</v>
      </c>
      <c r="Z891" s="24">
        <v>3.60947122664387</v>
      </c>
      <c r="AA891" s="24">
        <v>3.5863688712088302</v>
      </c>
      <c r="AB891" s="24"/>
      <c r="AC891" s="24">
        <v>3.3703486473176998</v>
      </c>
      <c r="AD891" s="24">
        <v>3.5799717215852902</v>
      </c>
      <c r="AE891" s="24">
        <v>3.4784335132039002</v>
      </c>
      <c r="AF891" s="24"/>
      <c r="AG891" s="24">
        <v>3.3088465791977502</v>
      </c>
      <c r="AH891" s="24">
        <v>3.46340488988147</v>
      </c>
      <c r="AI891" s="24">
        <v>3.6122715728256201</v>
      </c>
      <c r="AJ891" s="24">
        <v>3.4541322403698</v>
      </c>
      <c r="AK891" s="24">
        <v>3.6023572261753101</v>
      </c>
    </row>
    <row r="892" spans="2:37" x14ac:dyDescent="0.3">
      <c r="B892" t="s">
        <v>329</v>
      </c>
      <c r="C892" s="24">
        <v>3.2690348596157599</v>
      </c>
      <c r="D892" s="24">
        <v>3.3003619984647599</v>
      </c>
      <c r="E892" s="24">
        <v>3.2499793128740402</v>
      </c>
      <c r="F892" s="24"/>
      <c r="G892" s="24">
        <v>3.33117589920557</v>
      </c>
      <c r="H892" s="24">
        <v>3.3742704780372499</v>
      </c>
      <c r="I892" s="24">
        <v>3.3303128314246999</v>
      </c>
      <c r="J892" s="24">
        <v>3.0509437284883698</v>
      </c>
      <c r="K892" s="24"/>
      <c r="L892" s="24">
        <v>3.10220387501895</v>
      </c>
      <c r="M892" s="24">
        <v>3.3729596275754599</v>
      </c>
      <c r="N892" s="24">
        <v>3.4981979548207098</v>
      </c>
      <c r="O892" s="24">
        <v>3.2198212739672298</v>
      </c>
      <c r="P892" s="24">
        <v>3.4550491766295002</v>
      </c>
      <c r="Q892" s="24">
        <v>3.10625137564511</v>
      </c>
      <c r="R892" s="24">
        <v>3.0533515735941701</v>
      </c>
      <c r="S892" s="24">
        <v>3.1301496441104701</v>
      </c>
      <c r="T892" s="24">
        <v>3.56343338142013</v>
      </c>
      <c r="U892" s="24">
        <v>3.3817717705085699</v>
      </c>
      <c r="V892" s="24">
        <v>2.91713840412234</v>
      </c>
      <c r="W892" s="24">
        <v>3.1530706757147802</v>
      </c>
      <c r="X892" s="24"/>
      <c r="Y892" s="24">
        <v>3.6570051064927802</v>
      </c>
      <c r="Z892" s="24">
        <v>3.05903925653908</v>
      </c>
      <c r="AA892" s="24">
        <v>3.0640537660932301</v>
      </c>
      <c r="AB892" s="24"/>
      <c r="AC892" s="24">
        <v>3.4821536325195201</v>
      </c>
      <c r="AD892" s="24">
        <v>3.1491533342959999</v>
      </c>
      <c r="AE892" s="24">
        <v>3.3205841940452898</v>
      </c>
      <c r="AF892" s="24"/>
      <c r="AG892" s="24">
        <v>3.3852319868742602</v>
      </c>
      <c r="AH892" s="24">
        <v>3.38241267256242</v>
      </c>
      <c r="AI892" s="24">
        <v>3.1216821969681501</v>
      </c>
      <c r="AJ892" s="24">
        <v>3.3583753851443201</v>
      </c>
      <c r="AK892" s="24">
        <v>3.1411517711046502</v>
      </c>
    </row>
    <row r="893" spans="2:37" x14ac:dyDescent="0.3">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c r="AD893" s="14"/>
      <c r="AE893" s="14"/>
      <c r="AF893" s="14"/>
      <c r="AG893" s="14"/>
      <c r="AH893" s="14"/>
      <c r="AI893" s="14"/>
      <c r="AJ893" s="14"/>
      <c r="AK893" s="14"/>
    </row>
    <row r="894" spans="2:37" x14ac:dyDescent="0.3">
      <c r="B894" s="6" t="s">
        <v>344</v>
      </c>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c r="AD894" s="14"/>
      <c r="AE894" s="14"/>
      <c r="AF894" s="14"/>
      <c r="AG894" s="14"/>
      <c r="AH894" s="14"/>
      <c r="AI894" s="14"/>
      <c r="AJ894" s="14"/>
      <c r="AK894" s="14"/>
    </row>
    <row r="895" spans="2:37" x14ac:dyDescent="0.3">
      <c r="B895" s="26" t="s">
        <v>74</v>
      </c>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c r="AD895" s="14"/>
      <c r="AE895" s="14"/>
      <c r="AF895" s="14"/>
      <c r="AG895" s="14"/>
      <c r="AH895" s="14"/>
      <c r="AI895" s="14"/>
      <c r="AJ895" s="14"/>
      <c r="AK895" s="14"/>
    </row>
    <row r="896" spans="2:37" x14ac:dyDescent="0.3">
      <c r="B896" t="s">
        <v>182</v>
      </c>
      <c r="C896" s="14">
        <v>3.65424082565102E-2</v>
      </c>
      <c r="D896" s="14">
        <v>3.4180575369831899E-2</v>
      </c>
      <c r="E896" s="14">
        <v>3.9088995735725003E-2</v>
      </c>
      <c r="F896" s="14"/>
      <c r="G896" s="14">
        <v>3.9041716344902298E-2</v>
      </c>
      <c r="H896" s="14">
        <v>2.2918635663935299E-2</v>
      </c>
      <c r="I896" s="14">
        <v>3.20258578348274E-2</v>
      </c>
      <c r="J896" s="14">
        <v>5.2504233679377503E-2</v>
      </c>
      <c r="K896" s="14"/>
      <c r="L896" s="14">
        <v>2.7298942777552598E-2</v>
      </c>
      <c r="M896" s="14">
        <v>3.7421559519012E-2</v>
      </c>
      <c r="N896" s="14">
        <v>2.8465026618890499E-2</v>
      </c>
      <c r="O896" s="14">
        <v>5.2289558688659601E-2</v>
      </c>
      <c r="P896" s="14">
        <v>4.1949863260326403E-2</v>
      </c>
      <c r="Q896" s="14">
        <v>6.0265794474749099E-2</v>
      </c>
      <c r="R896" s="14">
        <v>2.0287872899608199E-2</v>
      </c>
      <c r="S896" s="14">
        <v>1.63488354585224E-2</v>
      </c>
      <c r="T896" s="14">
        <v>3.5744139031471597E-2</v>
      </c>
      <c r="U896" s="14">
        <v>3.7160134757649801E-2</v>
      </c>
      <c r="V896" s="14">
        <v>5.8941127615692701E-2</v>
      </c>
      <c r="W896" s="14">
        <v>0</v>
      </c>
      <c r="X896" s="14"/>
      <c r="Y896" s="14">
        <v>4.4304995776028401E-2</v>
      </c>
      <c r="Z896" s="14">
        <v>2.58153654222225E-2</v>
      </c>
      <c r="AA896" s="14">
        <v>6.0257200756791203E-2</v>
      </c>
      <c r="AB896" s="14"/>
      <c r="AC896" s="14">
        <v>4.1002403096986502E-2</v>
      </c>
      <c r="AD896" s="14">
        <v>3.3311443837883398E-2</v>
      </c>
      <c r="AE896" s="14">
        <v>3.7985538651741098E-2</v>
      </c>
      <c r="AF896" s="14"/>
      <c r="AG896" s="14">
        <v>5.6299426995755603E-2</v>
      </c>
      <c r="AH896" s="14">
        <v>4.9662267342933698E-2</v>
      </c>
      <c r="AI896" s="14">
        <v>2.5574247921631502E-2</v>
      </c>
      <c r="AJ896" s="14">
        <v>3.6921984023266498E-2</v>
      </c>
      <c r="AK896" s="14">
        <v>3.1718121508993703E-2</v>
      </c>
    </row>
    <row r="897" spans="2:37" x14ac:dyDescent="0.3">
      <c r="B897" t="s">
        <v>183</v>
      </c>
      <c r="C897" s="14">
        <v>8.4403102733371205E-2</v>
      </c>
      <c r="D897" s="14">
        <v>8.0827345636231604E-2</v>
      </c>
      <c r="E897" s="14">
        <v>8.7797224633187801E-2</v>
      </c>
      <c r="F897" s="14"/>
      <c r="G897" s="14">
        <v>8.9015387627614698E-2</v>
      </c>
      <c r="H897" s="14">
        <v>7.3119915390024007E-2</v>
      </c>
      <c r="I897" s="14">
        <v>9.2647437576284297E-2</v>
      </c>
      <c r="J897" s="14">
        <v>8.51242031465375E-2</v>
      </c>
      <c r="K897" s="14"/>
      <c r="L897" s="14">
        <v>9.9944124898941902E-2</v>
      </c>
      <c r="M897" s="14">
        <v>8.7839444544610401E-2</v>
      </c>
      <c r="N897" s="14">
        <v>9.3221105569753299E-2</v>
      </c>
      <c r="O897" s="14">
        <v>4.94268373500042E-2</v>
      </c>
      <c r="P897" s="14">
        <v>9.3927928769179395E-2</v>
      </c>
      <c r="Q897" s="14">
        <v>6.01289776007881E-2</v>
      </c>
      <c r="R897" s="14">
        <v>8.2472632481937994E-2</v>
      </c>
      <c r="S897" s="14">
        <v>8.9583347155810997E-2</v>
      </c>
      <c r="T897" s="14">
        <v>8.2679113767423901E-2</v>
      </c>
      <c r="U897" s="14">
        <v>9.9280680954981507E-2</v>
      </c>
      <c r="V897" s="14">
        <v>0.10309380928046501</v>
      </c>
      <c r="W897" s="14">
        <v>5.7698794814285199E-2</v>
      </c>
      <c r="X897" s="14"/>
      <c r="Y897" s="14">
        <v>8.8848100572710503E-2</v>
      </c>
      <c r="Z897" s="14">
        <v>7.9215882256929701E-2</v>
      </c>
      <c r="AA897" s="14">
        <v>6.5328458136611506E-2</v>
      </c>
      <c r="AB897" s="14"/>
      <c r="AC897" s="14">
        <v>0.10110211656726301</v>
      </c>
      <c r="AD897" s="14">
        <v>7.6085721854644503E-2</v>
      </c>
      <c r="AE897" s="14">
        <v>7.9909189655424095E-2</v>
      </c>
      <c r="AF897" s="14"/>
      <c r="AG897" s="14">
        <v>6.0855142320901702E-2</v>
      </c>
      <c r="AH897" s="14">
        <v>6.5604841351266305E-2</v>
      </c>
      <c r="AI897" s="14">
        <v>8.6260227623016605E-2</v>
      </c>
      <c r="AJ897" s="14">
        <v>8.5840418785436606E-2</v>
      </c>
      <c r="AK897" s="14">
        <v>8.9709182473603197E-2</v>
      </c>
    </row>
    <row r="898" spans="2:37" x14ac:dyDescent="0.3">
      <c r="B898" t="s">
        <v>324</v>
      </c>
      <c r="C898" s="14">
        <v>0.14544630361796801</v>
      </c>
      <c r="D898" s="14">
        <v>0.141187080234983</v>
      </c>
      <c r="E898" s="14">
        <v>0.149911641958136</v>
      </c>
      <c r="F898" s="14"/>
      <c r="G898" s="14">
        <v>0.13867713161461201</v>
      </c>
      <c r="H898" s="14">
        <v>0.14951322690509999</v>
      </c>
      <c r="I898" s="14">
        <v>0.141630921074796</v>
      </c>
      <c r="J898" s="14">
        <v>0.15003033577443201</v>
      </c>
      <c r="K898" s="14"/>
      <c r="L898" s="14">
        <v>0.132007837235913</v>
      </c>
      <c r="M898" s="14">
        <v>0.16961412167906401</v>
      </c>
      <c r="N898" s="14">
        <v>0.14163245083586101</v>
      </c>
      <c r="O898" s="14">
        <v>0.136659539877616</v>
      </c>
      <c r="P898" s="14">
        <v>0.126517786681549</v>
      </c>
      <c r="Q898" s="14">
        <v>0.124563434056363</v>
      </c>
      <c r="R898" s="14">
        <v>0.14579555173613801</v>
      </c>
      <c r="S898" s="14">
        <v>0.19627039956703901</v>
      </c>
      <c r="T898" s="14">
        <v>0.14940187659288601</v>
      </c>
      <c r="U898" s="14">
        <v>0.13939374830756299</v>
      </c>
      <c r="V898" s="14">
        <v>0.122307005346321</v>
      </c>
      <c r="W898" s="14">
        <v>0.22105431567353501</v>
      </c>
      <c r="X898" s="14"/>
      <c r="Y898" s="14">
        <v>0.155227517667373</v>
      </c>
      <c r="Z898" s="14">
        <v>0.134087762084692</v>
      </c>
      <c r="AA898" s="14">
        <v>0.107855224294143</v>
      </c>
      <c r="AB898" s="14"/>
      <c r="AC898" s="14">
        <v>0.15734336947268601</v>
      </c>
      <c r="AD898" s="14">
        <v>0.134830641292463</v>
      </c>
      <c r="AE898" s="14">
        <v>0.14698899743133101</v>
      </c>
      <c r="AF898" s="14"/>
      <c r="AG898" s="14">
        <v>0.11530966308773501</v>
      </c>
      <c r="AH898" s="14">
        <v>0.18213325546821199</v>
      </c>
      <c r="AI898" s="14">
        <v>0.13366856520737799</v>
      </c>
      <c r="AJ898" s="14">
        <v>0.149586907015547</v>
      </c>
      <c r="AK898" s="14">
        <v>0.141552906571729</v>
      </c>
    </row>
    <row r="899" spans="2:37" x14ac:dyDescent="0.3">
      <c r="B899" t="s">
        <v>325</v>
      </c>
      <c r="C899" s="14">
        <v>0.15500506853291501</v>
      </c>
      <c r="D899" s="14">
        <v>0.15091255302258599</v>
      </c>
      <c r="E899" s="14">
        <v>0.15936905015910099</v>
      </c>
      <c r="F899" s="14"/>
      <c r="G899" s="14">
        <v>0.15742451571820401</v>
      </c>
      <c r="H899" s="14">
        <v>0.14720125087517599</v>
      </c>
      <c r="I899" s="14">
        <v>0.17583877280375099</v>
      </c>
      <c r="J899" s="14">
        <v>0.14312416642029699</v>
      </c>
      <c r="K899" s="14"/>
      <c r="L899" s="14">
        <v>0.17323711031827299</v>
      </c>
      <c r="M899" s="14">
        <v>0.16709949762232501</v>
      </c>
      <c r="N899" s="14">
        <v>0.123515158335153</v>
      </c>
      <c r="O899" s="14">
        <v>0.148105412651309</v>
      </c>
      <c r="P899" s="14">
        <v>0.20593833062282099</v>
      </c>
      <c r="Q899" s="14">
        <v>0.143013596464315</v>
      </c>
      <c r="R899" s="14">
        <v>0.18134764668048201</v>
      </c>
      <c r="S899" s="14">
        <v>0.14825596475754099</v>
      </c>
      <c r="T899" s="14">
        <v>0.154800032438557</v>
      </c>
      <c r="U899" s="14">
        <v>0.11456226066064901</v>
      </c>
      <c r="V899" s="14">
        <v>0.131697436340068</v>
      </c>
      <c r="W899" s="14">
        <v>0.13907089924050101</v>
      </c>
      <c r="X899" s="14"/>
      <c r="Y899" s="14">
        <v>0.17201421514424001</v>
      </c>
      <c r="Z899" s="14">
        <v>0.15594666213474401</v>
      </c>
      <c r="AA899" s="14">
        <v>0.15195101279022</v>
      </c>
      <c r="AB899" s="14"/>
      <c r="AC899" s="14">
        <v>0.15481887784501899</v>
      </c>
      <c r="AD899" s="14">
        <v>0.16199253371961</v>
      </c>
      <c r="AE899" s="14">
        <v>0.15169734990934</v>
      </c>
      <c r="AF899" s="14"/>
      <c r="AG899" s="14">
        <v>0.17663769268483701</v>
      </c>
      <c r="AH899" s="14">
        <v>0.14095436380624701</v>
      </c>
      <c r="AI899" s="14">
        <v>0.136412856132025</v>
      </c>
      <c r="AJ899" s="14">
        <v>0.16679941981150501</v>
      </c>
      <c r="AK899" s="14">
        <v>0.144038429303429</v>
      </c>
    </row>
    <row r="900" spans="2:37" x14ac:dyDescent="0.3">
      <c r="B900" t="s">
        <v>331</v>
      </c>
      <c r="C900" s="14">
        <v>6.9687541826857297E-2</v>
      </c>
      <c r="D900" s="14">
        <v>7.5428923254770394E-2</v>
      </c>
      <c r="E900" s="14">
        <v>6.4541027823624197E-2</v>
      </c>
      <c r="F900" s="14"/>
      <c r="G900" s="14">
        <v>6.9322821980544902E-2</v>
      </c>
      <c r="H900" s="14">
        <v>6.7925753113939003E-2</v>
      </c>
      <c r="I900" s="14">
        <v>7.3232756693697096E-2</v>
      </c>
      <c r="J900" s="14">
        <v>6.5934917374738694E-2</v>
      </c>
      <c r="K900" s="14"/>
      <c r="L900" s="14">
        <v>9.4371875225730401E-2</v>
      </c>
      <c r="M900" s="14">
        <v>5.0921859390655501E-2</v>
      </c>
      <c r="N900" s="14">
        <v>9.0528234564505997E-2</v>
      </c>
      <c r="O900" s="14">
        <v>8.0724141887765E-2</v>
      </c>
      <c r="P900" s="14">
        <v>4.6482934705494298E-2</v>
      </c>
      <c r="Q900" s="14">
        <v>8.7880823060142305E-2</v>
      </c>
      <c r="R900" s="14">
        <v>3.7813201983279199E-2</v>
      </c>
      <c r="S900" s="14">
        <v>5.9038931706055897E-2</v>
      </c>
      <c r="T900" s="14">
        <v>9.0759982494309305E-2</v>
      </c>
      <c r="U900" s="14">
        <v>5.6651656054786698E-2</v>
      </c>
      <c r="V900" s="14">
        <v>3.84784800307496E-2</v>
      </c>
      <c r="W900" s="14">
        <v>6.0001538403771197E-2</v>
      </c>
      <c r="X900" s="14"/>
      <c r="Y900" s="14">
        <v>6.4376806342050494E-2</v>
      </c>
      <c r="Z900" s="14">
        <v>7.6430269391829203E-2</v>
      </c>
      <c r="AA900" s="14">
        <v>8.6736499704584705E-2</v>
      </c>
      <c r="AB900" s="14"/>
      <c r="AC900" s="14">
        <v>5.7470715548054899E-2</v>
      </c>
      <c r="AD900" s="14">
        <v>7.0872352055658103E-2</v>
      </c>
      <c r="AE900" s="14">
        <v>8.6065031616760199E-2</v>
      </c>
      <c r="AF900" s="14"/>
      <c r="AG900" s="14">
        <v>0.14230267582363501</v>
      </c>
      <c r="AH900" s="14">
        <v>6.2857610427982505E-2</v>
      </c>
      <c r="AI900" s="14">
        <v>7.88695240693294E-2</v>
      </c>
      <c r="AJ900" s="14">
        <v>6.1295002772284599E-2</v>
      </c>
      <c r="AK900" s="14">
        <v>6.6627732641834705E-2</v>
      </c>
    </row>
    <row r="901" spans="2:37" x14ac:dyDescent="0.3">
      <c r="B901" t="s">
        <v>327</v>
      </c>
      <c r="C901" s="14">
        <v>0.50891557503237905</v>
      </c>
      <c r="D901" s="14">
        <v>0.51746352248159699</v>
      </c>
      <c r="E901" s="14">
        <v>0.499292059690225</v>
      </c>
      <c r="F901" s="14"/>
      <c r="G901" s="14">
        <v>0.50651842671412195</v>
      </c>
      <c r="H901" s="14">
        <v>0.53932121805182598</v>
      </c>
      <c r="I901" s="14">
        <v>0.484624254016645</v>
      </c>
      <c r="J901" s="14">
        <v>0.50328214360461698</v>
      </c>
      <c r="K901" s="14"/>
      <c r="L901" s="14">
        <v>0.47314010954358898</v>
      </c>
      <c r="M901" s="14">
        <v>0.48710351724433298</v>
      </c>
      <c r="N901" s="14">
        <v>0.52263802407583704</v>
      </c>
      <c r="O901" s="14">
        <v>0.53279450954464702</v>
      </c>
      <c r="P901" s="14">
        <v>0.485183155960629</v>
      </c>
      <c r="Q901" s="14">
        <v>0.524147374343643</v>
      </c>
      <c r="R901" s="14">
        <v>0.53228309421855502</v>
      </c>
      <c r="S901" s="14">
        <v>0.49050252135503097</v>
      </c>
      <c r="T901" s="14">
        <v>0.48661485567535201</v>
      </c>
      <c r="U901" s="14">
        <v>0.55295151926436903</v>
      </c>
      <c r="V901" s="14">
        <v>0.54548214138670303</v>
      </c>
      <c r="W901" s="14">
        <v>0.52217445186790801</v>
      </c>
      <c r="X901" s="14"/>
      <c r="Y901" s="14">
        <v>0.47522836449759698</v>
      </c>
      <c r="Z901" s="14">
        <v>0.52850405870958295</v>
      </c>
      <c r="AA901" s="14">
        <v>0.52787160431765001</v>
      </c>
      <c r="AB901" s="14"/>
      <c r="AC901" s="14">
        <v>0.488262517469991</v>
      </c>
      <c r="AD901" s="14">
        <v>0.52290730723974099</v>
      </c>
      <c r="AE901" s="14">
        <v>0.49735389273540398</v>
      </c>
      <c r="AF901" s="14"/>
      <c r="AG901" s="14">
        <v>0.44859539908713503</v>
      </c>
      <c r="AH901" s="14">
        <v>0.49878766160335802</v>
      </c>
      <c r="AI901" s="14">
        <v>0.53921457904661896</v>
      </c>
      <c r="AJ901" s="14">
        <v>0.49955626759195998</v>
      </c>
      <c r="AK901" s="14">
        <v>0.52635362750041104</v>
      </c>
    </row>
    <row r="902" spans="2:37" x14ac:dyDescent="0.3">
      <c r="B902" t="s">
        <v>328</v>
      </c>
      <c r="C902" s="24">
        <v>3.6636389580373701</v>
      </c>
      <c r="D902" s="24">
        <v>3.7049724706010201</v>
      </c>
      <c r="E902" s="24">
        <v>3.62035206877239</v>
      </c>
      <c r="F902" s="24"/>
      <c r="G902" s="24">
        <v>3.6485266195042398</v>
      </c>
      <c r="H902" s="24">
        <v>3.7820592245406401</v>
      </c>
      <c r="I902" s="24">
        <v>3.6194778949951401</v>
      </c>
      <c r="J902" s="24">
        <v>3.5947077614783298</v>
      </c>
      <c r="K902" s="24"/>
      <c r="L902" s="24">
        <v>3.6268591789464502</v>
      </c>
      <c r="M902" s="24">
        <v>3.567571204554</v>
      </c>
      <c r="N902" s="24">
        <v>3.7223345408841402</v>
      </c>
      <c r="O902" s="24">
        <v>3.75393127033345</v>
      </c>
      <c r="P902" s="24">
        <v>3.5766260126258702</v>
      </c>
      <c r="Q902" s="24">
        <v>3.7105567990652402</v>
      </c>
      <c r="R902" s="24">
        <v>3.7307749550215501</v>
      </c>
      <c r="S902" s="24">
        <v>3.6155603741618898</v>
      </c>
      <c r="T902" s="24">
        <v>3.6419971726228701</v>
      </c>
      <c r="U902" s="24">
        <v>3.7131191800930501</v>
      </c>
      <c r="V902" s="24">
        <v>3.62412475604983</v>
      </c>
      <c r="W902" s="24">
        <v>3.76789853683748</v>
      </c>
      <c r="X902" s="24"/>
      <c r="Y902" s="24">
        <v>3.5489948291963702</v>
      </c>
      <c r="Z902" s="24">
        <v>3.7634727639457801</v>
      </c>
      <c r="AA902" s="24">
        <v>3.72319596550214</v>
      </c>
      <c r="AB902" s="24"/>
      <c r="AC902" s="24">
        <v>3.55144093858986</v>
      </c>
      <c r="AD902" s="24">
        <v>3.7297505500197401</v>
      </c>
      <c r="AE902" s="24">
        <v>3.6600088243901601</v>
      </c>
      <c r="AF902" s="24"/>
      <c r="AG902" s="24">
        <v>3.6335752452810999</v>
      </c>
      <c r="AH902" s="24">
        <v>3.5981031934351502</v>
      </c>
      <c r="AI902" s="24">
        <v>3.77438691794426</v>
      </c>
      <c r="AJ902" s="24">
        <v>3.62837384129999</v>
      </c>
      <c r="AK902" s="24">
        <v>3.7032093515967399</v>
      </c>
    </row>
    <row r="903" spans="2:37" x14ac:dyDescent="0.3">
      <c r="B903" t="s">
        <v>329</v>
      </c>
      <c r="C903" s="24">
        <v>2.4776967192477199</v>
      </c>
      <c r="D903" s="24">
        <v>2.42205278360341</v>
      </c>
      <c r="E903" s="24">
        <v>2.5314416958671901</v>
      </c>
      <c r="F903" s="24"/>
      <c r="G903" s="24">
        <v>2.5240399806021099</v>
      </c>
      <c r="H903" s="24">
        <v>2.26476187220138</v>
      </c>
      <c r="I903" s="24">
        <v>2.43211532548648</v>
      </c>
      <c r="J903" s="24">
        <v>2.6920408094515502</v>
      </c>
      <c r="K903" s="24"/>
      <c r="L903" s="24">
        <v>2.3771010257265099</v>
      </c>
      <c r="M903" s="24">
        <v>2.5414647013799199</v>
      </c>
      <c r="N903" s="24">
        <v>2.44014031815927</v>
      </c>
      <c r="O903" s="24">
        <v>2.4575311176632901</v>
      </c>
      <c r="P903" s="24">
        <v>2.5465653010753302</v>
      </c>
      <c r="Q903" s="24">
        <v>2.5966325202856799</v>
      </c>
      <c r="R903" s="24">
        <v>2.3007371087383302</v>
      </c>
      <c r="S903" s="24">
        <v>2.3635742018872299</v>
      </c>
      <c r="T903" s="24">
        <v>2.4342287839963501</v>
      </c>
      <c r="U903" s="24">
        <v>2.6406204399051401</v>
      </c>
      <c r="V903" s="24">
        <v>2.9153345769758698</v>
      </c>
      <c r="W903" s="24">
        <v>2.03347484284948</v>
      </c>
      <c r="X903" s="24"/>
      <c r="Y903" s="24">
        <v>2.5773639064441398</v>
      </c>
      <c r="Z903" s="24">
        <v>2.2929548569465998</v>
      </c>
      <c r="AA903" s="24">
        <v>2.6008293180542599</v>
      </c>
      <c r="AB903" s="24"/>
      <c r="AC903" s="24">
        <v>2.63968339112572</v>
      </c>
      <c r="AD903" s="24">
        <v>2.3709147138160098</v>
      </c>
      <c r="AE903" s="24">
        <v>2.4536412059589399</v>
      </c>
      <c r="AF903" s="24"/>
      <c r="AG903" s="24">
        <v>2.4231281276243899</v>
      </c>
      <c r="AH903" s="24">
        <v>2.6026837439457999</v>
      </c>
      <c r="AI903" s="24">
        <v>2.3495738751975499</v>
      </c>
      <c r="AJ903" s="24">
        <v>2.4916124262760899</v>
      </c>
      <c r="AK903" s="24">
        <v>2.4673204347128599</v>
      </c>
    </row>
    <row r="904" spans="2:37" x14ac:dyDescent="0.3">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c r="AD904" s="14"/>
      <c r="AE904" s="14"/>
      <c r="AF904" s="14"/>
      <c r="AG904" s="14"/>
      <c r="AH904" s="14"/>
      <c r="AI904" s="14"/>
      <c r="AJ904" s="14"/>
      <c r="AK904" s="14"/>
    </row>
    <row r="905" spans="2:37" x14ac:dyDescent="0.3">
      <c r="B905" s="6" t="s">
        <v>349</v>
      </c>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c r="AD905" s="14"/>
      <c r="AE905" s="14"/>
      <c r="AF905" s="14"/>
      <c r="AG905" s="14"/>
      <c r="AH905" s="14"/>
      <c r="AI905" s="14"/>
      <c r="AJ905" s="14"/>
      <c r="AK905" s="14"/>
    </row>
    <row r="906" spans="2:37" x14ac:dyDescent="0.3">
      <c r="B906" s="26" t="s">
        <v>74</v>
      </c>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c r="AD906" s="14"/>
      <c r="AE906" s="14"/>
      <c r="AF906" s="14"/>
      <c r="AG906" s="14"/>
      <c r="AH906" s="14"/>
      <c r="AI906" s="14"/>
      <c r="AJ906" s="14"/>
      <c r="AK906" s="14"/>
    </row>
    <row r="907" spans="2:37" x14ac:dyDescent="0.3">
      <c r="B907" t="s">
        <v>182</v>
      </c>
      <c r="C907" s="14">
        <v>0.11755185386646499</v>
      </c>
      <c r="D907" s="14">
        <v>0.12408832019501199</v>
      </c>
      <c r="E907" s="14">
        <v>0.11128362193678799</v>
      </c>
      <c r="F907" s="14"/>
      <c r="G907" s="14">
        <v>0.11418926423203</v>
      </c>
      <c r="H907" s="14">
        <v>0.13927404408038199</v>
      </c>
      <c r="I907" s="14">
        <v>0.102831065248634</v>
      </c>
      <c r="J907" s="14">
        <v>0.111916144522534</v>
      </c>
      <c r="K907" s="14"/>
      <c r="L907" s="14">
        <v>0.12375646387111799</v>
      </c>
      <c r="M907" s="14">
        <v>0.120791481267393</v>
      </c>
      <c r="N907" s="14">
        <v>8.0059160732442694E-2</v>
      </c>
      <c r="O907" s="14">
        <v>0.13680107800720601</v>
      </c>
      <c r="P907" s="14">
        <v>9.5471723874471504E-2</v>
      </c>
      <c r="Q907" s="14">
        <v>0.109986827583505</v>
      </c>
      <c r="R907" s="14">
        <v>0.124078648305686</v>
      </c>
      <c r="S907" s="14">
        <v>7.3138696889895605E-2</v>
      </c>
      <c r="T907" s="14">
        <v>0.15473583610473499</v>
      </c>
      <c r="U907" s="14">
        <v>0.121387140827881</v>
      </c>
      <c r="V907" s="14">
        <v>0.10597051229674199</v>
      </c>
      <c r="W907" s="14">
        <v>0.104299982382057</v>
      </c>
      <c r="X907" s="14"/>
      <c r="Y907" s="14">
        <v>0.103618881350592</v>
      </c>
      <c r="Z907" s="14">
        <v>0.12764342517028501</v>
      </c>
      <c r="AA907" s="14">
        <v>0.10409852664925601</v>
      </c>
      <c r="AB907" s="14"/>
      <c r="AC907" s="14">
        <v>0.118621245577416</v>
      </c>
      <c r="AD907" s="14">
        <v>0.115205890752796</v>
      </c>
      <c r="AE907" s="14">
        <v>0.10452252272732999</v>
      </c>
      <c r="AF907" s="14"/>
      <c r="AG907" s="14">
        <v>0.17874128322871499</v>
      </c>
      <c r="AH907" s="14">
        <v>0.109228806122491</v>
      </c>
      <c r="AI907" s="14">
        <v>0.132247471489187</v>
      </c>
      <c r="AJ907" s="14">
        <v>0.109250847376403</v>
      </c>
      <c r="AK907" s="14">
        <v>0.118710791443688</v>
      </c>
    </row>
    <row r="908" spans="2:37" x14ac:dyDescent="0.3">
      <c r="B908" t="s">
        <v>183</v>
      </c>
      <c r="C908" s="14">
        <v>0.14002531862062301</v>
      </c>
      <c r="D908" s="14">
        <v>0.153523531639806</v>
      </c>
      <c r="E908" s="14">
        <v>0.12645158596664999</v>
      </c>
      <c r="F908" s="14"/>
      <c r="G908" s="14">
        <v>0.147813565547259</v>
      </c>
      <c r="H908" s="14">
        <v>0.138776277193815</v>
      </c>
      <c r="I908" s="14">
        <v>0.14730598550257901</v>
      </c>
      <c r="J908" s="14">
        <v>0.12597825279371999</v>
      </c>
      <c r="K908" s="14"/>
      <c r="L908" s="14">
        <v>0.14797540198862499</v>
      </c>
      <c r="M908" s="14">
        <v>0.12778590376516999</v>
      </c>
      <c r="N908" s="14">
        <v>0.13573055816247401</v>
      </c>
      <c r="O908" s="14">
        <v>0.139035807693415</v>
      </c>
      <c r="P908" s="14">
        <v>0.105767835678027</v>
      </c>
      <c r="Q908" s="14">
        <v>0.179756925455971</v>
      </c>
      <c r="R908" s="14">
        <v>0.135760569138968</v>
      </c>
      <c r="S908" s="14">
        <v>0.17361685986049499</v>
      </c>
      <c r="T908" s="14">
        <v>0.11504305824300901</v>
      </c>
      <c r="U908" s="14">
        <v>0.14244239644316001</v>
      </c>
      <c r="V908" s="14">
        <v>0.20691458300731</v>
      </c>
      <c r="W908" s="14">
        <v>7.0154081065491494E-2</v>
      </c>
      <c r="X908" s="14"/>
      <c r="Y908" s="14">
        <v>0.16546370384400699</v>
      </c>
      <c r="Z908" s="14">
        <v>0.125074267989321</v>
      </c>
      <c r="AA908" s="14">
        <v>0.10682870163859701</v>
      </c>
      <c r="AB908" s="14"/>
      <c r="AC908" s="14">
        <v>0.15390174738234699</v>
      </c>
      <c r="AD908" s="14">
        <v>0.133773568099923</v>
      </c>
      <c r="AE908" s="14">
        <v>0.1011241477412</v>
      </c>
      <c r="AF908" s="14"/>
      <c r="AG908" s="14">
        <v>0.21875225786527999</v>
      </c>
      <c r="AH908" s="14">
        <v>0.196527949562737</v>
      </c>
      <c r="AI908" s="14">
        <v>0.13649934553787299</v>
      </c>
      <c r="AJ908" s="14">
        <v>0.129380242328032</v>
      </c>
      <c r="AK908" s="14">
        <v>0.119697382335562</v>
      </c>
    </row>
    <row r="909" spans="2:37" x14ac:dyDescent="0.3">
      <c r="B909" t="s">
        <v>324</v>
      </c>
      <c r="C909" s="14">
        <v>0.16644589804442</v>
      </c>
      <c r="D909" s="14">
        <v>0.17514747230681799</v>
      </c>
      <c r="E909" s="14">
        <v>0.15837304989421599</v>
      </c>
      <c r="F909" s="14"/>
      <c r="G909" s="14">
        <v>0.16981414528625899</v>
      </c>
      <c r="H909" s="14">
        <v>0.15140721274132801</v>
      </c>
      <c r="I909" s="14">
        <v>0.17989397985177599</v>
      </c>
      <c r="J909" s="14">
        <v>0.165084580976263</v>
      </c>
      <c r="K909" s="14"/>
      <c r="L909" s="14">
        <v>0.17099028238788799</v>
      </c>
      <c r="M909" s="14">
        <v>0.16662454547335401</v>
      </c>
      <c r="N909" s="14">
        <v>0.20129469769996999</v>
      </c>
      <c r="O909" s="14">
        <v>0.16138678814723201</v>
      </c>
      <c r="P909" s="14">
        <v>0.16792288589540799</v>
      </c>
      <c r="Q909" s="14">
        <v>0.149182478458766</v>
      </c>
      <c r="R909" s="14">
        <v>0.17247084400933499</v>
      </c>
      <c r="S909" s="14">
        <v>0.20320916391441199</v>
      </c>
      <c r="T909" s="14">
        <v>0.13600257610112801</v>
      </c>
      <c r="U909" s="14">
        <v>0.160756088753188</v>
      </c>
      <c r="V909" s="14">
        <v>0.177356426270421</v>
      </c>
      <c r="W909" s="14">
        <v>0.16049419252573299</v>
      </c>
      <c r="X909" s="14"/>
      <c r="Y909" s="14">
        <v>0.155144835400192</v>
      </c>
      <c r="Z909" s="14">
        <v>0.16190451886726101</v>
      </c>
      <c r="AA909" s="14">
        <v>0.16835635910416799</v>
      </c>
      <c r="AB909" s="14"/>
      <c r="AC909" s="14">
        <v>0.16639864167223301</v>
      </c>
      <c r="AD909" s="14">
        <v>0.17199132522319299</v>
      </c>
      <c r="AE909" s="14">
        <v>0.157870295904491</v>
      </c>
      <c r="AF909" s="14"/>
      <c r="AG909" s="14">
        <v>0.11446134945280501</v>
      </c>
      <c r="AH909" s="14">
        <v>0.20647679690769399</v>
      </c>
      <c r="AI909" s="14">
        <v>0.161696678030819</v>
      </c>
      <c r="AJ909" s="14">
        <v>0.15919925526249401</v>
      </c>
      <c r="AK909" s="14">
        <v>0.181401058677782</v>
      </c>
    </row>
    <row r="910" spans="2:37" x14ac:dyDescent="0.3">
      <c r="B910" t="s">
        <v>325</v>
      </c>
      <c r="C910" s="14">
        <v>0.26584331253983401</v>
      </c>
      <c r="D910" s="14">
        <v>0.24519060680680299</v>
      </c>
      <c r="E910" s="14">
        <v>0.285144007913394</v>
      </c>
      <c r="F910" s="14"/>
      <c r="G910" s="14">
        <v>0.28165877432310699</v>
      </c>
      <c r="H910" s="14">
        <v>0.25549868411779703</v>
      </c>
      <c r="I910" s="14">
        <v>0.23997248170191701</v>
      </c>
      <c r="J910" s="14">
        <v>0.28227964044876402</v>
      </c>
      <c r="K910" s="14"/>
      <c r="L910" s="14">
        <v>0.276711246721625</v>
      </c>
      <c r="M910" s="14">
        <v>0.27992588607226798</v>
      </c>
      <c r="N910" s="14">
        <v>0.245159111864512</v>
      </c>
      <c r="O910" s="14">
        <v>0.26317924919321301</v>
      </c>
      <c r="P910" s="14">
        <v>0.247965444925317</v>
      </c>
      <c r="Q910" s="14">
        <v>0.25605582061451199</v>
      </c>
      <c r="R910" s="14">
        <v>0.26384162769461</v>
      </c>
      <c r="S910" s="14">
        <v>0.253258481802561</v>
      </c>
      <c r="T910" s="14">
        <v>0.26465822524257399</v>
      </c>
      <c r="U910" s="14">
        <v>0.28693314871554898</v>
      </c>
      <c r="V910" s="14">
        <v>0.25029461294879402</v>
      </c>
      <c r="W910" s="14">
        <v>0.277708058710808</v>
      </c>
      <c r="X910" s="14"/>
      <c r="Y910" s="14">
        <v>0.219845047363178</v>
      </c>
      <c r="Z910" s="14">
        <v>0.29956883833343501</v>
      </c>
      <c r="AA910" s="14">
        <v>0.284934764829817</v>
      </c>
      <c r="AB910" s="14"/>
      <c r="AC910" s="14">
        <v>0.22221743049106099</v>
      </c>
      <c r="AD910" s="14">
        <v>0.293692971048092</v>
      </c>
      <c r="AE910" s="14">
        <v>0.300072137382492</v>
      </c>
      <c r="AF910" s="14"/>
      <c r="AG910" s="14">
        <v>0.20551788267568499</v>
      </c>
      <c r="AH910" s="14">
        <v>0.23705358322924999</v>
      </c>
      <c r="AI910" s="14">
        <v>0.28621973990202698</v>
      </c>
      <c r="AJ910" s="14">
        <v>0.26993662375312899</v>
      </c>
      <c r="AK910" s="14">
        <v>0.261628623423597</v>
      </c>
    </row>
    <row r="911" spans="2:37" x14ac:dyDescent="0.3">
      <c r="B911" t="s">
        <v>331</v>
      </c>
      <c r="C911" s="14">
        <v>0.31013361692865898</v>
      </c>
      <c r="D911" s="14">
        <v>0.30205006905156001</v>
      </c>
      <c r="E911" s="14">
        <v>0.31874773428895198</v>
      </c>
      <c r="F911" s="14"/>
      <c r="G911" s="14">
        <v>0.28652425061134401</v>
      </c>
      <c r="H911" s="14">
        <v>0.31504378186667797</v>
      </c>
      <c r="I911" s="14">
        <v>0.32999648769509399</v>
      </c>
      <c r="J911" s="14">
        <v>0.31474138125871998</v>
      </c>
      <c r="K911" s="14"/>
      <c r="L911" s="14">
        <v>0.28056660503074399</v>
      </c>
      <c r="M911" s="14">
        <v>0.30487218342181599</v>
      </c>
      <c r="N911" s="14">
        <v>0.33775647154060101</v>
      </c>
      <c r="O911" s="14">
        <v>0.29959707695893401</v>
      </c>
      <c r="P911" s="14">
        <v>0.38287210962677598</v>
      </c>
      <c r="Q911" s="14">
        <v>0.30501794788724601</v>
      </c>
      <c r="R911" s="14">
        <v>0.30384831085140102</v>
      </c>
      <c r="S911" s="14">
        <v>0.29677679753263703</v>
      </c>
      <c r="T911" s="14">
        <v>0.32956030430855399</v>
      </c>
      <c r="U911" s="14">
        <v>0.28848122526022202</v>
      </c>
      <c r="V911" s="14">
        <v>0.259463865476733</v>
      </c>
      <c r="W911" s="14">
        <v>0.38734368531591001</v>
      </c>
      <c r="X911" s="14"/>
      <c r="Y911" s="14">
        <v>0.35592753204203198</v>
      </c>
      <c r="Z911" s="14">
        <v>0.285808949639698</v>
      </c>
      <c r="AA911" s="14">
        <v>0.335781647778162</v>
      </c>
      <c r="AB911" s="14"/>
      <c r="AC911" s="14">
        <v>0.33886093487694302</v>
      </c>
      <c r="AD911" s="14">
        <v>0.28533624487599601</v>
      </c>
      <c r="AE911" s="14">
        <v>0.336410896244487</v>
      </c>
      <c r="AF911" s="14"/>
      <c r="AG911" s="14">
        <v>0.28252722677751502</v>
      </c>
      <c r="AH911" s="14">
        <v>0.25071286417782901</v>
      </c>
      <c r="AI911" s="14">
        <v>0.28333676504009497</v>
      </c>
      <c r="AJ911" s="14">
        <v>0.33223303127994203</v>
      </c>
      <c r="AK911" s="14">
        <v>0.31856214411937001</v>
      </c>
    </row>
    <row r="912" spans="2:37" x14ac:dyDescent="0.3">
      <c r="B912" t="s">
        <v>327</v>
      </c>
      <c r="C912" s="14">
        <v>0</v>
      </c>
      <c r="D912" s="14">
        <v>0</v>
      </c>
      <c r="E912" s="14">
        <v>0</v>
      </c>
      <c r="F912" s="14"/>
      <c r="G912" s="14">
        <v>0</v>
      </c>
      <c r="H912" s="14">
        <v>0</v>
      </c>
      <c r="I912" s="14">
        <v>0</v>
      </c>
      <c r="J912" s="14">
        <v>0</v>
      </c>
      <c r="K912" s="14"/>
      <c r="L912" s="14">
        <v>0</v>
      </c>
      <c r="M912" s="14">
        <v>0</v>
      </c>
      <c r="N912" s="14">
        <v>0</v>
      </c>
      <c r="O912" s="14">
        <v>0</v>
      </c>
      <c r="P912" s="14">
        <v>0</v>
      </c>
      <c r="Q912" s="14">
        <v>0</v>
      </c>
      <c r="R912" s="14">
        <v>0</v>
      </c>
      <c r="S912" s="14">
        <v>0</v>
      </c>
      <c r="T912" s="14">
        <v>0</v>
      </c>
      <c r="U912" s="14">
        <v>0</v>
      </c>
      <c r="V912" s="14">
        <v>0</v>
      </c>
      <c r="W912" s="14">
        <v>0</v>
      </c>
      <c r="X912" s="14"/>
      <c r="Y912" s="14">
        <v>0</v>
      </c>
      <c r="Z912" s="14">
        <v>0</v>
      </c>
      <c r="AA912" s="14">
        <v>0</v>
      </c>
      <c r="AB912" s="14"/>
      <c r="AC912" s="14">
        <v>0</v>
      </c>
      <c r="AD912" s="14">
        <v>0</v>
      </c>
      <c r="AE912" s="14">
        <v>0</v>
      </c>
      <c r="AF912" s="14"/>
      <c r="AG912" s="14">
        <v>0</v>
      </c>
      <c r="AH912" s="14">
        <v>0</v>
      </c>
      <c r="AI912" s="14">
        <v>0</v>
      </c>
      <c r="AJ912" s="14">
        <v>0</v>
      </c>
      <c r="AK912" s="14">
        <v>0</v>
      </c>
    </row>
    <row r="913" spans="2:37" x14ac:dyDescent="0.3">
      <c r="B913" t="s">
        <v>328</v>
      </c>
      <c r="C913" s="24">
        <v>2.5109815200435999</v>
      </c>
      <c r="D913" s="24">
        <v>2.4475905728801002</v>
      </c>
      <c r="E913" s="24">
        <v>2.57362064665107</v>
      </c>
      <c r="F913" s="24"/>
      <c r="G913" s="24">
        <v>2.4785151815344801</v>
      </c>
      <c r="H913" s="24">
        <v>2.4682618824965701</v>
      </c>
      <c r="I913" s="24">
        <v>2.5469973410922599</v>
      </c>
      <c r="J913" s="24">
        <v>2.5619518611274099</v>
      </c>
      <c r="K913" s="24"/>
      <c r="L913" s="24">
        <v>2.4423561270522498</v>
      </c>
      <c r="M913" s="24">
        <v>2.5203013866159401</v>
      </c>
      <c r="N913" s="24">
        <v>2.62482317531836</v>
      </c>
      <c r="O913" s="24">
        <v>2.4497354394032498</v>
      </c>
      <c r="P913" s="24">
        <v>2.7169983807519</v>
      </c>
      <c r="Q913" s="24">
        <v>2.4663611357660198</v>
      </c>
      <c r="R913" s="24">
        <v>2.4876203836470698</v>
      </c>
      <c r="S913" s="24">
        <v>2.5269178232275502</v>
      </c>
      <c r="T913" s="24">
        <v>2.4992641034071998</v>
      </c>
      <c r="U913" s="24">
        <v>2.4786789211370701</v>
      </c>
      <c r="V913" s="24">
        <v>2.3503667363014702</v>
      </c>
      <c r="W913" s="24">
        <v>2.77364138351302</v>
      </c>
      <c r="X913" s="24"/>
      <c r="Y913" s="24">
        <v>2.5589986449020499</v>
      </c>
      <c r="Z913" s="24">
        <v>2.4908256192829401</v>
      </c>
      <c r="AA913" s="24">
        <v>2.6414723054490299</v>
      </c>
      <c r="AB913" s="24"/>
      <c r="AC913" s="24">
        <v>2.5087950617077701</v>
      </c>
      <c r="AD913" s="24">
        <v>2.5001801111945698</v>
      </c>
      <c r="AE913" s="24">
        <v>2.6627247366756102</v>
      </c>
      <c r="AF913" s="24"/>
      <c r="AG913" s="24">
        <v>2.194337511908</v>
      </c>
      <c r="AH913" s="24">
        <v>2.3234937497771901</v>
      </c>
      <c r="AI913" s="24">
        <v>2.4518989814659702</v>
      </c>
      <c r="AJ913" s="24">
        <v>2.58652074923218</v>
      </c>
      <c r="AK913" s="24">
        <v>2.5416339464394002</v>
      </c>
    </row>
    <row r="914" spans="2:37" x14ac:dyDescent="0.3">
      <c r="B914" t="s">
        <v>329</v>
      </c>
      <c r="C914" s="24">
        <v>1.8561250533565301</v>
      </c>
      <c r="D914" s="24">
        <v>1.9042152700956201</v>
      </c>
      <c r="E914" s="24">
        <v>1.80386869181493</v>
      </c>
      <c r="F914" s="24"/>
      <c r="G914" s="24">
        <v>1.80557872982789</v>
      </c>
      <c r="H914" s="24">
        <v>1.99483784194856</v>
      </c>
      <c r="I914" s="24">
        <v>1.82214341116766</v>
      </c>
      <c r="J914" s="24">
        <v>1.80150010227931</v>
      </c>
      <c r="K914" s="24"/>
      <c r="L914" s="24">
        <v>1.8506959335131701</v>
      </c>
      <c r="M914" s="24">
        <v>1.84436997443795</v>
      </c>
      <c r="N914" s="24">
        <v>1.6686721495321799</v>
      </c>
      <c r="O914" s="24">
        <v>1.9527514361525999</v>
      </c>
      <c r="P914" s="24">
        <v>1.7613696601151401</v>
      </c>
      <c r="Q914" s="24">
        <v>1.88529595062644</v>
      </c>
      <c r="R914" s="24">
        <v>1.8813427965592799</v>
      </c>
      <c r="S914" s="24">
        <v>1.6425831195815099</v>
      </c>
      <c r="T914" s="24">
        <v>2.07388671897619</v>
      </c>
      <c r="U914" s="24">
        <v>1.8465292610811701</v>
      </c>
      <c r="V914" s="24">
        <v>1.8081644561910899</v>
      </c>
      <c r="W914" s="24">
        <v>1.7351957733211201</v>
      </c>
      <c r="X914" s="24"/>
      <c r="Y914" s="24">
        <v>1.9140627904608001</v>
      </c>
      <c r="Z914" s="24">
        <v>1.83923484539483</v>
      </c>
      <c r="AA914" s="24">
        <v>1.74930453538622</v>
      </c>
      <c r="AB914" s="24"/>
      <c r="AC914" s="24">
        <v>1.9490038186612499</v>
      </c>
      <c r="AD914" s="24">
        <v>1.7809365824399199</v>
      </c>
      <c r="AE914" s="24">
        <v>1.72944512122906</v>
      </c>
      <c r="AF914" s="24"/>
      <c r="AG914" s="24">
        <v>2.2524329728914001</v>
      </c>
      <c r="AH914" s="24">
        <v>1.7761315204863799</v>
      </c>
      <c r="AI914" s="24">
        <v>1.8845677843686499</v>
      </c>
      <c r="AJ914" s="24">
        <v>1.82248896261536</v>
      </c>
      <c r="AK914" s="24">
        <v>1.83998032104569</v>
      </c>
    </row>
    <row r="915" spans="2:37" x14ac:dyDescent="0.3">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c r="AD915" s="14"/>
      <c r="AE915" s="14"/>
      <c r="AF915" s="14"/>
      <c r="AG915" s="14"/>
      <c r="AH915" s="14"/>
      <c r="AI915" s="14"/>
      <c r="AJ915" s="14"/>
      <c r="AK915" s="14"/>
    </row>
    <row r="916" spans="2:37" x14ac:dyDescent="0.3">
      <c r="B916" s="6" t="s">
        <v>350</v>
      </c>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c r="AD916" s="14"/>
      <c r="AE916" s="14"/>
      <c r="AF916" s="14"/>
      <c r="AG916" s="14"/>
      <c r="AH916" s="14"/>
      <c r="AI916" s="14"/>
      <c r="AJ916" s="14"/>
      <c r="AK916" s="14"/>
    </row>
    <row r="917" spans="2:37" x14ac:dyDescent="0.3">
      <c r="B917" s="26" t="s">
        <v>74</v>
      </c>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c r="AD917" s="14"/>
      <c r="AE917" s="14"/>
      <c r="AF917" s="14"/>
      <c r="AG917" s="14"/>
      <c r="AH917" s="14"/>
      <c r="AI917" s="14"/>
      <c r="AJ917" s="14"/>
      <c r="AK917" s="14"/>
    </row>
    <row r="918" spans="2:37" x14ac:dyDescent="0.3">
      <c r="B918" t="s">
        <v>182</v>
      </c>
      <c r="C918" s="14">
        <v>0.230681076535033</v>
      </c>
      <c r="D918" s="14">
        <v>0.212664066278412</v>
      </c>
      <c r="E918" s="14">
        <v>0.247174989668934</v>
      </c>
      <c r="F918" s="14"/>
      <c r="G918" s="14">
        <v>0.21380461430022299</v>
      </c>
      <c r="H918" s="14">
        <v>0.21986631369616</v>
      </c>
      <c r="I918" s="14">
        <v>0.23839330816815499</v>
      </c>
      <c r="J918" s="14">
        <v>0.25148313138443301</v>
      </c>
      <c r="K918" s="14"/>
      <c r="L918" s="14">
        <v>0.27156026681669698</v>
      </c>
      <c r="M918" s="14">
        <v>0.21808178351059099</v>
      </c>
      <c r="N918" s="14">
        <v>0.21293410116577799</v>
      </c>
      <c r="O918" s="14">
        <v>0.180831666863463</v>
      </c>
      <c r="P918" s="14">
        <v>0.24959182246049699</v>
      </c>
      <c r="Q918" s="14">
        <v>0.225067639729331</v>
      </c>
      <c r="R918" s="14">
        <v>0.25195695734406798</v>
      </c>
      <c r="S918" s="14">
        <v>0.26679943744997903</v>
      </c>
      <c r="T918" s="14">
        <v>0.21287213430719101</v>
      </c>
      <c r="U918" s="14">
        <v>0.232817427456771</v>
      </c>
      <c r="V918" s="14">
        <v>0.208718530793014</v>
      </c>
      <c r="W918" s="14">
        <v>0.25517198354116499</v>
      </c>
      <c r="X918" s="14"/>
      <c r="Y918" s="14">
        <v>0.16364025561179499</v>
      </c>
      <c r="Z918" s="14">
        <v>0.26647968616729101</v>
      </c>
      <c r="AA918" s="14">
        <v>0.24485117079405799</v>
      </c>
      <c r="AB918" s="14"/>
      <c r="AC918" s="14">
        <v>0.171239050454496</v>
      </c>
      <c r="AD918" s="14">
        <v>0.22956376273305401</v>
      </c>
      <c r="AE918" s="14">
        <v>0.29888704869965499</v>
      </c>
      <c r="AF918" s="14"/>
      <c r="AG918" s="14">
        <v>0.27772359446803702</v>
      </c>
      <c r="AH918" s="14">
        <v>0.226139203242398</v>
      </c>
      <c r="AI918" s="14">
        <v>0.25770980852113701</v>
      </c>
      <c r="AJ918" s="14">
        <v>0.20536128314406699</v>
      </c>
      <c r="AK918" s="14">
        <v>0.25361236376110602</v>
      </c>
    </row>
    <row r="919" spans="2:37" x14ac:dyDescent="0.3">
      <c r="B919" t="s">
        <v>183</v>
      </c>
      <c r="C919" s="14">
        <v>0.25004306660950998</v>
      </c>
      <c r="D919" s="14">
        <v>0.25478768552193998</v>
      </c>
      <c r="E919" s="14">
        <v>0.24573693963213</v>
      </c>
      <c r="F919" s="14"/>
      <c r="G919" s="14">
        <v>0.24842221272735901</v>
      </c>
      <c r="H919" s="14">
        <v>0.24700467991431899</v>
      </c>
      <c r="I919" s="14">
        <v>0.24618072392080501</v>
      </c>
      <c r="J919" s="14">
        <v>0.25915867912964802</v>
      </c>
      <c r="K919" s="14"/>
      <c r="L919" s="14">
        <v>0.22457575734874899</v>
      </c>
      <c r="M919" s="14">
        <v>0.24503711446443499</v>
      </c>
      <c r="N919" s="14">
        <v>0.25901591316809602</v>
      </c>
      <c r="O919" s="14">
        <v>0.23236736391679999</v>
      </c>
      <c r="P919" s="14">
        <v>0.24273025074552501</v>
      </c>
      <c r="Q919" s="14">
        <v>0.244493079371011</v>
      </c>
      <c r="R919" s="14">
        <v>0.24707466368641501</v>
      </c>
      <c r="S919" s="14">
        <v>0.22569684149161301</v>
      </c>
      <c r="T919" s="14">
        <v>0.28867854834020501</v>
      </c>
      <c r="U919" s="14">
        <v>0.27352123841281201</v>
      </c>
      <c r="V919" s="14">
        <v>0.23079660761726201</v>
      </c>
      <c r="W919" s="14">
        <v>0.31389339286412199</v>
      </c>
      <c r="X919" s="14"/>
      <c r="Y919" s="14">
        <v>0.25760719044279101</v>
      </c>
      <c r="Z919" s="14">
        <v>0.26580688343621101</v>
      </c>
      <c r="AA919" s="14">
        <v>0.21654925899587099</v>
      </c>
      <c r="AB919" s="14"/>
      <c r="AC919" s="14">
        <v>0.24036517546601499</v>
      </c>
      <c r="AD919" s="14">
        <v>0.26098101227375498</v>
      </c>
      <c r="AE919" s="14">
        <v>0.28674609703891102</v>
      </c>
      <c r="AF919" s="14"/>
      <c r="AG919" s="14">
        <v>0.18681358541101001</v>
      </c>
      <c r="AH919" s="14">
        <v>0.191761216770054</v>
      </c>
      <c r="AI919" s="14">
        <v>0.246098869898563</v>
      </c>
      <c r="AJ919" s="14">
        <v>0.269131528121408</v>
      </c>
      <c r="AK919" s="14">
        <v>0.241852104117802</v>
      </c>
    </row>
    <row r="920" spans="2:37" x14ac:dyDescent="0.3">
      <c r="B920" t="s">
        <v>324</v>
      </c>
      <c r="C920" s="14">
        <v>0.17300032203999199</v>
      </c>
      <c r="D920" s="14">
        <v>0.172318238026614</v>
      </c>
      <c r="E920" s="14">
        <v>0.174154668427948</v>
      </c>
      <c r="F920" s="14"/>
      <c r="G920" s="14">
        <v>0.16577599721102401</v>
      </c>
      <c r="H920" s="14">
        <v>0.183528854311207</v>
      </c>
      <c r="I920" s="14">
        <v>0.16742460210326901</v>
      </c>
      <c r="J920" s="14">
        <v>0.17473111427871901</v>
      </c>
      <c r="K920" s="14"/>
      <c r="L920" s="14">
        <v>0.185771842508591</v>
      </c>
      <c r="M920" s="14">
        <v>0.18426726271927299</v>
      </c>
      <c r="N920" s="14">
        <v>0.142376850328056</v>
      </c>
      <c r="O920" s="14">
        <v>0.18539530102476101</v>
      </c>
      <c r="P920" s="14">
        <v>0.16834568188021801</v>
      </c>
      <c r="Q920" s="14">
        <v>0.15574276983528301</v>
      </c>
      <c r="R920" s="14">
        <v>0.162350772527287</v>
      </c>
      <c r="S920" s="14">
        <v>0.13224254772892399</v>
      </c>
      <c r="T920" s="14">
        <v>0.20701415781045801</v>
      </c>
      <c r="U920" s="14">
        <v>0.17168683433153101</v>
      </c>
      <c r="V920" s="14">
        <v>0.190826279329839</v>
      </c>
      <c r="W920" s="14">
        <v>0.10368060876412601</v>
      </c>
      <c r="X920" s="14"/>
      <c r="Y920" s="14">
        <v>0.18545583237246899</v>
      </c>
      <c r="Z920" s="14">
        <v>0.171591838754071</v>
      </c>
      <c r="AA920" s="14">
        <v>0.21061541274531201</v>
      </c>
      <c r="AB920" s="14"/>
      <c r="AC920" s="14">
        <v>0.16803320738487901</v>
      </c>
      <c r="AD920" s="14">
        <v>0.18641359067815999</v>
      </c>
      <c r="AE920" s="14">
        <v>0.173306548646395</v>
      </c>
      <c r="AF920" s="14"/>
      <c r="AG920" s="14">
        <v>0.21689240393067299</v>
      </c>
      <c r="AH920" s="14">
        <v>0.15543889861423499</v>
      </c>
      <c r="AI920" s="14">
        <v>0.15422106477059899</v>
      </c>
      <c r="AJ920" s="14">
        <v>0.180087922592642</v>
      </c>
      <c r="AK920" s="14">
        <v>0.169176389809191</v>
      </c>
    </row>
    <row r="921" spans="2:37" x14ac:dyDescent="0.3">
      <c r="B921" t="s">
        <v>325</v>
      </c>
      <c r="C921" s="14">
        <v>0.191137227272272</v>
      </c>
      <c r="D921" s="14">
        <v>0.18477932823447199</v>
      </c>
      <c r="E921" s="14">
        <v>0.19727835866726101</v>
      </c>
      <c r="F921" s="14"/>
      <c r="G921" s="14">
        <v>0.189988386457313</v>
      </c>
      <c r="H921" s="14">
        <v>0.20432422583232401</v>
      </c>
      <c r="I921" s="14">
        <v>0.19472422674718601</v>
      </c>
      <c r="J921" s="14">
        <v>0.17694428688945599</v>
      </c>
      <c r="K921" s="14"/>
      <c r="L921" s="14">
        <v>0.160799046733829</v>
      </c>
      <c r="M921" s="14">
        <v>0.21103928071230499</v>
      </c>
      <c r="N921" s="14">
        <v>0.216337857129968</v>
      </c>
      <c r="O921" s="14">
        <v>0.20221105104656401</v>
      </c>
      <c r="P921" s="14">
        <v>0.21363422457429401</v>
      </c>
      <c r="Q921" s="14">
        <v>0.19933762512353501</v>
      </c>
      <c r="R921" s="14">
        <v>0.20328183260783</v>
      </c>
      <c r="S921" s="14">
        <v>0.20478191508322399</v>
      </c>
      <c r="T921" s="14">
        <v>0.158508637165724</v>
      </c>
      <c r="U921" s="14">
        <v>0.162193577053137</v>
      </c>
      <c r="V921" s="14">
        <v>0.206245380286326</v>
      </c>
      <c r="W921" s="14">
        <v>0.199419883964294</v>
      </c>
      <c r="X921" s="14"/>
      <c r="Y921" s="14">
        <v>0.20728042393982499</v>
      </c>
      <c r="Z921" s="14">
        <v>0.159078448293797</v>
      </c>
      <c r="AA921" s="14">
        <v>0.220525613787588</v>
      </c>
      <c r="AB921" s="14"/>
      <c r="AC921" s="14">
        <v>0.236195852719746</v>
      </c>
      <c r="AD921" s="14">
        <v>0.179961418401935</v>
      </c>
      <c r="AE921" s="14">
        <v>0.13480537569464701</v>
      </c>
      <c r="AF921" s="14"/>
      <c r="AG921" s="14">
        <v>0.18930273889510299</v>
      </c>
      <c r="AH921" s="14">
        <v>0.199381281523105</v>
      </c>
      <c r="AI921" s="14">
        <v>0.18164842592414199</v>
      </c>
      <c r="AJ921" s="14">
        <v>0.19622000496682099</v>
      </c>
      <c r="AK921" s="14">
        <v>0.192191128260398</v>
      </c>
    </row>
    <row r="922" spans="2:37" x14ac:dyDescent="0.3">
      <c r="B922" t="s">
        <v>331</v>
      </c>
      <c r="C922" s="14">
        <v>0.15474903547406699</v>
      </c>
      <c r="D922" s="14">
        <v>0.17466007351375701</v>
      </c>
      <c r="E922" s="14">
        <v>0.13565504360372699</v>
      </c>
      <c r="F922" s="14"/>
      <c r="G922" s="14">
        <v>0.18200878930407999</v>
      </c>
      <c r="H922" s="14">
        <v>0.14527592624599001</v>
      </c>
      <c r="I922" s="14">
        <v>0.15327713906058499</v>
      </c>
      <c r="J922" s="14">
        <v>0.136120509746986</v>
      </c>
      <c r="K922" s="14"/>
      <c r="L922" s="14">
        <v>0.15729308659213401</v>
      </c>
      <c r="M922" s="14">
        <v>0.14157455859339599</v>
      </c>
      <c r="N922" s="14">
        <v>0.16447300203919099</v>
      </c>
      <c r="O922" s="14">
        <v>0.199194617148411</v>
      </c>
      <c r="P922" s="14">
        <v>0.125698020339466</v>
      </c>
      <c r="Q922" s="14">
        <v>0.17535888594084001</v>
      </c>
      <c r="R922" s="14">
        <v>0.13533577383440001</v>
      </c>
      <c r="S922" s="14">
        <v>0.17047925824626001</v>
      </c>
      <c r="T922" s="14">
        <v>0.132926522376422</v>
      </c>
      <c r="U922" s="14">
        <v>0.15978092274574901</v>
      </c>
      <c r="V922" s="14">
        <v>0.16341320197355899</v>
      </c>
      <c r="W922" s="14">
        <v>0.127834130866293</v>
      </c>
      <c r="X922" s="14"/>
      <c r="Y922" s="14">
        <v>0.186016297633119</v>
      </c>
      <c r="Z922" s="14">
        <v>0.13704314334863099</v>
      </c>
      <c r="AA922" s="14">
        <v>0.107458543677171</v>
      </c>
      <c r="AB922" s="14"/>
      <c r="AC922" s="14">
        <v>0.184166713974864</v>
      </c>
      <c r="AD922" s="14">
        <v>0.143080215913095</v>
      </c>
      <c r="AE922" s="14">
        <v>0.103737201798604</v>
      </c>
      <c r="AF922" s="14"/>
      <c r="AG922" s="14">
        <v>0.11838594469125301</v>
      </c>
      <c r="AH922" s="14">
        <v>0.22727939985020801</v>
      </c>
      <c r="AI922" s="14">
        <v>0.16032183088555901</v>
      </c>
      <c r="AJ922" s="14">
        <v>0.14919926117506199</v>
      </c>
      <c r="AK922" s="14">
        <v>0.14316801405150301</v>
      </c>
    </row>
    <row r="923" spans="2:37" x14ac:dyDescent="0.3">
      <c r="B923" t="s">
        <v>327</v>
      </c>
      <c r="C923" s="14">
        <v>3.89272069125661E-4</v>
      </c>
      <c r="D923" s="14">
        <v>7.9060842480500599E-4</v>
      </c>
      <c r="E923" s="14">
        <v>0</v>
      </c>
      <c r="F923" s="14"/>
      <c r="G923" s="14">
        <v>0</v>
      </c>
      <c r="H923" s="14">
        <v>0</v>
      </c>
      <c r="I923" s="14">
        <v>0</v>
      </c>
      <c r="J923" s="14">
        <v>1.56227857075765E-3</v>
      </c>
      <c r="K923" s="14"/>
      <c r="L923" s="14">
        <v>0</v>
      </c>
      <c r="M923" s="14">
        <v>0</v>
      </c>
      <c r="N923" s="14">
        <v>4.8622761689108901E-3</v>
      </c>
      <c r="O923" s="14">
        <v>0</v>
      </c>
      <c r="P923" s="14">
        <v>0</v>
      </c>
      <c r="Q923" s="14">
        <v>0</v>
      </c>
      <c r="R923" s="14">
        <v>0</v>
      </c>
      <c r="S923" s="14">
        <v>0</v>
      </c>
      <c r="T923" s="14">
        <v>0</v>
      </c>
      <c r="U923" s="14">
        <v>0</v>
      </c>
      <c r="V923" s="14">
        <v>0</v>
      </c>
      <c r="W923" s="14">
        <v>0</v>
      </c>
      <c r="X923" s="14"/>
      <c r="Y923" s="14">
        <v>0</v>
      </c>
      <c r="Z923" s="14">
        <v>0</v>
      </c>
      <c r="AA923" s="14">
        <v>0</v>
      </c>
      <c r="AB923" s="14"/>
      <c r="AC923" s="14">
        <v>0</v>
      </c>
      <c r="AD923" s="14">
        <v>0</v>
      </c>
      <c r="AE923" s="14">
        <v>2.5177281217870101E-3</v>
      </c>
      <c r="AF923" s="14"/>
      <c r="AG923" s="14">
        <v>1.08817326039242E-2</v>
      </c>
      <c r="AH923" s="14">
        <v>0</v>
      </c>
      <c r="AI923" s="14">
        <v>0</v>
      </c>
      <c r="AJ923" s="14">
        <v>0</v>
      </c>
      <c r="AK923" s="14">
        <v>0</v>
      </c>
    </row>
    <row r="924" spans="2:37" x14ac:dyDescent="0.3">
      <c r="B924" t="s">
        <v>328</v>
      </c>
      <c r="C924" s="24">
        <v>1.79039789474821</v>
      </c>
      <c r="D924" s="24">
        <v>1.85635548245764</v>
      </c>
      <c r="E924" s="24">
        <v>1.7285015269047199</v>
      </c>
      <c r="F924" s="24"/>
      <c r="G924" s="24">
        <v>1.8779745237376699</v>
      </c>
      <c r="H924" s="24">
        <v>1.80813877101766</v>
      </c>
      <c r="I924" s="24">
        <v>1.7783111646112399</v>
      </c>
      <c r="J924" s="24">
        <v>1.69174720019719</v>
      </c>
      <c r="K924" s="24"/>
      <c r="L924" s="24">
        <v>1.70768892893595</v>
      </c>
      <c r="M924" s="24">
        <v>1.81298771641348</v>
      </c>
      <c r="N924" s="24">
        <v>1.8749865742154299</v>
      </c>
      <c r="O924" s="24">
        <v>2.0065695876996599</v>
      </c>
      <c r="P924" s="24">
        <v>1.72311636958671</v>
      </c>
      <c r="Q924" s="24">
        <v>1.85542703817554</v>
      </c>
      <c r="R924" s="24">
        <v>1.72296480190208</v>
      </c>
      <c r="S924" s="24">
        <v>1.78644471518417</v>
      </c>
      <c r="T924" s="24">
        <v>1.70993886496398</v>
      </c>
      <c r="U924" s="24">
        <v>1.74259932921828</v>
      </c>
      <c r="V924" s="24">
        <v>1.8848381150301501</v>
      </c>
      <c r="W924" s="24">
        <v>1.63085078575043</v>
      </c>
      <c r="X924" s="24"/>
      <c r="Y924" s="24">
        <v>1.99442531753968</v>
      </c>
      <c r="Z924" s="24">
        <v>1.6343984792202599</v>
      </c>
      <c r="AA924" s="24">
        <v>1.7291911005579399</v>
      </c>
      <c r="AB924" s="24"/>
      <c r="AC924" s="24">
        <v>2.02168600429447</v>
      </c>
      <c r="AD924" s="24">
        <v>1.74601331248827</v>
      </c>
      <c r="AE924" s="24">
        <v>1.465312769219</v>
      </c>
      <c r="AF924" s="24"/>
      <c r="AG924" s="24">
        <v>1.7164590517423</v>
      </c>
      <c r="AH924" s="24">
        <v>2.0099004579686701</v>
      </c>
      <c r="AI924" s="24">
        <v>1.7407736007544199</v>
      </c>
      <c r="AJ924" s="24">
        <v>1.8147644329074</v>
      </c>
      <c r="AK924" s="24">
        <v>1.7294503247233901</v>
      </c>
    </row>
    <row r="925" spans="2:37" x14ac:dyDescent="0.3">
      <c r="B925" t="s">
        <v>329</v>
      </c>
      <c r="C925" s="24">
        <v>1.9431167017358399</v>
      </c>
      <c r="D925" s="24">
        <v>1.9766790928890099</v>
      </c>
      <c r="E925" s="24">
        <v>1.90187689382623</v>
      </c>
      <c r="F925" s="24"/>
      <c r="G925" s="24">
        <v>2.0092545579274601</v>
      </c>
      <c r="H925" s="24">
        <v>1.87749727203342</v>
      </c>
      <c r="I925" s="24">
        <v>1.9614126371759799</v>
      </c>
      <c r="J925" s="24">
        <v>1.9081023856094701</v>
      </c>
      <c r="K925" s="24"/>
      <c r="L925" s="24">
        <v>2.0201408898690301</v>
      </c>
      <c r="M925" s="24">
        <v>1.8644967031480899</v>
      </c>
      <c r="N925" s="24">
        <v>2.0215022883117899</v>
      </c>
      <c r="O925" s="24">
        <v>1.96187980038583</v>
      </c>
      <c r="P925" s="24">
        <v>1.8898157745941999</v>
      </c>
      <c r="Q925" s="24">
        <v>2.03213411575818</v>
      </c>
      <c r="R925" s="24">
        <v>1.93079049885639</v>
      </c>
      <c r="S925" s="24">
        <v>2.15192034926423</v>
      </c>
      <c r="T925" s="24">
        <v>1.7515380057886101</v>
      </c>
      <c r="U925" s="24">
        <v>1.94703775210884</v>
      </c>
      <c r="V925" s="24">
        <v>1.9250553702815401</v>
      </c>
      <c r="W925" s="24">
        <v>1.9305167785050099</v>
      </c>
      <c r="X925" s="24"/>
      <c r="Y925" s="24">
        <v>1.8664548120804101</v>
      </c>
      <c r="Z925" s="24">
        <v>1.90706660890019</v>
      </c>
      <c r="AA925" s="24">
        <v>1.7826646655729499</v>
      </c>
      <c r="AB925" s="24"/>
      <c r="AC925" s="24">
        <v>1.89949569401589</v>
      </c>
      <c r="AD925" s="24">
        <v>1.8685636532957299</v>
      </c>
      <c r="AE925" s="24">
        <v>1.7726296999440201</v>
      </c>
      <c r="AF925" s="24"/>
      <c r="AG925" s="24">
        <v>1.9965814705073699</v>
      </c>
      <c r="AH925" s="24">
        <v>2.2139824163502002</v>
      </c>
      <c r="AI925" s="24">
        <v>2.0367006274378898</v>
      </c>
      <c r="AJ925" s="24">
        <v>1.8505438032363799</v>
      </c>
      <c r="AK925" s="24">
        <v>1.9510744232427899</v>
      </c>
    </row>
    <row r="926" spans="2:37" x14ac:dyDescent="0.3">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c r="AD926" s="14"/>
      <c r="AE926" s="14"/>
      <c r="AF926" s="14"/>
      <c r="AG926" s="14"/>
      <c r="AH926" s="14"/>
      <c r="AI926" s="14"/>
      <c r="AJ926" s="14"/>
      <c r="AK926" s="14"/>
    </row>
    <row r="927" spans="2:37" x14ac:dyDescent="0.3">
      <c r="B927" s="6" t="s">
        <v>351</v>
      </c>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c r="AD927" s="14"/>
      <c r="AE927" s="14"/>
      <c r="AF927" s="14"/>
      <c r="AG927" s="14"/>
      <c r="AH927" s="14"/>
      <c r="AI927" s="14"/>
      <c r="AJ927" s="14"/>
      <c r="AK927" s="14"/>
    </row>
    <row r="928" spans="2:37" x14ac:dyDescent="0.3">
      <c r="B928" s="26" t="s">
        <v>74</v>
      </c>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c r="AD928" s="14"/>
      <c r="AE928" s="14"/>
      <c r="AF928" s="14"/>
      <c r="AG928" s="14"/>
      <c r="AH928" s="14"/>
      <c r="AI928" s="14"/>
      <c r="AJ928" s="14"/>
      <c r="AK928" s="14"/>
    </row>
    <row r="929" spans="2:37" x14ac:dyDescent="0.3">
      <c r="B929" t="s">
        <v>182</v>
      </c>
      <c r="C929" s="14">
        <v>0.41471509420402602</v>
      </c>
      <c r="D929" s="14">
        <v>0.42156019901757702</v>
      </c>
      <c r="E929" s="14">
        <v>0.40877833064876901</v>
      </c>
      <c r="F929" s="14"/>
      <c r="G929" s="14">
        <v>0.42476678386653399</v>
      </c>
      <c r="H929" s="14">
        <v>0.42034074093516299</v>
      </c>
      <c r="I929" s="14">
        <v>0.44141515623924499</v>
      </c>
      <c r="J929" s="14">
        <v>0.37674943615447198</v>
      </c>
      <c r="K929" s="14"/>
      <c r="L929" s="14">
        <v>0.36385164918208202</v>
      </c>
      <c r="M929" s="14">
        <v>0.429107968275523</v>
      </c>
      <c r="N929" s="14">
        <v>0.48738540686506998</v>
      </c>
      <c r="O929" s="14">
        <v>0.44927933393056102</v>
      </c>
      <c r="P929" s="14">
        <v>0.43607005434339102</v>
      </c>
      <c r="Q929" s="14">
        <v>0.40850207860932197</v>
      </c>
      <c r="R929" s="14">
        <v>0.389135588525934</v>
      </c>
      <c r="S929" s="14">
        <v>0.41273729604812098</v>
      </c>
      <c r="T929" s="14">
        <v>0.393515115035802</v>
      </c>
      <c r="U929" s="14">
        <v>0.41889447145855202</v>
      </c>
      <c r="V929" s="14">
        <v>0.409005919682571</v>
      </c>
      <c r="W929" s="14">
        <v>0.406192306604305</v>
      </c>
      <c r="X929" s="14"/>
      <c r="Y929" s="14">
        <v>0.45104449459630502</v>
      </c>
      <c r="Z929" s="14">
        <v>0.40460223248907401</v>
      </c>
      <c r="AA929" s="14">
        <v>0.44049026810430902</v>
      </c>
      <c r="AB929" s="14"/>
      <c r="AC929" s="14">
        <v>0.450722171620349</v>
      </c>
      <c r="AD929" s="14">
        <v>0.43000003016447502</v>
      </c>
      <c r="AE929" s="14">
        <v>0.36648608945368999</v>
      </c>
      <c r="AF929" s="14"/>
      <c r="AG929" s="14">
        <v>0.26091073587178798</v>
      </c>
      <c r="AH929" s="14">
        <v>0.43482114358854401</v>
      </c>
      <c r="AI929" s="14">
        <v>0.37567153573435802</v>
      </c>
      <c r="AJ929" s="14">
        <v>0.44107062777261502</v>
      </c>
      <c r="AK929" s="14">
        <v>0.40730359608514</v>
      </c>
    </row>
    <row r="930" spans="2:37" x14ac:dyDescent="0.3">
      <c r="B930" t="s">
        <v>183</v>
      </c>
      <c r="C930" s="14">
        <v>0.28770665323384598</v>
      </c>
      <c r="D930" s="14">
        <v>0.26365848967128702</v>
      </c>
      <c r="E930" s="14">
        <v>0.31109610374560398</v>
      </c>
      <c r="F930" s="14"/>
      <c r="G930" s="14">
        <v>0.28073183947112801</v>
      </c>
      <c r="H930" s="14">
        <v>0.287994518454464</v>
      </c>
      <c r="I930" s="14">
        <v>0.269154568834853</v>
      </c>
      <c r="J930" s="14">
        <v>0.308848392201439</v>
      </c>
      <c r="K930" s="14"/>
      <c r="L930" s="14">
        <v>0.32224904994359699</v>
      </c>
      <c r="M930" s="14">
        <v>0.28052700754872001</v>
      </c>
      <c r="N930" s="14">
        <v>0.25864619260691102</v>
      </c>
      <c r="O930" s="14">
        <v>0.28475303050490602</v>
      </c>
      <c r="P930" s="14">
        <v>0.277853610947492</v>
      </c>
      <c r="Q930" s="14">
        <v>0.28937836185097199</v>
      </c>
      <c r="R930" s="14">
        <v>0.292856775293452</v>
      </c>
      <c r="S930" s="14">
        <v>0.24053629553016501</v>
      </c>
      <c r="T930" s="14">
        <v>0.30677294411778699</v>
      </c>
      <c r="U930" s="14">
        <v>0.28582965501382601</v>
      </c>
      <c r="V930" s="14">
        <v>0.241305332602816</v>
      </c>
      <c r="W930" s="14">
        <v>0.324585551177627</v>
      </c>
      <c r="X930" s="14"/>
      <c r="Y930" s="14">
        <v>0.24792015565236</v>
      </c>
      <c r="Z930" s="14">
        <v>0.29128500037542199</v>
      </c>
      <c r="AA930" s="14">
        <v>0.30164813118858902</v>
      </c>
      <c r="AB930" s="14"/>
      <c r="AC930" s="14">
        <v>0.238913288004311</v>
      </c>
      <c r="AD930" s="14">
        <v>0.29840679233512402</v>
      </c>
      <c r="AE930" s="14">
        <v>0.32636784198173702</v>
      </c>
      <c r="AF930" s="14"/>
      <c r="AG930" s="14">
        <v>0.27087530897418899</v>
      </c>
      <c r="AH930" s="14">
        <v>0.26299523065512198</v>
      </c>
      <c r="AI930" s="14">
        <v>0.31430094398500802</v>
      </c>
      <c r="AJ930" s="14">
        <v>0.27849849208467398</v>
      </c>
      <c r="AK930" s="14">
        <v>0.30587535505399599</v>
      </c>
    </row>
    <row r="931" spans="2:37" x14ac:dyDescent="0.3">
      <c r="B931" t="s">
        <v>324</v>
      </c>
      <c r="C931" s="14">
        <v>0.14954512783027299</v>
      </c>
      <c r="D931" s="14">
        <v>0.15544708129748699</v>
      </c>
      <c r="E931" s="14">
        <v>0.14280394977499999</v>
      </c>
      <c r="F931" s="14"/>
      <c r="G931" s="14">
        <v>0.15112717109256199</v>
      </c>
      <c r="H931" s="14">
        <v>0.138539700035407</v>
      </c>
      <c r="I931" s="14">
        <v>0.158483359475347</v>
      </c>
      <c r="J931" s="14">
        <v>0.150751168836982</v>
      </c>
      <c r="K931" s="14"/>
      <c r="L931" s="14">
        <v>0.150954040374216</v>
      </c>
      <c r="M931" s="14">
        <v>0.14045078482812601</v>
      </c>
      <c r="N931" s="14">
        <v>0.13675127256293201</v>
      </c>
      <c r="O931" s="14">
        <v>0.130737687387047</v>
      </c>
      <c r="P931" s="14">
        <v>0.14893156254922399</v>
      </c>
      <c r="Q931" s="14">
        <v>0.16650367693530599</v>
      </c>
      <c r="R931" s="14">
        <v>0.17352709840317401</v>
      </c>
      <c r="S931" s="14">
        <v>0.12334428875262</v>
      </c>
      <c r="T931" s="14">
        <v>0.15694805814472901</v>
      </c>
      <c r="U931" s="14">
        <v>0.14932735288458501</v>
      </c>
      <c r="V931" s="14">
        <v>0.15838750279740799</v>
      </c>
      <c r="W931" s="14">
        <v>0.15303104853534899</v>
      </c>
      <c r="X931" s="14"/>
      <c r="Y931" s="14">
        <v>0.14665997874252901</v>
      </c>
      <c r="Z931" s="14">
        <v>0.13982276349191</v>
      </c>
      <c r="AA931" s="14">
        <v>0.114148176756227</v>
      </c>
      <c r="AB931" s="14"/>
      <c r="AC931" s="14">
        <v>0.167028811375316</v>
      </c>
      <c r="AD931" s="14">
        <v>0.13119093259238401</v>
      </c>
      <c r="AE931" s="14">
        <v>0.14386679910394301</v>
      </c>
      <c r="AF931" s="14"/>
      <c r="AG931" s="14">
        <v>0.219763455394927</v>
      </c>
      <c r="AH931" s="14">
        <v>0.159653713277666</v>
      </c>
      <c r="AI931" s="14">
        <v>0.14269311694306699</v>
      </c>
      <c r="AJ931" s="14">
        <v>0.14442333921904399</v>
      </c>
      <c r="AK931" s="14">
        <v>0.14765419648065201</v>
      </c>
    </row>
    <row r="932" spans="2:37" x14ac:dyDescent="0.3">
      <c r="B932" t="s">
        <v>325</v>
      </c>
      <c r="C932" s="14">
        <v>9.8130495543573698E-2</v>
      </c>
      <c r="D932" s="14">
        <v>0.107450075756331</v>
      </c>
      <c r="E932" s="14">
        <v>8.9024950470606795E-2</v>
      </c>
      <c r="F932" s="14"/>
      <c r="G932" s="14">
        <v>9.9617587627675405E-2</v>
      </c>
      <c r="H932" s="14">
        <v>9.8062215659820998E-2</v>
      </c>
      <c r="I932" s="14">
        <v>8.6400465778171801E-2</v>
      </c>
      <c r="J932" s="14">
        <v>0.107025061565832</v>
      </c>
      <c r="K932" s="14"/>
      <c r="L932" s="14">
        <v>0.11622245289821399</v>
      </c>
      <c r="M932" s="14">
        <v>0.10387129269162999</v>
      </c>
      <c r="N932" s="14">
        <v>7.6861919301560902E-2</v>
      </c>
      <c r="O932" s="14">
        <v>7.2379637008190501E-2</v>
      </c>
      <c r="P932" s="14">
        <v>8.5368124682968893E-2</v>
      </c>
      <c r="Q932" s="14">
        <v>9.8782925753778894E-2</v>
      </c>
      <c r="R932" s="14">
        <v>9.2718556254546794E-2</v>
      </c>
      <c r="S932" s="14">
        <v>0.141957964075759</v>
      </c>
      <c r="T932" s="14">
        <v>8.7221706282794603E-2</v>
      </c>
      <c r="U932" s="14">
        <v>0.10439196414791101</v>
      </c>
      <c r="V932" s="14">
        <v>0.119343392375772</v>
      </c>
      <c r="W932" s="14">
        <v>9.2736944426783402E-2</v>
      </c>
      <c r="X932" s="14"/>
      <c r="Y932" s="14">
        <v>0.108445923481946</v>
      </c>
      <c r="Z932" s="14">
        <v>0.104900172680953</v>
      </c>
      <c r="AA932" s="14">
        <v>9.3511062555829805E-2</v>
      </c>
      <c r="AB932" s="14"/>
      <c r="AC932" s="14">
        <v>0.105310401841356</v>
      </c>
      <c r="AD932" s="14">
        <v>9.2217024234132805E-2</v>
      </c>
      <c r="AE932" s="14">
        <v>9.3523642320622602E-2</v>
      </c>
      <c r="AF932" s="14"/>
      <c r="AG932" s="14">
        <v>0.16039755547507201</v>
      </c>
      <c r="AH932" s="14">
        <v>0.11281604370658201</v>
      </c>
      <c r="AI932" s="14">
        <v>0.10231338019245299</v>
      </c>
      <c r="AJ932" s="14">
        <v>9.3576253703348405E-2</v>
      </c>
      <c r="AK932" s="14">
        <v>8.7828779591726996E-2</v>
      </c>
    </row>
    <row r="933" spans="2:37" x14ac:dyDescent="0.3">
      <c r="B933" t="s">
        <v>331</v>
      </c>
      <c r="C933" s="14">
        <v>4.99026291882817E-2</v>
      </c>
      <c r="D933" s="14">
        <v>5.18841542573183E-2</v>
      </c>
      <c r="E933" s="14">
        <v>4.82966653600208E-2</v>
      </c>
      <c r="F933" s="14"/>
      <c r="G933" s="14">
        <v>4.3756617942100402E-2</v>
      </c>
      <c r="H933" s="14">
        <v>5.5062824915144998E-2</v>
      </c>
      <c r="I933" s="14">
        <v>4.45464496723827E-2</v>
      </c>
      <c r="J933" s="14">
        <v>5.6625941241274597E-2</v>
      </c>
      <c r="K933" s="14"/>
      <c r="L933" s="14">
        <v>4.6722807601891403E-2</v>
      </c>
      <c r="M933" s="14">
        <v>4.6042946656001199E-2</v>
      </c>
      <c r="N933" s="14">
        <v>4.0355208663526002E-2</v>
      </c>
      <c r="O933" s="14">
        <v>6.2850311169295806E-2</v>
      </c>
      <c r="P933" s="14">
        <v>5.1776647476923197E-2</v>
      </c>
      <c r="Q933" s="14">
        <v>3.6832956850621802E-2</v>
      </c>
      <c r="R933" s="14">
        <v>5.1761981522892901E-2</v>
      </c>
      <c r="S933" s="14">
        <v>8.1424155593335004E-2</v>
      </c>
      <c r="T933" s="14">
        <v>5.55421764188875E-2</v>
      </c>
      <c r="U933" s="14">
        <v>4.1556556495126698E-2</v>
      </c>
      <c r="V933" s="14">
        <v>7.1957852541433096E-2</v>
      </c>
      <c r="W933" s="14">
        <v>2.34541492559346E-2</v>
      </c>
      <c r="X933" s="14"/>
      <c r="Y933" s="14">
        <v>4.5929447526859901E-2</v>
      </c>
      <c r="Z933" s="14">
        <v>5.9389830962640701E-2</v>
      </c>
      <c r="AA933" s="14">
        <v>5.0202361395045303E-2</v>
      </c>
      <c r="AB933" s="14"/>
      <c r="AC933" s="14">
        <v>3.8025327158668E-2</v>
      </c>
      <c r="AD933" s="14">
        <v>4.8185220673885101E-2</v>
      </c>
      <c r="AE933" s="14">
        <v>6.9755627140007298E-2</v>
      </c>
      <c r="AF933" s="14"/>
      <c r="AG933" s="14">
        <v>8.8052944284023896E-2</v>
      </c>
      <c r="AH933" s="14">
        <v>2.97138687720865E-2</v>
      </c>
      <c r="AI933" s="14">
        <v>6.5021023145115098E-2</v>
      </c>
      <c r="AJ933" s="14">
        <v>4.2431287220317603E-2</v>
      </c>
      <c r="AK933" s="14">
        <v>5.1338072788484901E-2</v>
      </c>
    </row>
    <row r="934" spans="2:37" x14ac:dyDescent="0.3">
      <c r="B934" t="s">
        <v>327</v>
      </c>
      <c r="C934" s="14">
        <v>0</v>
      </c>
      <c r="D934" s="14">
        <v>0</v>
      </c>
      <c r="E934" s="14">
        <v>0</v>
      </c>
      <c r="F934" s="14"/>
      <c r="G934" s="14">
        <v>0</v>
      </c>
      <c r="H934" s="14">
        <v>0</v>
      </c>
      <c r="I934" s="14">
        <v>0</v>
      </c>
      <c r="J934" s="14">
        <v>0</v>
      </c>
      <c r="K934" s="14"/>
      <c r="L934" s="14">
        <v>0</v>
      </c>
      <c r="M934" s="14">
        <v>0</v>
      </c>
      <c r="N934" s="14">
        <v>0</v>
      </c>
      <c r="O934" s="14">
        <v>0</v>
      </c>
      <c r="P934" s="14">
        <v>0</v>
      </c>
      <c r="Q934" s="14">
        <v>0</v>
      </c>
      <c r="R934" s="14">
        <v>0</v>
      </c>
      <c r="S934" s="14">
        <v>0</v>
      </c>
      <c r="T934" s="14">
        <v>0</v>
      </c>
      <c r="U934" s="14">
        <v>0</v>
      </c>
      <c r="V934" s="14">
        <v>0</v>
      </c>
      <c r="W934" s="14">
        <v>0</v>
      </c>
      <c r="X934" s="14"/>
      <c r="Y934" s="14">
        <v>0</v>
      </c>
      <c r="Z934" s="14">
        <v>0</v>
      </c>
      <c r="AA934" s="14">
        <v>0</v>
      </c>
      <c r="AB934" s="14"/>
      <c r="AC934" s="14">
        <v>0</v>
      </c>
      <c r="AD934" s="14">
        <v>0</v>
      </c>
      <c r="AE934" s="14">
        <v>0</v>
      </c>
      <c r="AF934" s="14"/>
      <c r="AG934" s="14">
        <v>0</v>
      </c>
      <c r="AH934" s="14">
        <v>0</v>
      </c>
      <c r="AI934" s="14">
        <v>0</v>
      </c>
      <c r="AJ934" s="14">
        <v>0</v>
      </c>
      <c r="AK934" s="14">
        <v>0</v>
      </c>
    </row>
    <row r="935" spans="2:37" x14ac:dyDescent="0.3">
      <c r="B935" t="s">
        <v>328</v>
      </c>
      <c r="C935" s="24">
        <v>1.08079891227824</v>
      </c>
      <c r="D935" s="24">
        <v>1.1044394965645301</v>
      </c>
      <c r="E935" s="24">
        <v>1.0569655161475</v>
      </c>
      <c r="F935" s="24"/>
      <c r="G935" s="24">
        <v>1.0568654163076801</v>
      </c>
      <c r="H935" s="24">
        <v>1.0795118651653199</v>
      </c>
      <c r="I935" s="24">
        <v>1.0235084838096</v>
      </c>
      <c r="J935" s="24">
        <v>1.1579296795380001</v>
      </c>
      <c r="K935" s="24"/>
      <c r="L935" s="24">
        <v>1.15971571979423</v>
      </c>
      <c r="M935" s="24">
        <v>1.0572142419038699</v>
      </c>
      <c r="N935" s="24">
        <v>0.92415533029156205</v>
      </c>
      <c r="O935" s="24">
        <v>1.01476856098075</v>
      </c>
      <c r="P935" s="24">
        <v>1.0389277000025401</v>
      </c>
      <c r="Q935" s="24">
        <v>1.0660663203853999</v>
      </c>
      <c r="R935" s="24">
        <v>1.12511456695501</v>
      </c>
      <c r="S935" s="24">
        <v>1.23879538763602</v>
      </c>
      <c r="T935" s="24">
        <v>1.10450288493118</v>
      </c>
      <c r="U935" s="24">
        <v>1.06388647920723</v>
      </c>
      <c r="V935" s="24">
        <v>1.20394192549068</v>
      </c>
      <c r="W935" s="24">
        <v>1.0026750785524201</v>
      </c>
      <c r="X935" s="24"/>
      <c r="Y935" s="24">
        <v>1.0502956736907001</v>
      </c>
      <c r="Z935" s="24">
        <v>1.1231903692526699</v>
      </c>
      <c r="AA935" s="24">
        <v>1.01128711794871</v>
      </c>
      <c r="AB935" s="24"/>
      <c r="AC935" s="24">
        <v>1.0410034249136799</v>
      </c>
      <c r="AD935" s="24">
        <v>1.0301806129178299</v>
      </c>
      <c r="AE935" s="24">
        <v>1.17369487571152</v>
      </c>
      <c r="AF935" s="24"/>
      <c r="AG935" s="24">
        <v>1.54380666332536</v>
      </c>
      <c r="AH935" s="24">
        <v>1.0396062634185399</v>
      </c>
      <c r="AI935" s="24">
        <v>1.16671141102896</v>
      </c>
      <c r="AJ935" s="24">
        <v>1.01779908051408</v>
      </c>
      <c r="AK935" s="24">
        <v>1.07002237794442</v>
      </c>
    </row>
    <row r="936" spans="2:37" x14ac:dyDescent="0.3">
      <c r="B936" t="s">
        <v>329</v>
      </c>
      <c r="C936" s="24">
        <v>1.3998424666201801</v>
      </c>
      <c r="D936" s="24">
        <v>1.4638451129524399</v>
      </c>
      <c r="E936" s="24">
        <v>1.33998973420168</v>
      </c>
      <c r="F936" s="24"/>
      <c r="G936" s="24">
        <v>1.3666273856801601</v>
      </c>
      <c r="H936" s="24">
        <v>1.44222396979595</v>
      </c>
      <c r="I936" s="24">
        <v>1.34790806201014</v>
      </c>
      <c r="J936" s="24">
        <v>1.4422154927376001</v>
      </c>
      <c r="K936" s="24"/>
      <c r="L936" s="24">
        <v>1.37796473379397</v>
      </c>
      <c r="M936" s="24">
        <v>1.3997368639752299</v>
      </c>
      <c r="N936" s="24">
        <v>1.2943997741023101</v>
      </c>
      <c r="O936" s="24">
        <v>1.4402849641453299</v>
      </c>
      <c r="P936" s="24">
        <v>1.3975721417421201</v>
      </c>
      <c r="Q936" s="24">
        <v>1.30207401267987</v>
      </c>
      <c r="R936" s="24">
        <v>1.3895066786672801</v>
      </c>
      <c r="S936" s="24">
        <v>1.7946631303739999</v>
      </c>
      <c r="T936" s="24">
        <v>1.39251572928374</v>
      </c>
      <c r="U936" s="24">
        <v>1.36073838200678</v>
      </c>
      <c r="V936" s="24">
        <v>1.6618006582556699</v>
      </c>
      <c r="W936" s="24">
        <v>1.15407436864544</v>
      </c>
      <c r="X936" s="24"/>
      <c r="Y936" s="24">
        <v>1.4446238967398299</v>
      </c>
      <c r="Z936" s="24">
        <v>1.48472418991101</v>
      </c>
      <c r="AA936" s="24">
        <v>1.3879195898568999</v>
      </c>
      <c r="AB936" s="24"/>
      <c r="AC936" s="24">
        <v>1.3808345959569199</v>
      </c>
      <c r="AD936" s="24">
        <v>1.3639499100644801</v>
      </c>
      <c r="AE936" s="24">
        <v>1.48527232628677</v>
      </c>
      <c r="AF936" s="24"/>
      <c r="AG936" s="24">
        <v>1.6341462080540701</v>
      </c>
      <c r="AH936" s="24">
        <v>1.3171060987180701</v>
      </c>
      <c r="AI936" s="24">
        <v>1.48795531032895</v>
      </c>
      <c r="AJ936" s="24">
        <v>1.3422793661825501</v>
      </c>
      <c r="AK936" s="24">
        <v>1.3655869341035001</v>
      </c>
    </row>
    <row r="937" spans="2:37" x14ac:dyDescent="0.3">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c r="AD937" s="14"/>
      <c r="AE937" s="14"/>
      <c r="AF937" s="14"/>
      <c r="AG937" s="14"/>
      <c r="AH937" s="14"/>
      <c r="AI937" s="14"/>
      <c r="AJ937" s="14"/>
      <c r="AK937" s="14"/>
    </row>
    <row r="938" spans="2:37" x14ac:dyDescent="0.3">
      <c r="B938" s="6" t="s">
        <v>352</v>
      </c>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c r="AD938" s="14"/>
      <c r="AE938" s="14"/>
      <c r="AF938" s="14"/>
      <c r="AG938" s="14"/>
      <c r="AH938" s="14"/>
      <c r="AI938" s="14"/>
      <c r="AJ938" s="14"/>
      <c r="AK938" s="14"/>
    </row>
    <row r="939" spans="2:37" x14ac:dyDescent="0.3">
      <c r="B939" s="26" t="s">
        <v>74</v>
      </c>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c r="AD939" s="14"/>
      <c r="AE939" s="14"/>
      <c r="AF939" s="14"/>
      <c r="AG939" s="14"/>
      <c r="AH939" s="14"/>
      <c r="AI939" s="14"/>
      <c r="AJ939" s="14"/>
      <c r="AK939" s="14"/>
    </row>
    <row r="940" spans="2:37" x14ac:dyDescent="0.3">
      <c r="B940" t="s">
        <v>182</v>
      </c>
      <c r="C940" s="14">
        <v>0.11909972090984899</v>
      </c>
      <c r="D940" s="14">
        <v>0.135487043656314</v>
      </c>
      <c r="E940" s="14">
        <v>0.102560292357656</v>
      </c>
      <c r="F940" s="14"/>
      <c r="G940" s="14">
        <v>0.13239607700815201</v>
      </c>
      <c r="H940" s="14">
        <v>0.11186459907742</v>
      </c>
      <c r="I940" s="14">
        <v>0.100365919000412</v>
      </c>
      <c r="J940" s="14">
        <v>0.12631110179278399</v>
      </c>
      <c r="K940" s="14"/>
      <c r="L940" s="14">
        <v>0.141894301957073</v>
      </c>
      <c r="M940" s="14">
        <v>0.134274014041048</v>
      </c>
      <c r="N940" s="14">
        <v>0.120847777992498</v>
      </c>
      <c r="O940" s="14">
        <v>9.8062495962704402E-2</v>
      </c>
      <c r="P940" s="14">
        <v>8.4313993431656895E-2</v>
      </c>
      <c r="Q940" s="14">
        <v>0.120898398739019</v>
      </c>
      <c r="R940" s="14">
        <v>0.123585054318994</v>
      </c>
      <c r="S940" s="14">
        <v>0.15484139842546399</v>
      </c>
      <c r="T940" s="14">
        <v>0.118020753438641</v>
      </c>
      <c r="U940" s="14">
        <v>8.8130273198461007E-2</v>
      </c>
      <c r="V940" s="14">
        <v>0.11301082532762</v>
      </c>
      <c r="W940" s="14">
        <v>0.12913557223038599</v>
      </c>
      <c r="X940" s="14"/>
      <c r="Y940" s="14">
        <v>0.15136206152920401</v>
      </c>
      <c r="Z940" s="14">
        <v>0.10296871298700901</v>
      </c>
      <c r="AA940" s="14">
        <v>8.0385734618485097E-2</v>
      </c>
      <c r="AB940" s="14"/>
      <c r="AC940" s="14">
        <v>0.11860961721716599</v>
      </c>
      <c r="AD940" s="14">
        <v>0.108057091300703</v>
      </c>
      <c r="AE940" s="14">
        <v>0.14422537025576401</v>
      </c>
      <c r="AF940" s="14"/>
      <c r="AG940" s="14">
        <v>0.150187581447326</v>
      </c>
      <c r="AH940" s="14">
        <v>0.117649127193313</v>
      </c>
      <c r="AI940" s="14">
        <v>0.13432420268243001</v>
      </c>
      <c r="AJ940" s="14">
        <v>0.10971149777203799</v>
      </c>
      <c r="AK940" s="14">
        <v>0.122903027513941</v>
      </c>
    </row>
    <row r="941" spans="2:37" x14ac:dyDescent="0.3">
      <c r="B941" t="s">
        <v>183</v>
      </c>
      <c r="C941" s="14">
        <v>0.11405065616265</v>
      </c>
      <c r="D941" s="14">
        <v>0.12500828238512399</v>
      </c>
      <c r="E941" s="14">
        <v>0.102786853037484</v>
      </c>
      <c r="F941" s="14"/>
      <c r="G941" s="14">
        <v>0.115511044189477</v>
      </c>
      <c r="H941" s="14">
        <v>9.7891517263949401E-2</v>
      </c>
      <c r="I941" s="14">
        <v>0.140012317695902</v>
      </c>
      <c r="J941" s="14">
        <v>0.108083876837586</v>
      </c>
      <c r="K941" s="14"/>
      <c r="L941" s="14">
        <v>0.11437956975843799</v>
      </c>
      <c r="M941" s="14">
        <v>0.106721204501562</v>
      </c>
      <c r="N941" s="14">
        <v>8.8805084485566593E-2</v>
      </c>
      <c r="O941" s="14">
        <v>0.118244942076279</v>
      </c>
      <c r="P941" s="14">
        <v>0.133369911648101</v>
      </c>
      <c r="Q941" s="14">
        <v>0.121797556632065</v>
      </c>
      <c r="R941" s="14">
        <v>0.12788338687961601</v>
      </c>
      <c r="S941" s="14">
        <v>0.13857301038771899</v>
      </c>
      <c r="T941" s="14">
        <v>0.10457119766937401</v>
      </c>
      <c r="U941" s="14">
        <v>0.104115279306964</v>
      </c>
      <c r="V941" s="14">
        <v>9.9493039435847794E-2</v>
      </c>
      <c r="W941" s="14">
        <v>0.15016236995750801</v>
      </c>
      <c r="X941" s="14"/>
      <c r="Y941" s="14">
        <v>0.108082314321138</v>
      </c>
      <c r="Z941" s="14">
        <v>0.12885529069754001</v>
      </c>
      <c r="AA941" s="14">
        <v>0.143654256880275</v>
      </c>
      <c r="AB941" s="14"/>
      <c r="AC941" s="14">
        <v>0.117959236379403</v>
      </c>
      <c r="AD941" s="14">
        <v>0.107274044702795</v>
      </c>
      <c r="AE941" s="14">
        <v>0.115022806037383</v>
      </c>
      <c r="AF941" s="14"/>
      <c r="AG941" s="14">
        <v>0.17325021921325101</v>
      </c>
      <c r="AH941" s="14">
        <v>0.11122792495372</v>
      </c>
      <c r="AI941" s="14">
        <v>9.0945747419627604E-2</v>
      </c>
      <c r="AJ941" s="14">
        <v>0.112194754127466</v>
      </c>
      <c r="AK941" s="14">
        <v>0.12494107186718301</v>
      </c>
    </row>
    <row r="942" spans="2:37" x14ac:dyDescent="0.3">
      <c r="B942" t="s">
        <v>324</v>
      </c>
      <c r="C942" s="14">
        <v>0.19722174373948201</v>
      </c>
      <c r="D942" s="14">
        <v>0.202836020949029</v>
      </c>
      <c r="E942" s="14">
        <v>0.19171133918866301</v>
      </c>
      <c r="F942" s="14"/>
      <c r="G942" s="14">
        <v>0.19833512518521501</v>
      </c>
      <c r="H942" s="14">
        <v>0.19336443003411399</v>
      </c>
      <c r="I942" s="14">
        <v>0.210138249189573</v>
      </c>
      <c r="J942" s="14">
        <v>0.19025290242399501</v>
      </c>
      <c r="K942" s="14"/>
      <c r="L942" s="14">
        <v>0.166096024545723</v>
      </c>
      <c r="M942" s="14">
        <v>0.20443714981964101</v>
      </c>
      <c r="N942" s="14">
        <v>0.22999332576049999</v>
      </c>
      <c r="O942" s="14">
        <v>0.17390596205973599</v>
      </c>
      <c r="P942" s="14">
        <v>0.21189114740037401</v>
      </c>
      <c r="Q942" s="14">
        <v>0.21376990720595801</v>
      </c>
      <c r="R942" s="14">
        <v>0.16826675344986</v>
      </c>
      <c r="S942" s="14">
        <v>0.23800029803927</v>
      </c>
      <c r="T942" s="14">
        <v>0.19647870450334901</v>
      </c>
      <c r="U942" s="14">
        <v>0.202975474335608</v>
      </c>
      <c r="V942" s="14">
        <v>0.19431231084733799</v>
      </c>
      <c r="W942" s="14">
        <v>0.223165344111562</v>
      </c>
      <c r="X942" s="14"/>
      <c r="Y942" s="14">
        <v>0.20882660250429999</v>
      </c>
      <c r="Z942" s="14">
        <v>0.21083398660282601</v>
      </c>
      <c r="AA942" s="14">
        <v>0.18468048859618699</v>
      </c>
      <c r="AB942" s="14"/>
      <c r="AC942" s="14">
        <v>0.20269305078264099</v>
      </c>
      <c r="AD942" s="14">
        <v>0.180121947196028</v>
      </c>
      <c r="AE942" s="14">
        <v>0.204118531107538</v>
      </c>
      <c r="AF942" s="14"/>
      <c r="AG942" s="14">
        <v>0.19284591584722699</v>
      </c>
      <c r="AH942" s="14">
        <v>0.16566840674831601</v>
      </c>
      <c r="AI942" s="14">
        <v>0.183623870397783</v>
      </c>
      <c r="AJ942" s="14">
        <v>0.20266604433882701</v>
      </c>
      <c r="AK942" s="14">
        <v>0.21088862630722399</v>
      </c>
    </row>
    <row r="943" spans="2:37" x14ac:dyDescent="0.3">
      <c r="B943" t="s">
        <v>325</v>
      </c>
      <c r="C943" s="14">
        <v>0.206977210085518</v>
      </c>
      <c r="D943" s="14">
        <v>0.20463378972204399</v>
      </c>
      <c r="E943" s="14">
        <v>0.20997578524826199</v>
      </c>
      <c r="F943" s="14"/>
      <c r="G943" s="14">
        <v>0.18121469286711001</v>
      </c>
      <c r="H943" s="14">
        <v>0.22462997689046099</v>
      </c>
      <c r="I943" s="14">
        <v>0.200235657809479</v>
      </c>
      <c r="J943" s="14">
        <v>0.22157783882301499</v>
      </c>
      <c r="K943" s="14"/>
      <c r="L943" s="14">
        <v>0.19772508216698401</v>
      </c>
      <c r="M943" s="14">
        <v>0.160930539269179</v>
      </c>
      <c r="N943" s="14">
        <v>0.222569718437681</v>
      </c>
      <c r="O943" s="14">
        <v>0.25886939528422498</v>
      </c>
      <c r="P943" s="14">
        <v>0.22961556706441899</v>
      </c>
      <c r="Q943" s="14">
        <v>0.19123679430082999</v>
      </c>
      <c r="R943" s="14">
        <v>0.220838004600421</v>
      </c>
      <c r="S943" s="14">
        <v>0.157666654593943</v>
      </c>
      <c r="T943" s="14">
        <v>0.25478756876966302</v>
      </c>
      <c r="U943" s="14">
        <v>0.19317502608102999</v>
      </c>
      <c r="V943" s="14">
        <v>0.19423075808901599</v>
      </c>
      <c r="W943" s="14">
        <v>0.16234258955054101</v>
      </c>
      <c r="X943" s="14"/>
      <c r="Y943" s="14">
        <v>0.21794271947204399</v>
      </c>
      <c r="Z943" s="14">
        <v>0.17614241370671399</v>
      </c>
      <c r="AA943" s="14">
        <v>0.22578060003789799</v>
      </c>
      <c r="AB943" s="14"/>
      <c r="AC943" s="14">
        <v>0.213077413732252</v>
      </c>
      <c r="AD943" s="14">
        <v>0.20875670163363799</v>
      </c>
      <c r="AE943" s="14">
        <v>0.21457499093671001</v>
      </c>
      <c r="AF943" s="14"/>
      <c r="AG943" s="14">
        <v>0.21009421069033199</v>
      </c>
      <c r="AH943" s="14">
        <v>0.26092254475261101</v>
      </c>
      <c r="AI943" s="14">
        <v>0.204419829293987</v>
      </c>
      <c r="AJ943" s="14">
        <v>0.20903269191261101</v>
      </c>
      <c r="AK943" s="14">
        <v>0.179088788407194</v>
      </c>
    </row>
    <row r="944" spans="2:37" x14ac:dyDescent="0.3">
      <c r="B944" t="s">
        <v>331</v>
      </c>
      <c r="C944" s="14">
        <v>0.36265066910250099</v>
      </c>
      <c r="D944" s="14">
        <v>0.33203486328748899</v>
      </c>
      <c r="E944" s="14">
        <v>0.39296573016793601</v>
      </c>
      <c r="F944" s="14"/>
      <c r="G944" s="14">
        <v>0.37254306075004601</v>
      </c>
      <c r="H944" s="14">
        <v>0.37224947673405601</v>
      </c>
      <c r="I944" s="14">
        <v>0.34924785630463401</v>
      </c>
      <c r="J944" s="14">
        <v>0.35377428012261902</v>
      </c>
      <c r="K944" s="14"/>
      <c r="L944" s="14">
        <v>0.37990502157178202</v>
      </c>
      <c r="M944" s="14">
        <v>0.39363709236856997</v>
      </c>
      <c r="N944" s="14">
        <v>0.33778409332375497</v>
      </c>
      <c r="O944" s="14">
        <v>0.350917204617055</v>
      </c>
      <c r="P944" s="14">
        <v>0.34080938045544901</v>
      </c>
      <c r="Q944" s="14">
        <v>0.35229734312212901</v>
      </c>
      <c r="R944" s="14">
        <v>0.359426800751109</v>
      </c>
      <c r="S944" s="14">
        <v>0.31091863855360402</v>
      </c>
      <c r="T944" s="14">
        <v>0.32614177561897201</v>
      </c>
      <c r="U944" s="14">
        <v>0.41160394707793702</v>
      </c>
      <c r="V944" s="14">
        <v>0.39895306630017802</v>
      </c>
      <c r="W944" s="14">
        <v>0.33519412415000199</v>
      </c>
      <c r="X944" s="14"/>
      <c r="Y944" s="14">
        <v>0.31378630217331399</v>
      </c>
      <c r="Z944" s="14">
        <v>0.38119959600591102</v>
      </c>
      <c r="AA944" s="14">
        <v>0.36549891986715499</v>
      </c>
      <c r="AB944" s="14"/>
      <c r="AC944" s="14">
        <v>0.34766068188853799</v>
      </c>
      <c r="AD944" s="14">
        <v>0.39579021516683599</v>
      </c>
      <c r="AE944" s="14">
        <v>0.32205830166260502</v>
      </c>
      <c r="AF944" s="14"/>
      <c r="AG944" s="14">
        <v>0.27362207280186401</v>
      </c>
      <c r="AH944" s="14">
        <v>0.34453199635204002</v>
      </c>
      <c r="AI944" s="14">
        <v>0.38668635020617298</v>
      </c>
      <c r="AJ944" s="14">
        <v>0.36639501184905898</v>
      </c>
      <c r="AK944" s="14">
        <v>0.362178485904457</v>
      </c>
    </row>
    <row r="945" spans="2:37" x14ac:dyDescent="0.3">
      <c r="B945" t="s">
        <v>327</v>
      </c>
      <c r="C945" s="14">
        <v>0</v>
      </c>
      <c r="D945" s="14">
        <v>0</v>
      </c>
      <c r="E945" s="14">
        <v>0</v>
      </c>
      <c r="F945" s="14"/>
      <c r="G945" s="14">
        <v>0</v>
      </c>
      <c r="H945" s="14">
        <v>0</v>
      </c>
      <c r="I945" s="14">
        <v>0</v>
      </c>
      <c r="J945" s="14">
        <v>0</v>
      </c>
      <c r="K945" s="14"/>
      <c r="L945" s="14">
        <v>0</v>
      </c>
      <c r="M945" s="14">
        <v>0</v>
      </c>
      <c r="N945" s="14">
        <v>0</v>
      </c>
      <c r="O945" s="14">
        <v>0</v>
      </c>
      <c r="P945" s="14">
        <v>0</v>
      </c>
      <c r="Q945" s="14">
        <v>0</v>
      </c>
      <c r="R945" s="14">
        <v>0</v>
      </c>
      <c r="S945" s="14">
        <v>0</v>
      </c>
      <c r="T945" s="14">
        <v>0</v>
      </c>
      <c r="U945" s="14">
        <v>0</v>
      </c>
      <c r="V945" s="14">
        <v>0</v>
      </c>
      <c r="W945" s="14">
        <v>0</v>
      </c>
      <c r="X945" s="14"/>
      <c r="Y945" s="14">
        <v>0</v>
      </c>
      <c r="Z945" s="14">
        <v>0</v>
      </c>
      <c r="AA945" s="14">
        <v>0</v>
      </c>
      <c r="AB945" s="14"/>
      <c r="AC945" s="14">
        <v>0</v>
      </c>
      <c r="AD945" s="14">
        <v>0</v>
      </c>
      <c r="AE945" s="14">
        <v>0</v>
      </c>
      <c r="AF945" s="14"/>
      <c r="AG945" s="14">
        <v>0</v>
      </c>
      <c r="AH945" s="14">
        <v>0</v>
      </c>
      <c r="AI945" s="14">
        <v>0</v>
      </c>
      <c r="AJ945" s="14">
        <v>0</v>
      </c>
      <c r="AK945" s="14">
        <v>0</v>
      </c>
    </row>
    <row r="946" spans="2:37" x14ac:dyDescent="0.3">
      <c r="B946" t="s">
        <v>328</v>
      </c>
      <c r="C946" s="24">
        <v>2.5800284503081699</v>
      </c>
      <c r="D946" s="24">
        <v>2.47272114659927</v>
      </c>
      <c r="E946" s="24">
        <v>2.6879998078313299</v>
      </c>
      <c r="F946" s="24"/>
      <c r="G946" s="24">
        <v>2.54599761616142</v>
      </c>
      <c r="H946" s="24">
        <v>2.6475082149397799</v>
      </c>
      <c r="I946" s="24">
        <v>2.55798721472202</v>
      </c>
      <c r="J946" s="24">
        <v>2.5684203186450998</v>
      </c>
      <c r="K946" s="24"/>
      <c r="L946" s="24">
        <v>2.5593669516379598</v>
      </c>
      <c r="M946" s="24">
        <v>2.5729354914226601</v>
      </c>
      <c r="N946" s="24">
        <v>2.5676372646146302</v>
      </c>
      <c r="O946" s="24">
        <v>2.6463338705166501</v>
      </c>
      <c r="P946" s="24">
        <v>2.6092364294639001</v>
      </c>
      <c r="Q946" s="24">
        <v>2.5322371264349801</v>
      </c>
      <c r="R946" s="24">
        <v>2.56463811058503</v>
      </c>
      <c r="S946" s="24">
        <v>2.3312481244624998</v>
      </c>
      <c r="T946" s="24">
        <v>2.56645841546095</v>
      </c>
      <c r="U946" s="24">
        <v>2.7360070945330199</v>
      </c>
      <c r="V946" s="24">
        <v>2.66662220059828</v>
      </c>
      <c r="W946" s="24">
        <v>2.42429732343227</v>
      </c>
      <c r="X946" s="24"/>
      <c r="Y946" s="24">
        <v>2.4347088864391302</v>
      </c>
      <c r="Z946" s="24">
        <v>2.60374888904698</v>
      </c>
      <c r="AA946" s="24">
        <v>2.6523527136549601</v>
      </c>
      <c r="AB946" s="24"/>
      <c r="AC946" s="24">
        <v>2.5532203066955899</v>
      </c>
      <c r="AD946" s="24">
        <v>2.6769489046631101</v>
      </c>
      <c r="AE946" s="24">
        <v>2.4552180477130099</v>
      </c>
      <c r="AF946" s="24"/>
      <c r="AG946" s="24">
        <v>2.2837129741861601</v>
      </c>
      <c r="AH946" s="24">
        <v>2.60346035811635</v>
      </c>
      <c r="AI946" s="24">
        <v>2.61819837692184</v>
      </c>
      <c r="AJ946" s="24">
        <v>2.6102049659391802</v>
      </c>
      <c r="AK946" s="24">
        <v>2.5326986333210502</v>
      </c>
    </row>
    <row r="947" spans="2:37" x14ac:dyDescent="0.3">
      <c r="B947" t="s">
        <v>329</v>
      </c>
      <c r="C947" s="24">
        <v>1.9122317160595901</v>
      </c>
      <c r="D947" s="24">
        <v>1.9775988296059801</v>
      </c>
      <c r="E947" s="24">
        <v>1.82272373308428</v>
      </c>
      <c r="F947" s="24"/>
      <c r="G947" s="24">
        <v>2.0208637847969002</v>
      </c>
      <c r="H947" s="24">
        <v>1.84207557596394</v>
      </c>
      <c r="I947" s="24">
        <v>1.8301262635134099</v>
      </c>
      <c r="J947" s="24">
        <v>1.9294742169629</v>
      </c>
      <c r="K947" s="24"/>
      <c r="L947" s="24">
        <v>2.0913782036452799</v>
      </c>
      <c r="M947" s="24">
        <v>2.0563001718007601</v>
      </c>
      <c r="N947" s="24">
        <v>1.83128893327579</v>
      </c>
      <c r="O947" s="24">
        <v>1.7617867255302999</v>
      </c>
      <c r="P947" s="24">
        <v>1.7003685660715699</v>
      </c>
      <c r="Q947" s="24">
        <v>1.92966148169439</v>
      </c>
      <c r="R947" s="24">
        <v>1.9701274184013899</v>
      </c>
      <c r="S947" s="24">
        <v>2.0667776399374902</v>
      </c>
      <c r="T947" s="24">
        <v>1.8206341515145399</v>
      </c>
      <c r="U947" s="24">
        <v>1.7610189682658</v>
      </c>
      <c r="V947" s="24">
        <v>1.9098421670769301</v>
      </c>
      <c r="W947" s="24">
        <v>2.0121527794629599</v>
      </c>
      <c r="X947" s="24"/>
      <c r="Y947" s="24">
        <v>2.00083271200443</v>
      </c>
      <c r="Z947" s="24">
        <v>1.8788867259981299</v>
      </c>
      <c r="AA947" s="24">
        <v>1.7368488075409001</v>
      </c>
      <c r="AB947" s="24"/>
      <c r="AC947" s="24">
        <v>1.8918398478446199</v>
      </c>
      <c r="AD947" s="24">
        <v>1.8747198197533499</v>
      </c>
      <c r="AE947" s="24">
        <v>1.99179243828238</v>
      </c>
      <c r="AF947" s="24"/>
      <c r="AG947" s="24">
        <v>2.0167637334514898</v>
      </c>
      <c r="AH947" s="24">
        <v>1.8645118649440799</v>
      </c>
      <c r="AI947" s="24">
        <v>2.0011934828709799</v>
      </c>
      <c r="AJ947" s="24">
        <v>1.8545684375721001</v>
      </c>
      <c r="AK947" s="24">
        <v>1.96371501474271</v>
      </c>
    </row>
    <row r="948" spans="2:37" x14ac:dyDescent="0.3">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c r="AD948" s="14"/>
      <c r="AE948" s="14"/>
      <c r="AF948" s="14"/>
      <c r="AG948" s="14"/>
      <c r="AH948" s="14"/>
      <c r="AI948" s="14"/>
      <c r="AJ948" s="14"/>
      <c r="AK948" s="14"/>
    </row>
    <row r="949" spans="2:37" x14ac:dyDescent="0.3">
      <c r="B949" s="6" t="s">
        <v>353</v>
      </c>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c r="AD949" s="14"/>
      <c r="AE949" s="14"/>
      <c r="AF949" s="14"/>
      <c r="AG949" s="14"/>
      <c r="AH949" s="14"/>
      <c r="AI949" s="14"/>
      <c r="AJ949" s="14"/>
      <c r="AK949" s="14"/>
    </row>
    <row r="950" spans="2:37" x14ac:dyDescent="0.3">
      <c r="B950" s="26" t="s">
        <v>74</v>
      </c>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c r="AD950" s="14"/>
      <c r="AE950" s="14"/>
      <c r="AF950" s="14"/>
      <c r="AG950" s="14"/>
      <c r="AH950" s="14"/>
      <c r="AI950" s="14"/>
      <c r="AJ950" s="14"/>
      <c r="AK950" s="14"/>
    </row>
    <row r="951" spans="2:37" x14ac:dyDescent="0.3">
      <c r="B951" t="s">
        <v>182</v>
      </c>
      <c r="C951" s="14">
        <v>0.117952254484627</v>
      </c>
      <c r="D951" s="14">
        <v>0.106200370852684</v>
      </c>
      <c r="E951" s="14">
        <v>0.130202765387853</v>
      </c>
      <c r="F951" s="14"/>
      <c r="G951" s="14">
        <v>0.11484326059306001</v>
      </c>
      <c r="H951" s="14">
        <v>0.10865430221087501</v>
      </c>
      <c r="I951" s="14">
        <v>0.11699455134355401</v>
      </c>
      <c r="J951" s="14">
        <v>0.13354018614577701</v>
      </c>
      <c r="K951" s="14"/>
      <c r="L951" s="14">
        <v>9.89373181730301E-2</v>
      </c>
      <c r="M951" s="14">
        <v>9.7744752905445306E-2</v>
      </c>
      <c r="N951" s="14">
        <v>9.8773553244210902E-2</v>
      </c>
      <c r="O951" s="14">
        <v>0.135025425236066</v>
      </c>
      <c r="P951" s="14">
        <v>0.13455240588998299</v>
      </c>
      <c r="Q951" s="14">
        <v>0.13554505533882399</v>
      </c>
      <c r="R951" s="14">
        <v>0.111243751505317</v>
      </c>
      <c r="S951" s="14">
        <v>9.24831711865403E-2</v>
      </c>
      <c r="T951" s="14">
        <v>0.120856161113631</v>
      </c>
      <c r="U951" s="14">
        <v>0.13877068705833601</v>
      </c>
      <c r="V951" s="14">
        <v>0.163294211900053</v>
      </c>
      <c r="W951" s="14">
        <v>0.10520015524208599</v>
      </c>
      <c r="X951" s="14"/>
      <c r="Y951" s="14">
        <v>0.13033430691210399</v>
      </c>
      <c r="Z951" s="14">
        <v>9.8305943186341296E-2</v>
      </c>
      <c r="AA951" s="14">
        <v>0.130174299833892</v>
      </c>
      <c r="AB951" s="14"/>
      <c r="AC951" s="14">
        <v>0.140807915130572</v>
      </c>
      <c r="AD951" s="14">
        <v>0.117173225048972</v>
      </c>
      <c r="AE951" s="14">
        <v>8.5878968863561E-2</v>
      </c>
      <c r="AF951" s="14"/>
      <c r="AG951" s="14">
        <v>0.13243680498413399</v>
      </c>
      <c r="AH951" s="14">
        <v>0.112161719853254</v>
      </c>
      <c r="AI951" s="14">
        <v>0.10004698157288799</v>
      </c>
      <c r="AJ951" s="14">
        <v>0.13460574393487701</v>
      </c>
      <c r="AK951" s="14">
        <v>9.7470221196124807E-2</v>
      </c>
    </row>
    <row r="952" spans="2:37" x14ac:dyDescent="0.3">
      <c r="B952" t="s">
        <v>183</v>
      </c>
      <c r="C952" s="14">
        <v>0.208174305373371</v>
      </c>
      <c r="D952" s="14">
        <v>0.20302201078184301</v>
      </c>
      <c r="E952" s="14">
        <v>0.213928517618132</v>
      </c>
      <c r="F952" s="14"/>
      <c r="G952" s="14">
        <v>0.20752133806477699</v>
      </c>
      <c r="H952" s="14">
        <v>0.22833300717345301</v>
      </c>
      <c r="I952" s="14">
        <v>0.19734640404586001</v>
      </c>
      <c r="J952" s="14">
        <v>0.19793079903760699</v>
      </c>
      <c r="K952" s="14"/>
      <c r="L952" s="14">
        <v>0.19082022096059201</v>
      </c>
      <c r="M952" s="14">
        <v>0.23992876972011301</v>
      </c>
      <c r="N952" s="14">
        <v>0.25780225157695202</v>
      </c>
      <c r="O952" s="14">
        <v>0.22559885580859901</v>
      </c>
      <c r="P952" s="14">
        <v>0.24027839098085499</v>
      </c>
      <c r="Q952" s="14">
        <v>0.164574076689981</v>
      </c>
      <c r="R952" s="14">
        <v>0.19642460500154801</v>
      </c>
      <c r="S952" s="14">
        <v>0.221576992730008</v>
      </c>
      <c r="T952" s="14">
        <v>0.18493425162962601</v>
      </c>
      <c r="U952" s="14">
        <v>0.19409143082323799</v>
      </c>
      <c r="V952" s="14">
        <v>0.22149043733676499</v>
      </c>
      <c r="W952" s="14">
        <v>0.141204604935251</v>
      </c>
      <c r="X952" s="14"/>
      <c r="Y952" s="14">
        <v>0.220926635739703</v>
      </c>
      <c r="Z952" s="14">
        <v>0.18897855750150599</v>
      </c>
      <c r="AA952" s="14">
        <v>0.23131965129666801</v>
      </c>
      <c r="AB952" s="14"/>
      <c r="AC952" s="14">
        <v>0.24886055276792399</v>
      </c>
      <c r="AD952" s="14">
        <v>0.19956458258840401</v>
      </c>
      <c r="AE952" s="14">
        <v>0.17073910720076901</v>
      </c>
      <c r="AF952" s="14"/>
      <c r="AG952" s="14">
        <v>0.15030862853627</v>
      </c>
      <c r="AH952" s="14">
        <v>0.23748767805836599</v>
      </c>
      <c r="AI952" s="14">
        <v>0.212155093158928</v>
      </c>
      <c r="AJ952" s="14">
        <v>0.21079498333842001</v>
      </c>
      <c r="AK952" s="14">
        <v>0.20763408662545699</v>
      </c>
    </row>
    <row r="953" spans="2:37" x14ac:dyDescent="0.3">
      <c r="B953" t="s">
        <v>324</v>
      </c>
      <c r="C953" s="14">
        <v>0.31346223010483898</v>
      </c>
      <c r="D953" s="14">
        <v>0.29359176853788499</v>
      </c>
      <c r="E953" s="14">
        <v>0.33295699271417301</v>
      </c>
      <c r="F953" s="14"/>
      <c r="G953" s="14">
        <v>0.314947561224939</v>
      </c>
      <c r="H953" s="14">
        <v>0.333159802877944</v>
      </c>
      <c r="I953" s="14">
        <v>0.284059809380035</v>
      </c>
      <c r="J953" s="14">
        <v>0.31787719147684901</v>
      </c>
      <c r="K953" s="14"/>
      <c r="L953" s="14">
        <v>0.32618781018358201</v>
      </c>
      <c r="M953" s="14">
        <v>0.30422025715960699</v>
      </c>
      <c r="N953" s="14">
        <v>0.289583853648542</v>
      </c>
      <c r="O953" s="14">
        <v>0.34857426138122399</v>
      </c>
      <c r="P953" s="14">
        <v>0.302908722274776</v>
      </c>
      <c r="Q953" s="14">
        <v>0.31480116756468701</v>
      </c>
      <c r="R953" s="14">
        <v>0.32338453161034397</v>
      </c>
      <c r="S953" s="14">
        <v>0.303203701564774</v>
      </c>
      <c r="T953" s="14">
        <v>0.30060396304268</v>
      </c>
      <c r="U953" s="14">
        <v>0.31525424969508897</v>
      </c>
      <c r="V953" s="14">
        <v>0.27911748075499399</v>
      </c>
      <c r="W953" s="14">
        <v>0.35962880606323</v>
      </c>
      <c r="X953" s="14"/>
      <c r="Y953" s="14">
        <v>0.30391275098051002</v>
      </c>
      <c r="Z953" s="14">
        <v>0.31584689228393198</v>
      </c>
      <c r="AA953" s="14">
        <v>0.32219956279810602</v>
      </c>
      <c r="AB953" s="14"/>
      <c r="AC953" s="14">
        <v>0.29492960131725499</v>
      </c>
      <c r="AD953" s="14">
        <v>0.33028220431023497</v>
      </c>
      <c r="AE953" s="14">
        <v>0.32083782523763299</v>
      </c>
      <c r="AF953" s="14"/>
      <c r="AG953" s="14">
        <v>0.25603687537436798</v>
      </c>
      <c r="AH953" s="14">
        <v>0.31276218445208998</v>
      </c>
      <c r="AI953" s="14">
        <v>0.35776526985773399</v>
      </c>
      <c r="AJ953" s="14">
        <v>0.31295683119899498</v>
      </c>
      <c r="AK953" s="14">
        <v>0.290879728725151</v>
      </c>
    </row>
    <row r="954" spans="2:37" x14ac:dyDescent="0.3">
      <c r="B954" t="s">
        <v>325</v>
      </c>
      <c r="C954" s="14">
        <v>0.238236432799797</v>
      </c>
      <c r="D954" s="14">
        <v>0.258605618362516</v>
      </c>
      <c r="E954" s="14">
        <v>0.218576897700476</v>
      </c>
      <c r="F954" s="14"/>
      <c r="G954" s="14">
        <v>0.247520558724794</v>
      </c>
      <c r="H954" s="14">
        <v>0.21748489749959701</v>
      </c>
      <c r="I954" s="14">
        <v>0.27866716796324598</v>
      </c>
      <c r="J954" s="14">
        <v>0.213476214280125</v>
      </c>
      <c r="K954" s="14"/>
      <c r="L954" s="14">
        <v>0.24854217147934801</v>
      </c>
      <c r="M954" s="14">
        <v>0.244233001254618</v>
      </c>
      <c r="N954" s="14">
        <v>0.23907139326627899</v>
      </c>
      <c r="O954" s="14">
        <v>0.20336066746780701</v>
      </c>
      <c r="P954" s="14">
        <v>0.22341663875300199</v>
      </c>
      <c r="Q954" s="14">
        <v>0.25458683420734501</v>
      </c>
      <c r="R954" s="14">
        <v>0.21931997884259199</v>
      </c>
      <c r="S954" s="14">
        <v>0.24233498444451401</v>
      </c>
      <c r="T954" s="14">
        <v>0.237776402936899</v>
      </c>
      <c r="U954" s="14">
        <v>0.25330628400237298</v>
      </c>
      <c r="V954" s="14">
        <v>0.22988585630009201</v>
      </c>
      <c r="W954" s="14">
        <v>0.26779252334757297</v>
      </c>
      <c r="X954" s="14"/>
      <c r="Y954" s="14">
        <v>0.246485885743008</v>
      </c>
      <c r="Z954" s="14">
        <v>0.26031012698510098</v>
      </c>
      <c r="AA954" s="14">
        <v>0.17524795878886701</v>
      </c>
      <c r="AB954" s="14"/>
      <c r="AC954" s="14">
        <v>0.22411558868326201</v>
      </c>
      <c r="AD954" s="14">
        <v>0.22537188468220201</v>
      </c>
      <c r="AE954" s="14">
        <v>0.25702385366552799</v>
      </c>
      <c r="AF954" s="14"/>
      <c r="AG954" s="14">
        <v>0.23468761226380799</v>
      </c>
      <c r="AH954" s="14">
        <v>0.18982654678845401</v>
      </c>
      <c r="AI954" s="14">
        <v>0.225398624687392</v>
      </c>
      <c r="AJ954" s="14">
        <v>0.23190103305208801</v>
      </c>
      <c r="AK954" s="14">
        <v>0.27926268031708301</v>
      </c>
    </row>
    <row r="955" spans="2:37" x14ac:dyDescent="0.3">
      <c r="B955" t="s">
        <v>331</v>
      </c>
      <c r="C955" s="14">
        <v>0.122174777237366</v>
      </c>
      <c r="D955" s="14">
        <v>0.13858023146507101</v>
      </c>
      <c r="E955" s="14">
        <v>0.10433482657936501</v>
      </c>
      <c r="F955" s="14"/>
      <c r="G955" s="14">
        <v>0.115167281392429</v>
      </c>
      <c r="H955" s="14">
        <v>0.112367990238131</v>
      </c>
      <c r="I955" s="14">
        <v>0.122932067267304</v>
      </c>
      <c r="J955" s="14">
        <v>0.13717560905964199</v>
      </c>
      <c r="K955" s="14"/>
      <c r="L955" s="14">
        <v>0.135512479203448</v>
      </c>
      <c r="M955" s="14">
        <v>0.113873218960217</v>
      </c>
      <c r="N955" s="14">
        <v>0.114768948264016</v>
      </c>
      <c r="O955" s="14">
        <v>8.7440790106303706E-2</v>
      </c>
      <c r="P955" s="14">
        <v>9.8843842101385401E-2</v>
      </c>
      <c r="Q955" s="14">
        <v>0.130492866199163</v>
      </c>
      <c r="R955" s="14">
        <v>0.14962713304019801</v>
      </c>
      <c r="S955" s="14">
        <v>0.14040115007416401</v>
      </c>
      <c r="T955" s="14">
        <v>0.155829221277164</v>
      </c>
      <c r="U955" s="14">
        <v>9.8577348420965299E-2</v>
      </c>
      <c r="V955" s="14">
        <v>0.10621201370809601</v>
      </c>
      <c r="W955" s="14">
        <v>0.12617391041185899</v>
      </c>
      <c r="X955" s="14"/>
      <c r="Y955" s="14">
        <v>9.8340420624674796E-2</v>
      </c>
      <c r="Z955" s="14">
        <v>0.13655848004311999</v>
      </c>
      <c r="AA955" s="14">
        <v>0.14105852728246701</v>
      </c>
      <c r="AB955" s="14"/>
      <c r="AC955" s="14">
        <v>9.1286342100986601E-2</v>
      </c>
      <c r="AD955" s="14">
        <v>0.12760810337018799</v>
      </c>
      <c r="AE955" s="14">
        <v>0.16552024503251</v>
      </c>
      <c r="AF955" s="14"/>
      <c r="AG955" s="14">
        <v>0.22653007884142001</v>
      </c>
      <c r="AH955" s="14">
        <v>0.14776187084783601</v>
      </c>
      <c r="AI955" s="14">
        <v>0.104634030723059</v>
      </c>
      <c r="AJ955" s="14">
        <v>0.109741408475619</v>
      </c>
      <c r="AK955" s="14">
        <v>0.124753283136185</v>
      </c>
    </row>
    <row r="956" spans="2:37" x14ac:dyDescent="0.3">
      <c r="B956" t="s">
        <v>327</v>
      </c>
      <c r="C956" s="14">
        <v>0</v>
      </c>
      <c r="D956" s="14">
        <v>0</v>
      </c>
      <c r="E956" s="14">
        <v>0</v>
      </c>
      <c r="F956" s="14"/>
      <c r="G956" s="14">
        <v>0</v>
      </c>
      <c r="H956" s="14">
        <v>0</v>
      </c>
      <c r="I956" s="14">
        <v>0</v>
      </c>
      <c r="J956" s="14">
        <v>0</v>
      </c>
      <c r="K956" s="14"/>
      <c r="L956" s="14">
        <v>0</v>
      </c>
      <c r="M956" s="14">
        <v>0</v>
      </c>
      <c r="N956" s="14">
        <v>0</v>
      </c>
      <c r="O956" s="14">
        <v>0</v>
      </c>
      <c r="P956" s="14">
        <v>0</v>
      </c>
      <c r="Q956" s="14">
        <v>0</v>
      </c>
      <c r="R956" s="14">
        <v>0</v>
      </c>
      <c r="S956" s="14">
        <v>0</v>
      </c>
      <c r="T956" s="14">
        <v>0</v>
      </c>
      <c r="U956" s="14">
        <v>0</v>
      </c>
      <c r="V956" s="14">
        <v>0</v>
      </c>
      <c r="W956" s="14">
        <v>0</v>
      </c>
      <c r="X956" s="14"/>
      <c r="Y956" s="14">
        <v>0</v>
      </c>
      <c r="Z956" s="14">
        <v>0</v>
      </c>
      <c r="AA956" s="14">
        <v>0</v>
      </c>
      <c r="AB956" s="14"/>
      <c r="AC956" s="14">
        <v>0</v>
      </c>
      <c r="AD956" s="14">
        <v>0</v>
      </c>
      <c r="AE956" s="14">
        <v>0</v>
      </c>
      <c r="AF956" s="14"/>
      <c r="AG956" s="14">
        <v>0</v>
      </c>
      <c r="AH956" s="14">
        <v>0</v>
      </c>
      <c r="AI956" s="14">
        <v>0</v>
      </c>
      <c r="AJ956" s="14">
        <v>0</v>
      </c>
      <c r="AK956" s="14">
        <v>0</v>
      </c>
    </row>
    <row r="957" spans="2:37" x14ac:dyDescent="0.3">
      <c r="B957" t="s">
        <v>328</v>
      </c>
      <c r="C957" s="24">
        <v>2.0385071729319</v>
      </c>
      <c r="D957" s="24">
        <v>2.1203433288054501</v>
      </c>
      <c r="E957" s="24">
        <v>1.95291250246537</v>
      </c>
      <c r="F957" s="24"/>
      <c r="G957" s="24">
        <v>2.0406472622587599</v>
      </c>
      <c r="H957" s="24">
        <v>1.9965792663806601</v>
      </c>
      <c r="I957" s="24">
        <v>2.0931957957648901</v>
      </c>
      <c r="J957" s="24">
        <v>2.02281626107025</v>
      </c>
      <c r="K957" s="24"/>
      <c r="L957" s="24">
        <v>2.1308722725795901</v>
      </c>
      <c r="M957" s="24">
        <v>2.0365611636440502</v>
      </c>
      <c r="N957" s="24">
        <v>2.0132599317289399</v>
      </c>
      <c r="O957" s="24">
        <v>1.88259254139968</v>
      </c>
      <c r="P957" s="24">
        <v>1.91172112019495</v>
      </c>
      <c r="Q957" s="24">
        <v>2.0799083792380402</v>
      </c>
      <c r="R957" s="24">
        <v>2.0996621369108102</v>
      </c>
      <c r="S957" s="24">
        <v>2.1165939494897499</v>
      </c>
      <c r="T957" s="24">
        <v>2.1227882716343398</v>
      </c>
      <c r="U957" s="24">
        <v>1.97882817590439</v>
      </c>
      <c r="V957" s="24">
        <v>1.8942310225794099</v>
      </c>
      <c r="W957" s="24">
        <v>2.1685354287518699</v>
      </c>
      <c r="X957" s="24"/>
      <c r="Y957" s="24">
        <v>1.9615714774284501</v>
      </c>
      <c r="Z957" s="24">
        <v>2.1478366431971501</v>
      </c>
      <c r="AA957" s="24">
        <v>1.96569676238935</v>
      </c>
      <c r="AB957" s="24"/>
      <c r="AC957" s="24">
        <v>1.8762118898561699</v>
      </c>
      <c r="AD957" s="24">
        <v>2.04667705873623</v>
      </c>
      <c r="AE957" s="24">
        <v>2.24556729880265</v>
      </c>
      <c r="AF957" s="24"/>
      <c r="AG957" s="24">
        <v>2.27256553144211</v>
      </c>
      <c r="AH957" s="24">
        <v>2.0235391707192498</v>
      </c>
      <c r="AI957" s="24">
        <v>2.0224176298288001</v>
      </c>
      <c r="AJ957" s="24">
        <v>1.9713773787951601</v>
      </c>
      <c r="AK957" s="24">
        <v>2.1261947175717402</v>
      </c>
    </row>
    <row r="958" spans="2:37" x14ac:dyDescent="0.3">
      <c r="B958" t="s">
        <v>329</v>
      </c>
      <c r="C958" s="24">
        <v>1.40590314014913</v>
      </c>
      <c r="D958" s="24">
        <v>1.4272305651936601</v>
      </c>
      <c r="E958" s="24">
        <v>1.3693406196828299</v>
      </c>
      <c r="F958" s="24"/>
      <c r="G958" s="24">
        <v>1.37512955561179</v>
      </c>
      <c r="H958" s="24">
        <v>1.3316047501367601</v>
      </c>
      <c r="I958" s="24">
        <v>1.4292000447175</v>
      </c>
      <c r="J958" s="24">
        <v>1.4957439376203401</v>
      </c>
      <c r="K958" s="24"/>
      <c r="L958" s="24">
        <v>1.36327220647812</v>
      </c>
      <c r="M958" s="24">
        <v>1.3327053934420401</v>
      </c>
      <c r="N958" s="24">
        <v>1.3564964410245399</v>
      </c>
      <c r="O958" s="24">
        <v>1.30987335432316</v>
      </c>
      <c r="P958" s="24">
        <v>1.3961034651800801</v>
      </c>
      <c r="Q958" s="24">
        <v>1.48239734889526</v>
      </c>
      <c r="R958" s="24">
        <v>1.45533431207796</v>
      </c>
      <c r="S958" s="24">
        <v>1.3934673410014</v>
      </c>
      <c r="T958" s="24">
        <v>1.5189642403105099</v>
      </c>
      <c r="U958" s="24">
        <v>1.40151324620212</v>
      </c>
      <c r="V958" s="24">
        <v>1.5283355469480899</v>
      </c>
      <c r="W958" s="24">
        <v>1.3207643597063199</v>
      </c>
      <c r="X958" s="24"/>
      <c r="Y958" s="24">
        <v>1.3828366494698501</v>
      </c>
      <c r="Z958" s="24">
        <v>1.36814935139005</v>
      </c>
      <c r="AA958" s="24">
        <v>1.49846604363406</v>
      </c>
      <c r="AB958" s="24"/>
      <c r="AC958" s="24">
        <v>1.38733111047821</v>
      </c>
      <c r="AD958" s="24">
        <v>1.40305029627664</v>
      </c>
      <c r="AE958" s="24">
        <v>1.37601569173997</v>
      </c>
      <c r="AF958" s="24"/>
      <c r="AG958" s="24">
        <v>1.7628949081735801</v>
      </c>
      <c r="AH958" s="24">
        <v>1.4726160686018199</v>
      </c>
      <c r="AI958" s="24">
        <v>1.25826190050079</v>
      </c>
      <c r="AJ958" s="24">
        <v>1.42023415341147</v>
      </c>
      <c r="AK958" s="24">
        <v>1.3620345223095101</v>
      </c>
    </row>
    <row r="959" spans="2:37" x14ac:dyDescent="0.3">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row>
    <row r="960" spans="2:37" x14ac:dyDescent="0.3">
      <c r="B960" s="6" t="s">
        <v>359</v>
      </c>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c r="AD960" s="14"/>
      <c r="AE960" s="14"/>
      <c r="AF960" s="14"/>
      <c r="AG960" s="14"/>
      <c r="AH960" s="14"/>
      <c r="AI960" s="14"/>
      <c r="AJ960" s="14"/>
      <c r="AK960" s="14"/>
    </row>
    <row r="961" spans="2:37" x14ac:dyDescent="0.3">
      <c r="B961" s="26" t="s">
        <v>161</v>
      </c>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c r="AD961" s="14"/>
      <c r="AE961" s="14"/>
      <c r="AF961" s="14"/>
      <c r="AG961" s="14"/>
      <c r="AH961" s="14"/>
      <c r="AI961" s="14"/>
      <c r="AJ961" s="14"/>
      <c r="AK961" s="14"/>
    </row>
    <row r="962" spans="2:37" x14ac:dyDescent="0.3">
      <c r="B962" t="s">
        <v>354</v>
      </c>
      <c r="C962" s="14">
        <v>3.5537401526861502E-2</v>
      </c>
      <c r="D962" s="14">
        <v>4.26645501511266E-2</v>
      </c>
      <c r="E962" s="14">
        <v>2.86384286760328E-2</v>
      </c>
      <c r="F962" s="14"/>
      <c r="G962" s="14">
        <v>2.4294583773393899E-2</v>
      </c>
      <c r="H962" s="14">
        <v>3.3442277063393401E-2</v>
      </c>
      <c r="I962" s="14">
        <v>3.2505906237089502E-2</v>
      </c>
      <c r="J962" s="14">
        <v>5.2916431183469802E-2</v>
      </c>
      <c r="K962" s="14"/>
      <c r="L962" s="14">
        <v>4.7614164741193399E-2</v>
      </c>
      <c r="M962" s="14">
        <v>3.4724436948373599E-2</v>
      </c>
      <c r="N962" s="14">
        <v>1.5678457516953501E-2</v>
      </c>
      <c r="O962" s="14">
        <v>4.2842644365643702E-2</v>
      </c>
      <c r="P962" s="14">
        <v>4.0194975150463101E-2</v>
      </c>
      <c r="Q962" s="14">
        <v>3.5521742858971597E-2</v>
      </c>
      <c r="R962" s="14">
        <v>5.1722052349202699E-2</v>
      </c>
      <c r="S962" s="14">
        <v>3.1384173502857597E-2</v>
      </c>
      <c r="T962" s="14">
        <v>2.15620573047598E-2</v>
      </c>
      <c r="U962" s="14">
        <v>2.40419040527655E-2</v>
      </c>
      <c r="V962" s="14">
        <v>3.9103642816505801E-2</v>
      </c>
      <c r="W962" s="14">
        <v>4.4873485621336598E-2</v>
      </c>
      <c r="X962" s="14"/>
      <c r="Y962" s="14">
        <v>4.08848612543928E-2</v>
      </c>
      <c r="Z962" s="14">
        <v>3.4918673242880498E-2</v>
      </c>
      <c r="AA962" s="14">
        <v>3.3748847764536002E-2</v>
      </c>
      <c r="AB962" s="14"/>
      <c r="AC962" s="14">
        <v>3.3577708256790802E-2</v>
      </c>
      <c r="AD962" s="14">
        <v>3.81240274481634E-2</v>
      </c>
      <c r="AE962" s="14">
        <v>3.6487777450425501E-2</v>
      </c>
      <c r="AF962" s="14"/>
      <c r="AG962" s="14">
        <v>0.117353016375239</v>
      </c>
      <c r="AH962" s="14">
        <v>6.3514896806401502E-2</v>
      </c>
      <c r="AI962" s="14">
        <v>3.8633458296850103E-2</v>
      </c>
      <c r="AJ962" s="14">
        <v>2.3095821800910198E-2</v>
      </c>
      <c r="AK962" s="14">
        <v>3.71556009272044E-2</v>
      </c>
    </row>
    <row r="963" spans="2:37" x14ac:dyDescent="0.3">
      <c r="B963" t="s">
        <v>355</v>
      </c>
      <c r="C963" s="14">
        <v>6.1775961023807398E-2</v>
      </c>
      <c r="D963" s="14">
        <v>6.1661010856340397E-2</v>
      </c>
      <c r="E963" s="14">
        <v>6.1074366667981099E-2</v>
      </c>
      <c r="F963" s="14"/>
      <c r="G963" s="14">
        <v>5.4582885534899303E-2</v>
      </c>
      <c r="H963" s="14">
        <v>5.6119168082129897E-2</v>
      </c>
      <c r="I963" s="14">
        <v>6.1671632773563898E-2</v>
      </c>
      <c r="J963" s="14">
        <v>7.5994394560828904E-2</v>
      </c>
      <c r="K963" s="14"/>
      <c r="L963" s="14">
        <v>8.6992407929745302E-2</v>
      </c>
      <c r="M963" s="14">
        <v>6.4800261434601894E-2</v>
      </c>
      <c r="N963" s="14">
        <v>5.4079734031873099E-2</v>
      </c>
      <c r="O963" s="14">
        <v>3.0334387092389899E-2</v>
      </c>
      <c r="P963" s="14">
        <v>6.9221723824051701E-2</v>
      </c>
      <c r="Q963" s="14">
        <v>9.5125927026537202E-2</v>
      </c>
      <c r="R963" s="14">
        <v>7.5699573757153193E-2</v>
      </c>
      <c r="S963" s="14">
        <v>4.5670063446075999E-2</v>
      </c>
      <c r="T963" s="14">
        <v>3.2414481783826901E-2</v>
      </c>
      <c r="U963" s="14">
        <v>4.1671697832005701E-2</v>
      </c>
      <c r="V963" s="14">
        <v>6.4801858153613306E-2</v>
      </c>
      <c r="W963" s="14">
        <v>7.0742232453725906E-2</v>
      </c>
      <c r="X963" s="14"/>
      <c r="Y963" s="14">
        <v>5.0078119581885197E-2</v>
      </c>
      <c r="Z963" s="14">
        <v>7.8984234921633797E-2</v>
      </c>
      <c r="AA963" s="14">
        <v>4.2292521052551997E-2</v>
      </c>
      <c r="AB963" s="14"/>
      <c r="AC963" s="14">
        <v>5.2952976490079802E-2</v>
      </c>
      <c r="AD963" s="14">
        <v>5.6305828157590401E-2</v>
      </c>
      <c r="AE963" s="14">
        <v>8.3350905569420805E-2</v>
      </c>
      <c r="AF963" s="14"/>
      <c r="AG963" s="14">
        <v>0.18365502490633101</v>
      </c>
      <c r="AH963" s="14">
        <v>9.1829433101972904E-2</v>
      </c>
      <c r="AI963" s="14">
        <v>5.9324528108350899E-2</v>
      </c>
      <c r="AJ963" s="14">
        <v>3.8363320544740197E-2</v>
      </c>
      <c r="AK963" s="14">
        <v>8.2716084530532794E-2</v>
      </c>
    </row>
    <row r="964" spans="2:37" x14ac:dyDescent="0.3">
      <c r="B964" t="s">
        <v>356</v>
      </c>
      <c r="C964" s="14">
        <v>0.23649013085672899</v>
      </c>
      <c r="D964" s="14">
        <v>0.22007200688969999</v>
      </c>
      <c r="E964" s="14">
        <v>0.25359214703621602</v>
      </c>
      <c r="F964" s="14"/>
      <c r="G964" s="14">
        <v>0.209314724481587</v>
      </c>
      <c r="H964" s="14">
        <v>0.222364439392818</v>
      </c>
      <c r="I964" s="14">
        <v>0.28222357990969499</v>
      </c>
      <c r="J964" s="14">
        <v>0.241584027536205</v>
      </c>
      <c r="K964" s="14"/>
      <c r="L964" s="14">
        <v>0.22215223981155399</v>
      </c>
      <c r="M964" s="14">
        <v>0.25641089999653799</v>
      </c>
      <c r="N964" s="14">
        <v>0.26652446858601903</v>
      </c>
      <c r="O964" s="14">
        <v>0.26370794819751397</v>
      </c>
      <c r="P964" s="14">
        <v>0.27773221048186902</v>
      </c>
      <c r="Q964" s="14">
        <v>0.20554370312357301</v>
      </c>
      <c r="R964" s="14">
        <v>0.18162464158011701</v>
      </c>
      <c r="S964" s="14">
        <v>0.21684798292534899</v>
      </c>
      <c r="T964" s="14">
        <v>0.23188815063638299</v>
      </c>
      <c r="U964" s="14">
        <v>0.22270625122690699</v>
      </c>
      <c r="V964" s="14">
        <v>0.21396074480373301</v>
      </c>
      <c r="W964" s="14">
        <v>0.324752304703948</v>
      </c>
      <c r="X964" s="14"/>
      <c r="Y964" s="14">
        <v>0.25248250242790798</v>
      </c>
      <c r="Z964" s="14">
        <v>0.22421439314445399</v>
      </c>
      <c r="AA964" s="14">
        <v>0.25600729249826998</v>
      </c>
      <c r="AB964" s="14"/>
      <c r="AC964" s="14">
        <v>0.24739157538637799</v>
      </c>
      <c r="AD964" s="14">
        <v>0.21450244701323601</v>
      </c>
      <c r="AE964" s="14">
        <v>0.25842843529847398</v>
      </c>
      <c r="AF964" s="14"/>
      <c r="AG964" s="14">
        <v>0.25098340780902401</v>
      </c>
      <c r="AH964" s="14">
        <v>0.242240645700811</v>
      </c>
      <c r="AI964" s="14">
        <v>0.22536869624038799</v>
      </c>
      <c r="AJ964" s="14">
        <v>0.23239384376147501</v>
      </c>
      <c r="AK964" s="14">
        <v>0.254954311707703</v>
      </c>
    </row>
    <row r="965" spans="2:37" x14ac:dyDescent="0.3">
      <c r="B965" t="s">
        <v>357</v>
      </c>
      <c r="C965" s="14">
        <v>0.41517811874185401</v>
      </c>
      <c r="D965" s="14">
        <v>0.42228476309687901</v>
      </c>
      <c r="E965" s="14">
        <v>0.40866918844181999</v>
      </c>
      <c r="F965" s="14"/>
      <c r="G965" s="14">
        <v>0.467199340901502</v>
      </c>
      <c r="H965" s="14">
        <v>0.41859482810108001</v>
      </c>
      <c r="I965" s="14">
        <v>0.39611218011566202</v>
      </c>
      <c r="J965" s="14">
        <v>0.37190220816731501</v>
      </c>
      <c r="K965" s="14"/>
      <c r="L965" s="14">
        <v>0.34702663281259999</v>
      </c>
      <c r="M965" s="14">
        <v>0.39423935864114101</v>
      </c>
      <c r="N965" s="14">
        <v>0.37928175857037</v>
      </c>
      <c r="O965" s="14">
        <v>0.454800497872067</v>
      </c>
      <c r="P965" s="14">
        <v>0.41271424358108799</v>
      </c>
      <c r="Q965" s="14">
        <v>0.40999665439097699</v>
      </c>
      <c r="R965" s="14">
        <v>0.40393776803562798</v>
      </c>
      <c r="S965" s="14">
        <v>0.40887513114816998</v>
      </c>
      <c r="T965" s="14">
        <v>0.46532795890670797</v>
      </c>
      <c r="U965" s="14">
        <v>0.50005452013482299</v>
      </c>
      <c r="V965" s="14">
        <v>0.463016217085228</v>
      </c>
      <c r="W965" s="14">
        <v>0.37118244805890699</v>
      </c>
      <c r="X965" s="14"/>
      <c r="Y965" s="14">
        <v>0.443247083449335</v>
      </c>
      <c r="Z965" s="14">
        <v>0.41957229300249699</v>
      </c>
      <c r="AA965" s="14">
        <v>0.38547226821768898</v>
      </c>
      <c r="AB965" s="14"/>
      <c r="AC965" s="14">
        <v>0.42167585449996398</v>
      </c>
      <c r="AD965" s="14">
        <v>0.42141677977786202</v>
      </c>
      <c r="AE965" s="14">
        <v>0.37922210072317403</v>
      </c>
      <c r="AF965" s="14"/>
      <c r="AG965" s="14">
        <v>0.31400607710248202</v>
      </c>
      <c r="AH965" s="14">
        <v>0.40460172231001201</v>
      </c>
      <c r="AI965" s="14">
        <v>0.43172348784775999</v>
      </c>
      <c r="AJ965" s="14">
        <v>0.44637387529662897</v>
      </c>
      <c r="AK965" s="14">
        <v>0.359323174430493</v>
      </c>
    </row>
    <row r="966" spans="2:37" x14ac:dyDescent="0.3">
      <c r="B966" t="s">
        <v>358</v>
      </c>
      <c r="C966" s="14">
        <v>0.180508458965736</v>
      </c>
      <c r="D966" s="14">
        <v>0.199843600658382</v>
      </c>
      <c r="E966" s="14">
        <v>0.159808125709231</v>
      </c>
      <c r="F966" s="14"/>
      <c r="G966" s="14">
        <v>0.192725388549223</v>
      </c>
      <c r="H966" s="14">
        <v>0.18850510170736501</v>
      </c>
      <c r="I966" s="14">
        <v>0.162883489028853</v>
      </c>
      <c r="J966" s="14">
        <v>0.17392882356205999</v>
      </c>
      <c r="K966" s="14"/>
      <c r="L966" s="14">
        <v>0.21838732432963401</v>
      </c>
      <c r="M966" s="14">
        <v>0.169661730660292</v>
      </c>
      <c r="N966" s="14">
        <v>0.15896725049956101</v>
      </c>
      <c r="O966" s="14">
        <v>0.11882755622473901</v>
      </c>
      <c r="P966" s="14">
        <v>0.17152209613890201</v>
      </c>
      <c r="Q966" s="14">
        <v>0.189286903198743</v>
      </c>
      <c r="R966" s="14">
        <v>0.228602303498153</v>
      </c>
      <c r="S966" s="14">
        <v>0.188003438465943</v>
      </c>
      <c r="T966" s="14">
        <v>0.187727003150504</v>
      </c>
      <c r="U966" s="14">
        <v>0.16307391891994899</v>
      </c>
      <c r="V966" s="14">
        <v>0.18033727662313001</v>
      </c>
      <c r="W966" s="14">
        <v>0.16523251501573299</v>
      </c>
      <c r="X966" s="14"/>
      <c r="Y966" s="14">
        <v>0.17686466402911999</v>
      </c>
      <c r="Z966" s="14">
        <v>0.17908763546717299</v>
      </c>
      <c r="AA966" s="14">
        <v>0.19829045575430501</v>
      </c>
      <c r="AB966" s="14"/>
      <c r="AC966" s="14">
        <v>0.184399269737028</v>
      </c>
      <c r="AD966" s="14">
        <v>0.19763643371030801</v>
      </c>
      <c r="AE966" s="14">
        <v>0.14041181953925999</v>
      </c>
      <c r="AF966" s="14"/>
      <c r="AG966" s="14">
        <v>0.11570303595536501</v>
      </c>
      <c r="AH966" s="14">
        <v>0.13739043021771999</v>
      </c>
      <c r="AI966" s="14">
        <v>0.21896229904491901</v>
      </c>
      <c r="AJ966" s="14">
        <v>0.18654662588968601</v>
      </c>
      <c r="AK966" s="14">
        <v>0.174110186761436</v>
      </c>
    </row>
    <row r="967" spans="2:37" x14ac:dyDescent="0.3">
      <c r="B967" t="s">
        <v>122</v>
      </c>
      <c r="C967" s="14">
        <v>7.0509928885012702E-2</v>
      </c>
      <c r="D967" s="14">
        <v>5.3474068347572401E-2</v>
      </c>
      <c r="E967" s="14">
        <v>8.8217743468718302E-2</v>
      </c>
      <c r="F967" s="14"/>
      <c r="G967" s="14">
        <v>5.1883076759394603E-2</v>
      </c>
      <c r="H967" s="14">
        <v>8.0974185653213598E-2</v>
      </c>
      <c r="I967" s="14">
        <v>6.4603211935135907E-2</v>
      </c>
      <c r="J967" s="14">
        <v>8.3674114990120896E-2</v>
      </c>
      <c r="K967" s="14"/>
      <c r="L967" s="14">
        <v>7.7827230375273504E-2</v>
      </c>
      <c r="M967" s="14">
        <v>8.0163312319054103E-2</v>
      </c>
      <c r="N967" s="14">
        <v>0.12546833079522399</v>
      </c>
      <c r="O967" s="14">
        <v>8.9486966247646904E-2</v>
      </c>
      <c r="P967" s="14">
        <v>2.8614750823625499E-2</v>
      </c>
      <c r="Q967" s="14">
        <v>6.4525069401197704E-2</v>
      </c>
      <c r="R967" s="14">
        <v>5.84136607797461E-2</v>
      </c>
      <c r="S967" s="14">
        <v>0.10921921051160401</v>
      </c>
      <c r="T967" s="14">
        <v>6.1080348217819103E-2</v>
      </c>
      <c r="U967" s="14">
        <v>4.8451707833550801E-2</v>
      </c>
      <c r="V967" s="14">
        <v>3.8780260517790502E-2</v>
      </c>
      <c r="W967" s="14">
        <v>2.3217014146349801E-2</v>
      </c>
      <c r="X967" s="14"/>
      <c r="Y967" s="14">
        <v>3.6442769257359002E-2</v>
      </c>
      <c r="Z967" s="14">
        <v>6.3222770221361205E-2</v>
      </c>
      <c r="AA967" s="14">
        <v>8.4188614712647297E-2</v>
      </c>
      <c r="AB967" s="14"/>
      <c r="AC967" s="14">
        <v>6.0002615629759899E-2</v>
      </c>
      <c r="AD967" s="14">
        <v>7.20144838928405E-2</v>
      </c>
      <c r="AE967" s="14">
        <v>0.102098961419245</v>
      </c>
      <c r="AF967" s="14"/>
      <c r="AG967" s="14">
        <v>1.82994378515586E-2</v>
      </c>
      <c r="AH967" s="14">
        <v>6.0422871863082102E-2</v>
      </c>
      <c r="AI967" s="14">
        <v>2.5987530461731599E-2</v>
      </c>
      <c r="AJ967" s="14">
        <v>7.3226512706559596E-2</v>
      </c>
      <c r="AK967" s="14">
        <v>9.1740641642630502E-2</v>
      </c>
    </row>
    <row r="968" spans="2:37" x14ac:dyDescent="0.3">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c r="AD968" s="14"/>
      <c r="AE968" s="14"/>
      <c r="AF968" s="14"/>
      <c r="AG968" s="14"/>
      <c r="AH968" s="14"/>
      <c r="AI968" s="14"/>
      <c r="AJ968" s="14"/>
      <c r="AK968" s="14"/>
    </row>
    <row r="969" spans="2:37" x14ac:dyDescent="0.3">
      <c r="B969" s="6" t="s">
        <v>360</v>
      </c>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c r="AD969" s="14"/>
      <c r="AE969" s="14"/>
      <c r="AF969" s="14"/>
      <c r="AG969" s="14"/>
      <c r="AH969" s="14"/>
      <c r="AI969" s="14"/>
      <c r="AJ969" s="14"/>
      <c r="AK969" s="14"/>
    </row>
    <row r="970" spans="2:37" x14ac:dyDescent="0.3">
      <c r="B970" s="26" t="s">
        <v>161</v>
      </c>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c r="AD970" s="14"/>
      <c r="AE970" s="14"/>
      <c r="AF970" s="14"/>
      <c r="AG970" s="14"/>
      <c r="AH970" s="14"/>
      <c r="AI970" s="14"/>
      <c r="AJ970" s="14"/>
      <c r="AK970" s="14"/>
    </row>
    <row r="971" spans="2:37" x14ac:dyDescent="0.3">
      <c r="B971" t="s">
        <v>354</v>
      </c>
      <c r="C971" s="14">
        <v>2.7152040312440898E-2</v>
      </c>
      <c r="D971" s="14">
        <v>2.84880070458365E-2</v>
      </c>
      <c r="E971" s="14">
        <v>2.6033855242681599E-2</v>
      </c>
      <c r="F971" s="14"/>
      <c r="G971" s="14">
        <v>3.0413589666361901E-2</v>
      </c>
      <c r="H971" s="14">
        <v>2.4870213614276899E-2</v>
      </c>
      <c r="I971" s="14">
        <v>1.6608941003723999E-2</v>
      </c>
      <c r="J971" s="14">
        <v>3.5699024046155298E-2</v>
      </c>
      <c r="K971" s="14"/>
      <c r="L971" s="14">
        <v>2.0248501051651199E-2</v>
      </c>
      <c r="M971" s="14">
        <v>2.1008731521065801E-2</v>
      </c>
      <c r="N971" s="14">
        <v>1.86737177730147E-2</v>
      </c>
      <c r="O971" s="14">
        <v>2.9442733490814998E-2</v>
      </c>
      <c r="P971" s="14">
        <v>1.8496386390783399E-2</v>
      </c>
      <c r="Q971" s="14">
        <v>2.3466031439878101E-2</v>
      </c>
      <c r="R971" s="14">
        <v>2.3669565819601699E-2</v>
      </c>
      <c r="S971" s="14">
        <v>6.8966071980738203E-2</v>
      </c>
      <c r="T971" s="14">
        <v>2.67063192758605E-2</v>
      </c>
      <c r="U971" s="14">
        <v>2.8472544557546199E-2</v>
      </c>
      <c r="V971" s="14">
        <v>6.2951042362366205E-2</v>
      </c>
      <c r="W971" s="14">
        <v>2.30286327570315E-2</v>
      </c>
      <c r="X971" s="14"/>
      <c r="Y971" s="14">
        <v>3.8056882278730303E-2</v>
      </c>
      <c r="Z971" s="14">
        <v>2.61017057730163E-2</v>
      </c>
      <c r="AA971" s="14">
        <v>2.2140997209120002E-2</v>
      </c>
      <c r="AB971" s="14"/>
      <c r="AC971" s="14">
        <v>3.5267209235652901E-2</v>
      </c>
      <c r="AD971" s="14">
        <v>2.5544005317245901E-2</v>
      </c>
      <c r="AE971" s="14">
        <v>2.0175926406117799E-2</v>
      </c>
      <c r="AF971" s="14"/>
      <c r="AG971" s="14">
        <v>1.9335608636349599E-2</v>
      </c>
      <c r="AH971" s="14">
        <v>7.4125719295917797E-2</v>
      </c>
      <c r="AI971" s="14">
        <v>2.93160231242954E-2</v>
      </c>
      <c r="AJ971" s="14">
        <v>1.6283820263037999E-2</v>
      </c>
      <c r="AK971" s="14">
        <v>3.4477373731196699E-2</v>
      </c>
    </row>
    <row r="972" spans="2:37" x14ac:dyDescent="0.3">
      <c r="B972" t="s">
        <v>355</v>
      </c>
      <c r="C972" s="14">
        <v>6.9610762481431804E-2</v>
      </c>
      <c r="D972" s="14">
        <v>6.4019438396010597E-2</v>
      </c>
      <c r="E972" s="14">
        <v>7.5265461987071097E-2</v>
      </c>
      <c r="F972" s="14"/>
      <c r="G972" s="14">
        <v>5.9581398540829E-2</v>
      </c>
      <c r="H972" s="14">
        <v>5.3168808010303097E-2</v>
      </c>
      <c r="I972" s="14">
        <v>8.9875808009602404E-2</v>
      </c>
      <c r="J972" s="14">
        <v>8.1944585340390799E-2</v>
      </c>
      <c r="K972" s="14"/>
      <c r="L972" s="14">
        <v>8.5347744149114002E-2</v>
      </c>
      <c r="M972" s="14">
        <v>2.4852205961550699E-2</v>
      </c>
      <c r="N972" s="14">
        <v>6.7544764094771198E-2</v>
      </c>
      <c r="O972" s="14">
        <v>8.3226492516501799E-2</v>
      </c>
      <c r="P972" s="14">
        <v>0.10893133397457801</v>
      </c>
      <c r="Q972" s="14">
        <v>0.106075886951614</v>
      </c>
      <c r="R972" s="14">
        <v>6.5511016859991902E-2</v>
      </c>
      <c r="S972" s="14">
        <v>5.2014220706805003E-2</v>
      </c>
      <c r="T972" s="14">
        <v>5.3190634431658501E-2</v>
      </c>
      <c r="U972" s="14">
        <v>4.7720674178852202E-2</v>
      </c>
      <c r="V972" s="14">
        <v>0.101561135995956</v>
      </c>
      <c r="W972" s="14">
        <v>7.0323940697950393E-2</v>
      </c>
      <c r="X972" s="14"/>
      <c r="Y972" s="14">
        <v>7.2791053641666506E-2</v>
      </c>
      <c r="Z972" s="14">
        <v>6.4885840392101907E-2</v>
      </c>
      <c r="AA972" s="14">
        <v>3.2846358912348002E-2</v>
      </c>
      <c r="AB972" s="14"/>
      <c r="AC972" s="14">
        <v>8.7289118107773497E-2</v>
      </c>
      <c r="AD972" s="14">
        <v>4.0445402137278597E-2</v>
      </c>
      <c r="AE972" s="14">
        <v>8.2585724217985296E-2</v>
      </c>
      <c r="AF972" s="14"/>
      <c r="AG972" s="14">
        <v>0.15343030633947199</v>
      </c>
      <c r="AH972" s="14">
        <v>6.5929786898419898E-2</v>
      </c>
      <c r="AI972" s="14">
        <v>6.6423593135447295E-2</v>
      </c>
      <c r="AJ972" s="14">
        <v>6.2744650849843403E-2</v>
      </c>
      <c r="AK972" s="14">
        <v>8.1308657476453494E-2</v>
      </c>
    </row>
    <row r="973" spans="2:37" x14ac:dyDescent="0.3">
      <c r="B973" t="s">
        <v>356</v>
      </c>
      <c r="C973" s="14">
        <v>0.38068114264522601</v>
      </c>
      <c r="D973" s="14">
        <v>0.37205350765419998</v>
      </c>
      <c r="E973" s="14">
        <v>0.38950200161783599</v>
      </c>
      <c r="F973" s="14"/>
      <c r="G973" s="14">
        <v>0.42319707705119203</v>
      </c>
      <c r="H973" s="14">
        <v>0.38063025959728303</v>
      </c>
      <c r="I973" s="14">
        <v>0.37107873840867001</v>
      </c>
      <c r="J973" s="14">
        <v>0.35049866857273199</v>
      </c>
      <c r="K973" s="14"/>
      <c r="L973" s="14">
        <v>0.34749604313603499</v>
      </c>
      <c r="M973" s="14">
        <v>0.41370043714686999</v>
      </c>
      <c r="N973" s="14">
        <v>0.44504759221416301</v>
      </c>
      <c r="O973" s="14">
        <v>0.38529540960383302</v>
      </c>
      <c r="P973" s="14">
        <v>0.39237735980397898</v>
      </c>
      <c r="Q973" s="14">
        <v>0.33047631849479098</v>
      </c>
      <c r="R973" s="14">
        <v>0.39955045820200802</v>
      </c>
      <c r="S973" s="14">
        <v>0.39711217981137198</v>
      </c>
      <c r="T973" s="14">
        <v>0.39451135738820498</v>
      </c>
      <c r="U973" s="14">
        <v>0.31940855646036098</v>
      </c>
      <c r="V973" s="14">
        <v>0.35336842468478002</v>
      </c>
      <c r="W973" s="14">
        <v>0.44173303664817598</v>
      </c>
      <c r="X973" s="14"/>
      <c r="Y973" s="14">
        <v>0.422998945636061</v>
      </c>
      <c r="Z973" s="14">
        <v>0.32940077464102802</v>
      </c>
      <c r="AA973" s="14">
        <v>0.42794415792111201</v>
      </c>
      <c r="AB973" s="14"/>
      <c r="AC973" s="14">
        <v>0.41827204772478399</v>
      </c>
      <c r="AD973" s="14">
        <v>0.379830357217947</v>
      </c>
      <c r="AE973" s="14">
        <v>0.34830868040658802</v>
      </c>
      <c r="AF973" s="14"/>
      <c r="AG973" s="14">
        <v>0.41222881332824401</v>
      </c>
      <c r="AH973" s="14">
        <v>0.44015252158386903</v>
      </c>
      <c r="AI973" s="14">
        <v>0.34956271444286702</v>
      </c>
      <c r="AJ973" s="14">
        <v>0.39198584648663998</v>
      </c>
      <c r="AK973" s="14">
        <v>0.36346502625062899</v>
      </c>
    </row>
    <row r="974" spans="2:37" x14ac:dyDescent="0.3">
      <c r="B974" t="s">
        <v>357</v>
      </c>
      <c r="C974" s="14">
        <v>0.33785744341830598</v>
      </c>
      <c r="D974" s="14">
        <v>0.34321376713545798</v>
      </c>
      <c r="E974" s="14">
        <v>0.33327957407048497</v>
      </c>
      <c r="F974" s="14"/>
      <c r="G974" s="14">
        <v>0.34091892406781199</v>
      </c>
      <c r="H974" s="14">
        <v>0.36690861258630397</v>
      </c>
      <c r="I974" s="14">
        <v>0.30266745032843501</v>
      </c>
      <c r="J974" s="14">
        <v>0.33464748048910697</v>
      </c>
      <c r="K974" s="14"/>
      <c r="L974" s="14">
        <v>0.362585670886381</v>
      </c>
      <c r="M974" s="14">
        <v>0.376116306838498</v>
      </c>
      <c r="N974" s="14">
        <v>0.32504403308377799</v>
      </c>
      <c r="O974" s="14">
        <v>0.34571854408747199</v>
      </c>
      <c r="P974" s="14">
        <v>0.31428781945161</v>
      </c>
      <c r="Q974" s="14">
        <v>0.33860644822326602</v>
      </c>
      <c r="R974" s="14">
        <v>0.34956833228383499</v>
      </c>
      <c r="S974" s="14">
        <v>0.21216256903691499</v>
      </c>
      <c r="T974" s="14">
        <v>0.2910421524365</v>
      </c>
      <c r="U974" s="14">
        <v>0.41116376248319803</v>
      </c>
      <c r="V974" s="14">
        <v>0.29217133162291398</v>
      </c>
      <c r="W974" s="14">
        <v>0.253206077697123</v>
      </c>
      <c r="X974" s="14"/>
      <c r="Y974" s="14">
        <v>0.29370199107212203</v>
      </c>
      <c r="Z974" s="14">
        <v>0.37345710966058798</v>
      </c>
      <c r="AA974" s="14">
        <v>0.38312843268881402</v>
      </c>
      <c r="AB974" s="14"/>
      <c r="AC974" s="14">
        <v>0.293844069026368</v>
      </c>
      <c r="AD974" s="14">
        <v>0.36902876733308598</v>
      </c>
      <c r="AE974" s="14">
        <v>0.31316915067861001</v>
      </c>
      <c r="AF974" s="14"/>
      <c r="AG974" s="14">
        <v>0.26375381638430101</v>
      </c>
      <c r="AH974" s="14">
        <v>0.327111771386845</v>
      </c>
      <c r="AI974" s="14">
        <v>0.37314109710305099</v>
      </c>
      <c r="AJ974" s="14">
        <v>0.34164083312509302</v>
      </c>
      <c r="AK974" s="14">
        <v>0.31718442144764097</v>
      </c>
    </row>
    <row r="975" spans="2:37" x14ac:dyDescent="0.3">
      <c r="B975" t="s">
        <v>358</v>
      </c>
      <c r="C975" s="14">
        <v>0.10391375566283</v>
      </c>
      <c r="D975" s="14">
        <v>0.12344307200289199</v>
      </c>
      <c r="E975" s="14">
        <v>8.4676773715737993E-2</v>
      </c>
      <c r="F975" s="14"/>
      <c r="G975" s="14">
        <v>0.103424346728474</v>
      </c>
      <c r="H975" s="14">
        <v>0.101925747426483</v>
      </c>
      <c r="I975" s="14">
        <v>0.114035187087318</v>
      </c>
      <c r="J975" s="14">
        <v>9.7183641764329906E-2</v>
      </c>
      <c r="K975" s="14"/>
      <c r="L975" s="14">
        <v>0.122625690572609</v>
      </c>
      <c r="M975" s="14">
        <v>8.7050290938341296E-2</v>
      </c>
      <c r="N975" s="14">
        <v>4.2098989067730901E-2</v>
      </c>
      <c r="O975" s="14">
        <v>8.17261179835303E-2</v>
      </c>
      <c r="P975" s="14">
        <v>0.121087828499886</v>
      </c>
      <c r="Q975" s="14">
        <v>0.120400959543897</v>
      </c>
      <c r="R975" s="14">
        <v>8.0551070430007102E-2</v>
      </c>
      <c r="S975" s="14">
        <v>0.181882370364576</v>
      </c>
      <c r="T975" s="14">
        <v>0.12367475690603</v>
      </c>
      <c r="U975" s="14">
        <v>0.102307170042662</v>
      </c>
      <c r="V975" s="14">
        <v>0.126464859026482</v>
      </c>
      <c r="W975" s="14">
        <v>9.7458485751863694E-2</v>
      </c>
      <c r="X975" s="14"/>
      <c r="Y975" s="14">
        <v>0.11054913258232001</v>
      </c>
      <c r="Z975" s="14">
        <v>0.120514388598414</v>
      </c>
      <c r="AA975" s="14">
        <v>0.11206527575820099</v>
      </c>
      <c r="AB975" s="14"/>
      <c r="AC975" s="14">
        <v>9.4702957827526302E-2</v>
      </c>
      <c r="AD975" s="14">
        <v>0.11188256891088399</v>
      </c>
      <c r="AE975" s="14">
        <v>0.13186525208772301</v>
      </c>
      <c r="AF975" s="14"/>
      <c r="AG975" s="14">
        <v>0.13267205168604801</v>
      </c>
      <c r="AH975" s="14">
        <v>5.6345247651092299E-2</v>
      </c>
      <c r="AI975" s="14">
        <v>0.13239643274373</v>
      </c>
      <c r="AJ975" s="14">
        <v>9.6717321729841405E-2</v>
      </c>
      <c r="AK975" s="14">
        <v>0.10704081356786301</v>
      </c>
    </row>
    <row r="976" spans="2:37" x14ac:dyDescent="0.3">
      <c r="B976" t="s">
        <v>122</v>
      </c>
      <c r="C976" s="14">
        <v>8.0784855479764495E-2</v>
      </c>
      <c r="D976" s="14">
        <v>6.8782207765603204E-2</v>
      </c>
      <c r="E976" s="14">
        <v>9.1242333366189199E-2</v>
      </c>
      <c r="F976" s="14"/>
      <c r="G976" s="14">
        <v>4.2464663945331403E-2</v>
      </c>
      <c r="H976" s="14">
        <v>7.2496358765350599E-2</v>
      </c>
      <c r="I976" s="14">
        <v>0.10573387516225</v>
      </c>
      <c r="J976" s="14">
        <v>0.10002659978728499</v>
      </c>
      <c r="K976" s="14"/>
      <c r="L976" s="14">
        <v>6.1696350204210798E-2</v>
      </c>
      <c r="M976" s="14">
        <v>7.7272027593673701E-2</v>
      </c>
      <c r="N976" s="14">
        <v>0.10159090376654201</v>
      </c>
      <c r="O976" s="14">
        <v>7.4590702317847798E-2</v>
      </c>
      <c r="P976" s="14">
        <v>4.4819271879163097E-2</v>
      </c>
      <c r="Q976" s="14">
        <v>8.0974355346554602E-2</v>
      </c>
      <c r="R976" s="14">
        <v>8.1149556404555803E-2</v>
      </c>
      <c r="S976" s="14">
        <v>8.7862588099594602E-2</v>
      </c>
      <c r="T976" s="14">
        <v>0.110874779561746</v>
      </c>
      <c r="U976" s="14">
        <v>9.0927292277380306E-2</v>
      </c>
      <c r="V976" s="14">
        <v>6.3483206307501497E-2</v>
      </c>
      <c r="W976" s="14">
        <v>0.114249826447855</v>
      </c>
      <c r="X976" s="14"/>
      <c r="Y976" s="14">
        <v>6.19019947891001E-2</v>
      </c>
      <c r="Z976" s="14">
        <v>8.5640180934851401E-2</v>
      </c>
      <c r="AA976" s="14">
        <v>2.18747775104049E-2</v>
      </c>
      <c r="AB976" s="14"/>
      <c r="AC976" s="14">
        <v>7.0624598077895298E-2</v>
      </c>
      <c r="AD976" s="14">
        <v>7.32688990835582E-2</v>
      </c>
      <c r="AE976" s="14">
        <v>0.103895266202977</v>
      </c>
      <c r="AF976" s="14"/>
      <c r="AG976" s="14">
        <v>1.8579403625584901E-2</v>
      </c>
      <c r="AH976" s="14">
        <v>3.6334953183855899E-2</v>
      </c>
      <c r="AI976" s="14">
        <v>4.9160139450609097E-2</v>
      </c>
      <c r="AJ976" s="14">
        <v>9.0627527545543304E-2</v>
      </c>
      <c r="AK976" s="14">
        <v>9.6523707526216695E-2</v>
      </c>
    </row>
    <row r="977" spans="2:37" x14ac:dyDescent="0.3">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c r="AD977" s="14"/>
      <c r="AE977" s="14"/>
      <c r="AF977" s="14"/>
      <c r="AG977" s="14"/>
      <c r="AH977" s="14"/>
      <c r="AI977" s="14"/>
      <c r="AJ977" s="14"/>
      <c r="AK977" s="14"/>
    </row>
    <row r="978" spans="2:37" x14ac:dyDescent="0.3">
      <c r="B978" s="6" t="s">
        <v>361</v>
      </c>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c r="AD978" s="14"/>
      <c r="AE978" s="14"/>
      <c r="AF978" s="14"/>
      <c r="AG978" s="14"/>
      <c r="AH978" s="14"/>
      <c r="AI978" s="14"/>
      <c r="AJ978" s="14"/>
      <c r="AK978" s="14"/>
    </row>
    <row r="979" spans="2:37" x14ac:dyDescent="0.3">
      <c r="B979" s="26" t="s">
        <v>74</v>
      </c>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c r="AD979" s="14"/>
      <c r="AE979" s="14"/>
      <c r="AF979" s="14"/>
      <c r="AG979" s="14"/>
      <c r="AH979" s="14"/>
      <c r="AI979" s="14"/>
      <c r="AJ979" s="14"/>
      <c r="AK979" s="14"/>
    </row>
    <row r="980" spans="2:37" x14ac:dyDescent="0.3">
      <c r="B980" t="s">
        <v>275</v>
      </c>
      <c r="C980" s="14">
        <v>0.21167028870820301</v>
      </c>
      <c r="D980" s="14">
        <v>0.23635616963164799</v>
      </c>
      <c r="E980" s="14">
        <v>0.187002146172905</v>
      </c>
      <c r="F980" s="14"/>
      <c r="G980" s="14">
        <v>0.23977826889743101</v>
      </c>
      <c r="H980" s="14">
        <v>0.21807179927523199</v>
      </c>
      <c r="I980" s="14">
        <v>0.190438549970361</v>
      </c>
      <c r="J980" s="14">
        <v>0.19358869988934599</v>
      </c>
      <c r="K980" s="14"/>
      <c r="L980" s="14">
        <v>0.24022224631602301</v>
      </c>
      <c r="M980" s="14">
        <v>0.187261809726989</v>
      </c>
      <c r="N980" s="14">
        <v>0.17472878992249899</v>
      </c>
      <c r="O980" s="14">
        <v>0.20402263602172299</v>
      </c>
      <c r="P980" s="14">
        <v>0.18571830595162001</v>
      </c>
      <c r="Q980" s="14">
        <v>0.218454232529979</v>
      </c>
      <c r="R980" s="14">
        <v>0.24202459617288</v>
      </c>
      <c r="S980" s="14">
        <v>0.26955904633959199</v>
      </c>
      <c r="T980" s="14">
        <v>0.19370962360378299</v>
      </c>
      <c r="U980" s="14">
        <v>0.21889584458859901</v>
      </c>
      <c r="V980" s="14">
        <v>0.19544357527730899</v>
      </c>
      <c r="W980" s="14">
        <v>0.25955616923402097</v>
      </c>
      <c r="X980" s="14"/>
      <c r="Y980" s="14">
        <v>0.245757611122012</v>
      </c>
      <c r="Z980" s="14">
        <v>0.23916463800889101</v>
      </c>
      <c r="AA980" s="14">
        <v>0.18906187646261199</v>
      </c>
      <c r="AB980" s="14"/>
      <c r="AC980" s="14">
        <v>0.22590061391524399</v>
      </c>
      <c r="AD980" s="14">
        <v>0.22122901328838701</v>
      </c>
      <c r="AE980" s="14">
        <v>0.17623811016746699</v>
      </c>
      <c r="AF980" s="14"/>
      <c r="AG980" s="14">
        <v>0.25962263293299598</v>
      </c>
      <c r="AH980" s="14">
        <v>0.23566798540478101</v>
      </c>
      <c r="AI980" s="14">
        <v>0.23735404603125099</v>
      </c>
      <c r="AJ980" s="14">
        <v>0.206771650413928</v>
      </c>
      <c r="AK980" s="14">
        <v>0.18162329916467401</v>
      </c>
    </row>
    <row r="981" spans="2:37" x14ac:dyDescent="0.3">
      <c r="B981" t="s">
        <v>276</v>
      </c>
      <c r="C981" s="14">
        <v>0.36854185330946798</v>
      </c>
      <c r="D981" s="14">
        <v>0.34896490384807799</v>
      </c>
      <c r="E981" s="14">
        <v>0.38744156714056999</v>
      </c>
      <c r="F981" s="14"/>
      <c r="G981" s="14">
        <v>0.39718472372790598</v>
      </c>
      <c r="H981" s="14">
        <v>0.37532274127068699</v>
      </c>
      <c r="I981" s="14">
        <v>0.37638522877300401</v>
      </c>
      <c r="J981" s="14">
        <v>0.32768400198179498</v>
      </c>
      <c r="K981" s="14"/>
      <c r="L981" s="14">
        <v>0.34302024285860699</v>
      </c>
      <c r="M981" s="14">
        <v>0.43485407218019001</v>
      </c>
      <c r="N981" s="14">
        <v>0.381095695243441</v>
      </c>
      <c r="O981" s="14">
        <v>0.32152556698651602</v>
      </c>
      <c r="P981" s="14">
        <v>0.43848245798584901</v>
      </c>
      <c r="Q981" s="14">
        <v>0.36351716077271701</v>
      </c>
      <c r="R981" s="14">
        <v>0.35041473109573001</v>
      </c>
      <c r="S981" s="14">
        <v>0.32822376530897002</v>
      </c>
      <c r="T981" s="14">
        <v>0.34205263194341701</v>
      </c>
      <c r="U981" s="14">
        <v>0.34446448452992001</v>
      </c>
      <c r="V981" s="14">
        <v>0.40467080937460598</v>
      </c>
      <c r="W981" s="14">
        <v>0.370579505950758</v>
      </c>
      <c r="X981" s="14"/>
      <c r="Y981" s="14">
        <v>0.40229831218275303</v>
      </c>
      <c r="Z981" s="14">
        <v>0.37847663563565898</v>
      </c>
      <c r="AA981" s="14">
        <v>0.40575824857917903</v>
      </c>
      <c r="AB981" s="14"/>
      <c r="AC981" s="14">
        <v>0.35131763639939101</v>
      </c>
      <c r="AD981" s="14">
        <v>0.381062695186765</v>
      </c>
      <c r="AE981" s="14">
        <v>0.38357883247484098</v>
      </c>
      <c r="AF981" s="14"/>
      <c r="AG981" s="14">
        <v>0.36872674856297799</v>
      </c>
      <c r="AH981" s="14">
        <v>0.36650921496835498</v>
      </c>
      <c r="AI981" s="14">
        <v>0.38540433871482899</v>
      </c>
      <c r="AJ981" s="14">
        <v>0.37273442775647397</v>
      </c>
      <c r="AK981" s="14">
        <v>0.368876697728098</v>
      </c>
    </row>
    <row r="982" spans="2:37" x14ac:dyDescent="0.3">
      <c r="B982" t="s">
        <v>310</v>
      </c>
      <c r="C982" s="14">
        <v>0.23197702295411701</v>
      </c>
      <c r="D982" s="14">
        <v>0.22295079601832701</v>
      </c>
      <c r="E982" s="14">
        <v>0.24231735593197701</v>
      </c>
      <c r="F982" s="14"/>
      <c r="G982" s="14">
        <v>0.20800121934540899</v>
      </c>
      <c r="H982" s="14">
        <v>0.234864794053499</v>
      </c>
      <c r="I982" s="14">
        <v>0.21179285294306499</v>
      </c>
      <c r="J982" s="14">
        <v>0.27211566647406199</v>
      </c>
      <c r="K982" s="14"/>
      <c r="L982" s="14">
        <v>0.23215793642869401</v>
      </c>
      <c r="M982" s="14">
        <v>0.212077338100783</v>
      </c>
      <c r="N982" s="14">
        <v>0.28384061689725099</v>
      </c>
      <c r="O982" s="14">
        <v>0.23282476742175501</v>
      </c>
      <c r="P982" s="14">
        <v>0.20647411434867599</v>
      </c>
      <c r="Q982" s="14">
        <v>0.22082422644826799</v>
      </c>
      <c r="R982" s="14">
        <v>0.224724719893661</v>
      </c>
      <c r="S982" s="14">
        <v>0.188246917102146</v>
      </c>
      <c r="T982" s="14">
        <v>0.26713371367782202</v>
      </c>
      <c r="U982" s="14">
        <v>0.22865139318222399</v>
      </c>
      <c r="V982" s="14">
        <v>0.23758871769821299</v>
      </c>
      <c r="W982" s="14">
        <v>0.218563308795897</v>
      </c>
      <c r="X982" s="14"/>
      <c r="Y982" s="14">
        <v>0.20893669512530499</v>
      </c>
      <c r="Z982" s="14">
        <v>0.21991312042494099</v>
      </c>
      <c r="AA982" s="14">
        <v>0.23869524987158999</v>
      </c>
      <c r="AB982" s="14"/>
      <c r="AC982" s="14">
        <v>0.21561841567939899</v>
      </c>
      <c r="AD982" s="14">
        <v>0.230070927478497</v>
      </c>
      <c r="AE982" s="14">
        <v>0.26430394847769101</v>
      </c>
      <c r="AF982" s="14"/>
      <c r="AG982" s="14">
        <v>0.209783906513689</v>
      </c>
      <c r="AH982" s="14">
        <v>0.23637429616478201</v>
      </c>
      <c r="AI982" s="14">
        <v>0.21759707393430699</v>
      </c>
      <c r="AJ982" s="14">
        <v>0.23599853162138101</v>
      </c>
      <c r="AK982" s="14">
        <v>0.22969323017585999</v>
      </c>
    </row>
    <row r="983" spans="2:37" x14ac:dyDescent="0.3">
      <c r="B983" t="s">
        <v>278</v>
      </c>
      <c r="C983" s="14">
        <v>8.1682568275832104E-2</v>
      </c>
      <c r="D983" s="14">
        <v>8.4286336165465797E-2</v>
      </c>
      <c r="E983" s="14">
        <v>7.9678391173549204E-2</v>
      </c>
      <c r="F983" s="14"/>
      <c r="G983" s="14">
        <v>7.4485087729956198E-2</v>
      </c>
      <c r="H983" s="14">
        <v>6.8311782874532503E-2</v>
      </c>
      <c r="I983" s="14">
        <v>0.113478969833336</v>
      </c>
      <c r="J983" s="14">
        <v>7.26950186025659E-2</v>
      </c>
      <c r="K983" s="14"/>
      <c r="L983" s="14">
        <v>6.6974650302082606E-2</v>
      </c>
      <c r="M983" s="14">
        <v>9.1072392704262803E-2</v>
      </c>
      <c r="N983" s="14">
        <v>6.2787283611586003E-2</v>
      </c>
      <c r="O983" s="14">
        <v>0.10056738159180199</v>
      </c>
      <c r="P983" s="14">
        <v>9.8768072095065093E-2</v>
      </c>
      <c r="Q983" s="14">
        <v>6.4245608570478896E-2</v>
      </c>
      <c r="R983" s="14">
        <v>7.8223774823461698E-2</v>
      </c>
      <c r="S983" s="14">
        <v>9.8783752254149093E-2</v>
      </c>
      <c r="T983" s="14">
        <v>8.6399836338828903E-2</v>
      </c>
      <c r="U983" s="14">
        <v>8.8736851855740206E-2</v>
      </c>
      <c r="V983" s="14">
        <v>8.4869918268259001E-2</v>
      </c>
      <c r="W983" s="14">
        <v>5.8387019928660598E-2</v>
      </c>
      <c r="X983" s="14"/>
      <c r="Y983" s="14">
        <v>6.9296114109735102E-2</v>
      </c>
      <c r="Z983" s="14">
        <v>6.9484821225848994E-2</v>
      </c>
      <c r="AA983" s="14">
        <v>0.10748781835655501</v>
      </c>
      <c r="AB983" s="14"/>
      <c r="AC983" s="14">
        <v>8.8263080579644701E-2</v>
      </c>
      <c r="AD983" s="14">
        <v>7.4217664601452904E-2</v>
      </c>
      <c r="AE983" s="14">
        <v>7.0178619275409304E-2</v>
      </c>
      <c r="AF983" s="14"/>
      <c r="AG983" s="14">
        <v>7.38071880101277E-2</v>
      </c>
      <c r="AH983" s="14">
        <v>6.5853017178810994E-2</v>
      </c>
      <c r="AI983" s="14">
        <v>8.9319546167182406E-2</v>
      </c>
      <c r="AJ983" s="14">
        <v>7.5479936623448998E-2</v>
      </c>
      <c r="AK983" s="14">
        <v>9.74012932767227E-2</v>
      </c>
    </row>
    <row r="984" spans="2:37" x14ac:dyDescent="0.3">
      <c r="B984" t="s">
        <v>279</v>
      </c>
      <c r="C984" s="14">
        <v>6.08986265618E-2</v>
      </c>
      <c r="D984" s="14">
        <v>7.3443315833372894E-2</v>
      </c>
      <c r="E984" s="14">
        <v>4.8378514928966998E-2</v>
      </c>
      <c r="F984" s="14"/>
      <c r="G984" s="14">
        <v>4.7976726575034302E-2</v>
      </c>
      <c r="H984" s="14">
        <v>6.2056901077010299E-2</v>
      </c>
      <c r="I984" s="14">
        <v>5.5699945916903797E-2</v>
      </c>
      <c r="J984" s="14">
        <v>7.9119236241457003E-2</v>
      </c>
      <c r="K984" s="14"/>
      <c r="L984" s="14">
        <v>7.6445348530088206E-2</v>
      </c>
      <c r="M984" s="14">
        <v>3.2315097567038001E-2</v>
      </c>
      <c r="N984" s="14">
        <v>3.63073465022902E-2</v>
      </c>
      <c r="O984" s="14">
        <v>9.1032087371950302E-2</v>
      </c>
      <c r="P984" s="14">
        <v>4.7187722727765197E-2</v>
      </c>
      <c r="Q984" s="14">
        <v>7.7030521668691704E-2</v>
      </c>
      <c r="R984" s="14">
        <v>6.7695810533758699E-2</v>
      </c>
      <c r="S984" s="14">
        <v>6.5470505095609505E-2</v>
      </c>
      <c r="T984" s="14">
        <v>5.3944894794636697E-2</v>
      </c>
      <c r="U984" s="14">
        <v>7.4893575994158093E-2</v>
      </c>
      <c r="V984" s="14">
        <v>5.1304202186353703E-2</v>
      </c>
      <c r="W984" s="14">
        <v>4.6250815428110797E-2</v>
      </c>
      <c r="X984" s="14"/>
      <c r="Y984" s="14">
        <v>3.9093486046876499E-2</v>
      </c>
      <c r="Z984" s="14">
        <v>5.65054668745694E-2</v>
      </c>
      <c r="AA984" s="14">
        <v>4.2907494629374897E-2</v>
      </c>
      <c r="AB984" s="14"/>
      <c r="AC984" s="14">
        <v>7.3657587026343604E-2</v>
      </c>
      <c r="AD984" s="14">
        <v>5.55287460416354E-2</v>
      </c>
      <c r="AE984" s="14">
        <v>5.6491440721282003E-2</v>
      </c>
      <c r="AF984" s="14"/>
      <c r="AG984" s="14">
        <v>6.9797157870783402E-2</v>
      </c>
      <c r="AH984" s="14">
        <v>7.0911429156227404E-2</v>
      </c>
      <c r="AI984" s="14">
        <v>5.05217960784183E-2</v>
      </c>
      <c r="AJ984" s="14">
        <v>6.02165800581171E-2</v>
      </c>
      <c r="AK984" s="14">
        <v>6.6756099666528901E-2</v>
      </c>
    </row>
    <row r="985" spans="2:37" x14ac:dyDescent="0.3">
      <c r="B985" t="s">
        <v>122</v>
      </c>
      <c r="C985" s="14">
        <v>4.5229640190579901E-2</v>
      </c>
      <c r="D985" s="14">
        <v>3.3998478503108699E-2</v>
      </c>
      <c r="E985" s="14">
        <v>5.5182024652030599E-2</v>
      </c>
      <c r="F985" s="14"/>
      <c r="G985" s="14">
        <v>3.2573973724263301E-2</v>
      </c>
      <c r="H985" s="14">
        <v>4.1371981449039703E-2</v>
      </c>
      <c r="I985" s="14">
        <v>5.2204452563329798E-2</v>
      </c>
      <c r="J985" s="14">
        <v>5.47973768107742E-2</v>
      </c>
      <c r="K985" s="14"/>
      <c r="L985" s="14">
        <v>4.1179575564504599E-2</v>
      </c>
      <c r="M985" s="14">
        <v>4.24192897207376E-2</v>
      </c>
      <c r="N985" s="14">
        <v>6.1240267822933299E-2</v>
      </c>
      <c r="O985" s="14">
        <v>5.0027560606253199E-2</v>
      </c>
      <c r="P985" s="14">
        <v>2.3369326891025E-2</v>
      </c>
      <c r="Q985" s="14">
        <v>5.5928250009865101E-2</v>
      </c>
      <c r="R985" s="14">
        <v>3.69163674805085E-2</v>
      </c>
      <c r="S985" s="14">
        <v>4.97160138995347E-2</v>
      </c>
      <c r="T985" s="14">
        <v>5.6759299641511801E-2</v>
      </c>
      <c r="U985" s="14">
        <v>4.4357849849358998E-2</v>
      </c>
      <c r="V985" s="14">
        <v>2.6122777195259399E-2</v>
      </c>
      <c r="W985" s="14">
        <v>4.6663180662552602E-2</v>
      </c>
      <c r="X985" s="14"/>
      <c r="Y985" s="14">
        <v>3.46177814133177E-2</v>
      </c>
      <c r="Z985" s="14">
        <v>3.64553178300909E-2</v>
      </c>
      <c r="AA985" s="14">
        <v>1.6089312100689101E-2</v>
      </c>
      <c r="AB985" s="14"/>
      <c r="AC985" s="14">
        <v>4.5242666399977802E-2</v>
      </c>
      <c r="AD985" s="14">
        <v>3.7890953403263303E-2</v>
      </c>
      <c r="AE985" s="14">
        <v>4.9209048883309597E-2</v>
      </c>
      <c r="AF985" s="14"/>
      <c r="AG985" s="14">
        <v>1.82623661094263E-2</v>
      </c>
      <c r="AH985" s="14">
        <v>2.46840571270441E-2</v>
      </c>
      <c r="AI985" s="14">
        <v>1.9803199074011901E-2</v>
      </c>
      <c r="AJ985" s="14">
        <v>4.8798873526651798E-2</v>
      </c>
      <c r="AK985" s="14">
        <v>5.5649379988116199E-2</v>
      </c>
    </row>
    <row r="986" spans="2:37" x14ac:dyDescent="0.3">
      <c r="B986" t="s">
        <v>280</v>
      </c>
      <c r="C986" s="14">
        <v>0.58021214201767102</v>
      </c>
      <c r="D986" s="14">
        <v>0.58532107347972495</v>
      </c>
      <c r="E986" s="14">
        <v>0.57444371331347599</v>
      </c>
      <c r="F986" s="14"/>
      <c r="G986" s="14">
        <v>0.63696299262533695</v>
      </c>
      <c r="H986" s="14">
        <v>0.593394540545918</v>
      </c>
      <c r="I986" s="14">
        <v>0.56682377874336598</v>
      </c>
      <c r="J986" s="14">
        <v>0.52127270187114105</v>
      </c>
      <c r="K986" s="14"/>
      <c r="L986" s="14">
        <v>0.58324248917462995</v>
      </c>
      <c r="M986" s="14">
        <v>0.62211588190717904</v>
      </c>
      <c r="N986" s="14">
        <v>0.55582448516593996</v>
      </c>
      <c r="O986" s="14">
        <v>0.52554820300823901</v>
      </c>
      <c r="P986" s="14">
        <v>0.62420076393746904</v>
      </c>
      <c r="Q986" s="14">
        <v>0.58197139330269598</v>
      </c>
      <c r="R986" s="14">
        <v>0.59243932726861004</v>
      </c>
      <c r="S986" s="14">
        <v>0.59778281164856095</v>
      </c>
      <c r="T986" s="14">
        <v>0.53576225554720003</v>
      </c>
      <c r="U986" s="14">
        <v>0.56336032911851897</v>
      </c>
      <c r="V986" s="14">
        <v>0.60011438465191502</v>
      </c>
      <c r="W986" s="14">
        <v>0.63013567518477898</v>
      </c>
      <c r="X986" s="14"/>
      <c r="Y986" s="14">
        <v>0.64805592330476602</v>
      </c>
      <c r="Z986" s="14">
        <v>0.61764127364455002</v>
      </c>
      <c r="AA986" s="14">
        <v>0.59482012504179105</v>
      </c>
      <c r="AB986" s="14"/>
      <c r="AC986" s="14">
        <v>0.57721825031463503</v>
      </c>
      <c r="AD986" s="14">
        <v>0.60229170847515201</v>
      </c>
      <c r="AE986" s="14">
        <v>0.55981694264230797</v>
      </c>
      <c r="AF986" s="14"/>
      <c r="AG986" s="14">
        <v>0.62834938149597397</v>
      </c>
      <c r="AH986" s="14">
        <v>0.60217720037313505</v>
      </c>
      <c r="AI986" s="14">
        <v>0.62275838474608003</v>
      </c>
      <c r="AJ986" s="14">
        <v>0.57950607817040201</v>
      </c>
      <c r="AK986" s="14">
        <v>0.55049999689277296</v>
      </c>
    </row>
    <row r="987" spans="2:37" x14ac:dyDescent="0.3">
      <c r="B987" t="s">
        <v>281</v>
      </c>
      <c r="C987" s="14">
        <v>0.14258119483763201</v>
      </c>
      <c r="D987" s="14">
        <v>0.15772965199883901</v>
      </c>
      <c r="E987" s="14">
        <v>0.12805690610251599</v>
      </c>
      <c r="F987" s="14"/>
      <c r="G987" s="14">
        <v>0.12246181430499101</v>
      </c>
      <c r="H987" s="14">
        <v>0.130368683951543</v>
      </c>
      <c r="I987" s="14">
        <v>0.16917891575023999</v>
      </c>
      <c r="J987" s="14">
        <v>0.151814254844023</v>
      </c>
      <c r="K987" s="14"/>
      <c r="L987" s="14">
        <v>0.14341999883217099</v>
      </c>
      <c r="M987" s="14">
        <v>0.123387490271301</v>
      </c>
      <c r="N987" s="14">
        <v>9.9094630113876203E-2</v>
      </c>
      <c r="O987" s="14">
        <v>0.19159946896375299</v>
      </c>
      <c r="P987" s="14">
        <v>0.14595579482283</v>
      </c>
      <c r="Q987" s="14">
        <v>0.14127613023917099</v>
      </c>
      <c r="R987" s="14">
        <v>0.14591958535721999</v>
      </c>
      <c r="S987" s="14">
        <v>0.16425425734975899</v>
      </c>
      <c r="T987" s="14">
        <v>0.14034473113346599</v>
      </c>
      <c r="U987" s="14">
        <v>0.16363042784989801</v>
      </c>
      <c r="V987" s="14">
        <v>0.136174120454613</v>
      </c>
      <c r="W987" s="14">
        <v>0.104637835356771</v>
      </c>
      <c r="X987" s="14"/>
      <c r="Y987" s="14">
        <v>0.108389600156612</v>
      </c>
      <c r="Z987" s="14">
        <v>0.12599028810041801</v>
      </c>
      <c r="AA987" s="14">
        <v>0.15039531298593001</v>
      </c>
      <c r="AB987" s="14"/>
      <c r="AC987" s="14">
        <v>0.161920667605988</v>
      </c>
      <c r="AD987" s="14">
        <v>0.12974641064308801</v>
      </c>
      <c r="AE987" s="14">
        <v>0.12667005999669101</v>
      </c>
      <c r="AF987" s="14"/>
      <c r="AG987" s="14">
        <v>0.14360434588091101</v>
      </c>
      <c r="AH987" s="14">
        <v>0.13676444633503801</v>
      </c>
      <c r="AI987" s="14">
        <v>0.13984134224560099</v>
      </c>
      <c r="AJ987" s="14">
        <v>0.13569651668156599</v>
      </c>
      <c r="AK987" s="14">
        <v>0.16415739294325199</v>
      </c>
    </row>
    <row r="988" spans="2:37" x14ac:dyDescent="0.3">
      <c r="B988" t="s">
        <v>252</v>
      </c>
      <c r="C988" s="14">
        <v>0.43763094718003898</v>
      </c>
      <c r="D988" s="14">
        <v>0.42759142148088702</v>
      </c>
      <c r="E988" s="14">
        <v>0.44638680721095902</v>
      </c>
      <c r="F988" s="14"/>
      <c r="G988" s="14">
        <v>0.51450117832034603</v>
      </c>
      <c r="H988" s="14">
        <v>0.46302585659437601</v>
      </c>
      <c r="I988" s="14">
        <v>0.39764486299312501</v>
      </c>
      <c r="J988" s="14">
        <v>0.369458447027118</v>
      </c>
      <c r="K988" s="14"/>
      <c r="L988" s="14">
        <v>0.43982249034245902</v>
      </c>
      <c r="M988" s="14">
        <v>0.49872839163587801</v>
      </c>
      <c r="N988" s="14">
        <v>0.45672985505206398</v>
      </c>
      <c r="O988" s="14">
        <v>0.33394873404448699</v>
      </c>
      <c r="P988" s="14">
        <v>0.47824496911463799</v>
      </c>
      <c r="Q988" s="14">
        <v>0.44069526306352502</v>
      </c>
      <c r="R988" s="14">
        <v>0.44651974191138999</v>
      </c>
      <c r="S988" s="14">
        <v>0.43352855429880199</v>
      </c>
      <c r="T988" s="14">
        <v>0.39541752441373501</v>
      </c>
      <c r="U988" s="14">
        <v>0.39972990126862101</v>
      </c>
      <c r="V988" s="14">
        <v>0.463940264197302</v>
      </c>
      <c r="W988" s="14">
        <v>0.52549783982800702</v>
      </c>
      <c r="X988" s="14"/>
      <c r="Y988" s="14">
        <v>0.53966632314815399</v>
      </c>
      <c r="Z988" s="14">
        <v>0.491650985544132</v>
      </c>
      <c r="AA988" s="14">
        <v>0.44442481205586098</v>
      </c>
      <c r="AB988" s="14"/>
      <c r="AC988" s="14">
        <v>0.41529758270864697</v>
      </c>
      <c r="AD988" s="14">
        <v>0.472545297832063</v>
      </c>
      <c r="AE988" s="14">
        <v>0.43314688264561602</v>
      </c>
      <c r="AF988" s="14"/>
      <c r="AG988" s="14">
        <v>0.48474503561506299</v>
      </c>
      <c r="AH988" s="14">
        <v>0.46541275403809701</v>
      </c>
      <c r="AI988" s="14">
        <v>0.48291704250047901</v>
      </c>
      <c r="AJ988" s="14">
        <v>0.44380956148883499</v>
      </c>
      <c r="AK988" s="14">
        <v>0.38634260394952102</v>
      </c>
    </row>
    <row r="989" spans="2:37" x14ac:dyDescent="0.3">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c r="AD989" s="14"/>
      <c r="AE989" s="14"/>
      <c r="AF989" s="14"/>
      <c r="AG989" s="14"/>
      <c r="AH989" s="14"/>
      <c r="AI989" s="14"/>
      <c r="AJ989" s="14"/>
      <c r="AK989" s="14"/>
    </row>
    <row r="990" spans="2:37" x14ac:dyDescent="0.3">
      <c r="B990" s="6" t="s">
        <v>370</v>
      </c>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c r="AD990" s="14"/>
      <c r="AE990" s="14"/>
      <c r="AF990" s="14"/>
      <c r="AG990" s="14"/>
      <c r="AH990" s="14"/>
      <c r="AI990" s="14"/>
      <c r="AJ990" s="14"/>
      <c r="AK990" s="14"/>
    </row>
    <row r="991" spans="2:37" x14ac:dyDescent="0.3">
      <c r="B991" s="26" t="s">
        <v>74</v>
      </c>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row>
    <row r="992" spans="2:37" x14ac:dyDescent="0.3">
      <c r="B992" t="s">
        <v>362</v>
      </c>
      <c r="C992" s="14">
        <v>0.50662562320018001</v>
      </c>
      <c r="D992" s="14">
        <v>0.50409414374875205</v>
      </c>
      <c r="E992" s="14">
        <v>0.50915074597508903</v>
      </c>
      <c r="F992" s="14"/>
      <c r="G992" s="14">
        <v>0.54293942645562698</v>
      </c>
      <c r="H992" s="14">
        <v>0.52330670520682998</v>
      </c>
      <c r="I992" s="14">
        <v>0.49019773771591701</v>
      </c>
      <c r="J992" s="14">
        <v>0.465192328766944</v>
      </c>
      <c r="K992" s="14"/>
      <c r="L992" s="14">
        <v>0.47082278059725602</v>
      </c>
      <c r="M992" s="14">
        <v>0.50707195787347004</v>
      </c>
      <c r="N992" s="14">
        <v>0.54232046844302795</v>
      </c>
      <c r="O992" s="14">
        <v>0.49800679240711898</v>
      </c>
      <c r="P992" s="14">
        <v>0.55183019586243798</v>
      </c>
      <c r="Q992" s="14">
        <v>0.54095531261107799</v>
      </c>
      <c r="R992" s="14">
        <v>0.51242892752945601</v>
      </c>
      <c r="S992" s="14">
        <v>0.53381525834993704</v>
      </c>
      <c r="T992" s="14">
        <v>0.50011783102892704</v>
      </c>
      <c r="U992" s="14">
        <v>0.489390030680729</v>
      </c>
      <c r="V992" s="14">
        <v>0.45498013824293398</v>
      </c>
      <c r="W992" s="14">
        <v>0.50384246881302297</v>
      </c>
      <c r="X992" s="14"/>
      <c r="Y992" s="14">
        <v>0.56612778769698402</v>
      </c>
      <c r="Z992" s="14">
        <v>0.52861614802514201</v>
      </c>
      <c r="AA992" s="14">
        <v>0.55080239186998303</v>
      </c>
      <c r="AB992" s="14"/>
      <c r="AC992" s="14">
        <v>0.51185012723433099</v>
      </c>
      <c r="AD992" s="14">
        <v>0.53694411188900804</v>
      </c>
      <c r="AE992" s="14">
        <v>0.47432375495281898</v>
      </c>
      <c r="AF992" s="14"/>
      <c r="AG992" s="14">
        <v>0.500986336701436</v>
      </c>
      <c r="AH992" s="14">
        <v>0.49828689670725401</v>
      </c>
      <c r="AI992" s="14">
        <v>0.53726460538832799</v>
      </c>
      <c r="AJ992" s="14">
        <v>0.50981388986739495</v>
      </c>
      <c r="AK992" s="14">
        <v>0.50782178659377397</v>
      </c>
    </row>
    <row r="993" spans="2:37" x14ac:dyDescent="0.3">
      <c r="B993" t="s">
        <v>363</v>
      </c>
      <c r="C993" s="14">
        <v>0.48929432311630899</v>
      </c>
      <c r="D993" s="14">
        <v>0.49662656752192902</v>
      </c>
      <c r="E993" s="14">
        <v>0.48207040374499699</v>
      </c>
      <c r="F993" s="14"/>
      <c r="G993" s="14">
        <v>0.53207447574391098</v>
      </c>
      <c r="H993" s="14">
        <v>0.49952994194671602</v>
      </c>
      <c r="I993" s="14">
        <v>0.48928138958996698</v>
      </c>
      <c r="J993" s="14">
        <v>0.43576189257656101</v>
      </c>
      <c r="K993" s="14"/>
      <c r="L993" s="14">
        <v>0.44682283824212499</v>
      </c>
      <c r="M993" s="14">
        <v>0.490181587266803</v>
      </c>
      <c r="N993" s="14">
        <v>0.49320088002902401</v>
      </c>
      <c r="O993" s="14">
        <v>0.48857274616617702</v>
      </c>
      <c r="P993" s="14">
        <v>0.53209909734497596</v>
      </c>
      <c r="Q993" s="14">
        <v>0.51738167575739602</v>
      </c>
      <c r="R993" s="14">
        <v>0.45281792252918202</v>
      </c>
      <c r="S993" s="14">
        <v>0.43350320024023697</v>
      </c>
      <c r="T993" s="14">
        <v>0.50570121413842695</v>
      </c>
      <c r="U993" s="14">
        <v>0.51875566913098603</v>
      </c>
      <c r="V993" s="14">
        <v>0.485382423273029</v>
      </c>
      <c r="W993" s="14">
        <v>0.520835728335728</v>
      </c>
      <c r="X993" s="14"/>
      <c r="Y993" s="14">
        <v>0.50923094220161602</v>
      </c>
      <c r="Z993" s="14">
        <v>0.51999134240844602</v>
      </c>
      <c r="AA993" s="14">
        <v>0.49189865694783402</v>
      </c>
      <c r="AB993" s="14"/>
      <c r="AC993" s="14">
        <v>0.46944860618571399</v>
      </c>
      <c r="AD993" s="14">
        <v>0.508599879639416</v>
      </c>
      <c r="AE993" s="14">
        <v>0.46588926103411099</v>
      </c>
      <c r="AF993" s="14"/>
      <c r="AG993" s="14">
        <v>0.47257854021958501</v>
      </c>
      <c r="AH993" s="14">
        <v>0.48291808162241701</v>
      </c>
      <c r="AI993" s="14">
        <v>0.53246312880462299</v>
      </c>
      <c r="AJ993" s="14">
        <v>0.48460922744400098</v>
      </c>
      <c r="AK993" s="14">
        <v>0.49108397029204198</v>
      </c>
    </row>
    <row r="994" spans="2:37" x14ac:dyDescent="0.3">
      <c r="B994" t="s">
        <v>364</v>
      </c>
      <c r="C994" s="14">
        <v>0.47615760230696802</v>
      </c>
      <c r="D994" s="14">
        <v>0.47765439439510499</v>
      </c>
      <c r="E994" s="14">
        <v>0.47520130232372798</v>
      </c>
      <c r="F994" s="14"/>
      <c r="G994" s="14">
        <v>0.512042328005896</v>
      </c>
      <c r="H994" s="14">
        <v>0.502410611785017</v>
      </c>
      <c r="I994" s="14">
        <v>0.458589378788479</v>
      </c>
      <c r="J994" s="14">
        <v>0.42844073321492998</v>
      </c>
      <c r="K994" s="14"/>
      <c r="L994" s="14">
        <v>0.40325780113413101</v>
      </c>
      <c r="M994" s="14">
        <v>0.473556798271768</v>
      </c>
      <c r="N994" s="14">
        <v>0.48597954638584001</v>
      </c>
      <c r="O994" s="14">
        <v>0.49452806317036502</v>
      </c>
      <c r="P994" s="14">
        <v>0.51533619355758997</v>
      </c>
      <c r="Q994" s="14">
        <v>0.47684959884789802</v>
      </c>
      <c r="R994" s="14">
        <v>0.47537745722156599</v>
      </c>
      <c r="S994" s="14">
        <v>0.51467574660193205</v>
      </c>
      <c r="T994" s="14">
        <v>0.486586654104256</v>
      </c>
      <c r="U994" s="14">
        <v>0.47075751278331701</v>
      </c>
      <c r="V994" s="14">
        <v>0.46099877851670801</v>
      </c>
      <c r="W994" s="14">
        <v>0.608521671781727</v>
      </c>
      <c r="X994" s="14"/>
      <c r="Y994" s="14">
        <v>0.52153021504383001</v>
      </c>
      <c r="Z994" s="14">
        <v>0.50934618162007095</v>
      </c>
      <c r="AA994" s="14">
        <v>0.50134225828191603</v>
      </c>
      <c r="AB994" s="14"/>
      <c r="AC994" s="14">
        <v>0.46453487598894999</v>
      </c>
      <c r="AD994" s="14">
        <v>0.49836189484643001</v>
      </c>
      <c r="AE994" s="14">
        <v>0.46702956922893002</v>
      </c>
      <c r="AF994" s="14"/>
      <c r="AG994" s="14">
        <v>0.42800477862528302</v>
      </c>
      <c r="AH994" s="14">
        <v>0.494959662507162</v>
      </c>
      <c r="AI994" s="14">
        <v>0.51650295400031299</v>
      </c>
      <c r="AJ994" s="14">
        <v>0.47462498524325902</v>
      </c>
      <c r="AK994" s="14">
        <v>0.46447639640219401</v>
      </c>
    </row>
    <row r="995" spans="2:37" x14ac:dyDescent="0.3">
      <c r="B995" t="s">
        <v>365</v>
      </c>
      <c r="C995" s="14">
        <v>0.40493647167569902</v>
      </c>
      <c r="D995" s="14">
        <v>0.41175415637813501</v>
      </c>
      <c r="E995" s="14">
        <v>0.39764629931447598</v>
      </c>
      <c r="F995" s="14"/>
      <c r="G995" s="14">
        <v>0.46011247953365803</v>
      </c>
      <c r="H995" s="14">
        <v>0.414279149885451</v>
      </c>
      <c r="I995" s="14">
        <v>0.38441701886644702</v>
      </c>
      <c r="J995" s="14">
        <v>0.35830344299809802</v>
      </c>
      <c r="K995" s="14"/>
      <c r="L995" s="14">
        <v>0.367628801982332</v>
      </c>
      <c r="M995" s="14">
        <v>0.42491518047855897</v>
      </c>
      <c r="N995" s="14">
        <v>0.40474052148842699</v>
      </c>
      <c r="O995" s="14">
        <v>0.38840634987285999</v>
      </c>
      <c r="P995" s="14">
        <v>0.45848334717895201</v>
      </c>
      <c r="Q995" s="14">
        <v>0.41353839468995202</v>
      </c>
      <c r="R995" s="14">
        <v>0.40660160338398998</v>
      </c>
      <c r="S995" s="14">
        <v>0.46393244446382598</v>
      </c>
      <c r="T995" s="14">
        <v>0.37595885092987402</v>
      </c>
      <c r="U995" s="14">
        <v>0.41374326629390601</v>
      </c>
      <c r="V995" s="14">
        <v>0.39659051091586101</v>
      </c>
      <c r="W995" s="14">
        <v>0.40241988667212197</v>
      </c>
      <c r="X995" s="14"/>
      <c r="Y995" s="14">
        <v>0.44090869185014098</v>
      </c>
      <c r="Z995" s="14">
        <v>0.42299828859815602</v>
      </c>
      <c r="AA995" s="14">
        <v>0.36812772779148401</v>
      </c>
      <c r="AB995" s="14"/>
      <c r="AC995" s="14">
        <v>0.38634081857862501</v>
      </c>
      <c r="AD995" s="14">
        <v>0.42718429909634897</v>
      </c>
      <c r="AE995" s="14">
        <v>0.38051094900108701</v>
      </c>
      <c r="AF995" s="14"/>
      <c r="AG995" s="14">
        <v>0.38268505243531098</v>
      </c>
      <c r="AH995" s="14">
        <v>0.375054299583583</v>
      </c>
      <c r="AI995" s="14">
        <v>0.41192253060422002</v>
      </c>
      <c r="AJ995" s="14">
        <v>0.40880282730508599</v>
      </c>
      <c r="AK995" s="14">
        <v>0.42090452549264901</v>
      </c>
    </row>
    <row r="996" spans="2:37" x14ac:dyDescent="0.3">
      <c r="B996" t="s">
        <v>366</v>
      </c>
      <c r="C996" s="14">
        <v>0.38424919885722603</v>
      </c>
      <c r="D996" s="14">
        <v>0.39056933604979899</v>
      </c>
      <c r="E996" s="14">
        <v>0.37995301030297102</v>
      </c>
      <c r="F996" s="14"/>
      <c r="G996" s="14">
        <v>0.45541152851260103</v>
      </c>
      <c r="H996" s="14">
        <v>0.39967805608735202</v>
      </c>
      <c r="I996" s="14">
        <v>0.35772635927514501</v>
      </c>
      <c r="J996" s="14">
        <v>0.31486271189852</v>
      </c>
      <c r="K996" s="14"/>
      <c r="L996" s="14">
        <v>0.35750949344264699</v>
      </c>
      <c r="M996" s="14">
        <v>0.39885283206710398</v>
      </c>
      <c r="N996" s="14">
        <v>0.34165053895130498</v>
      </c>
      <c r="O996" s="14">
        <v>0.36161948081185602</v>
      </c>
      <c r="P996" s="14">
        <v>0.42786774168258501</v>
      </c>
      <c r="Q996" s="14">
        <v>0.39258536109660502</v>
      </c>
      <c r="R996" s="14">
        <v>0.36947694204086801</v>
      </c>
      <c r="S996" s="14">
        <v>0.44745207054883701</v>
      </c>
      <c r="T996" s="14">
        <v>0.415541988293051</v>
      </c>
      <c r="U996" s="14">
        <v>0.38976682901405801</v>
      </c>
      <c r="V996" s="14">
        <v>0.31269664992101798</v>
      </c>
      <c r="W996" s="14">
        <v>0.44508288613846603</v>
      </c>
      <c r="X996" s="14"/>
      <c r="Y996" s="14">
        <v>0.429951780593189</v>
      </c>
      <c r="Z996" s="14">
        <v>0.41897419559551202</v>
      </c>
      <c r="AA996" s="14">
        <v>0.41462094383980802</v>
      </c>
      <c r="AB996" s="14"/>
      <c r="AC996" s="14">
        <v>0.371549027588018</v>
      </c>
      <c r="AD996" s="14">
        <v>0.42009344383767899</v>
      </c>
      <c r="AE996" s="14">
        <v>0.34591372840000301</v>
      </c>
      <c r="AF996" s="14"/>
      <c r="AG996" s="14">
        <v>0.454514723923018</v>
      </c>
      <c r="AH996" s="14">
        <v>0.39976129076275702</v>
      </c>
      <c r="AI996" s="14">
        <v>0.42649011570060702</v>
      </c>
      <c r="AJ996" s="14">
        <v>0.37442473834089102</v>
      </c>
      <c r="AK996" s="14">
        <v>0.37341725649510099</v>
      </c>
    </row>
    <row r="997" spans="2:37" x14ac:dyDescent="0.3">
      <c r="B997" t="s">
        <v>367</v>
      </c>
      <c r="C997" s="14">
        <v>0.36119490687175798</v>
      </c>
      <c r="D997" s="14">
        <v>0.35987365329154603</v>
      </c>
      <c r="E997" s="14">
        <v>0.36353768718075602</v>
      </c>
      <c r="F997" s="14"/>
      <c r="G997" s="14">
        <v>0.422146231063112</v>
      </c>
      <c r="H997" s="14">
        <v>0.35596748820096502</v>
      </c>
      <c r="I997" s="14">
        <v>0.337183478819777</v>
      </c>
      <c r="J997" s="14">
        <v>0.32719082882679801</v>
      </c>
      <c r="K997" s="14"/>
      <c r="L997" s="14">
        <v>0.34077368744365399</v>
      </c>
      <c r="M997" s="14">
        <v>0.35106414117322998</v>
      </c>
      <c r="N997" s="14">
        <v>0.38119081102983898</v>
      </c>
      <c r="O997" s="14">
        <v>0.34629037477556901</v>
      </c>
      <c r="P997" s="14">
        <v>0.38237803764103401</v>
      </c>
      <c r="Q997" s="14">
        <v>0.36224753017293199</v>
      </c>
      <c r="R997" s="14">
        <v>0.36355793526896502</v>
      </c>
      <c r="S997" s="14">
        <v>0.41218100340677599</v>
      </c>
      <c r="T997" s="14">
        <v>0.340164235715813</v>
      </c>
      <c r="U997" s="14">
        <v>0.38900146257338802</v>
      </c>
      <c r="V997" s="14">
        <v>0.32905387601074398</v>
      </c>
      <c r="W997" s="14">
        <v>0.41307556412352497</v>
      </c>
      <c r="X997" s="14"/>
      <c r="Y997" s="14">
        <v>0.37303253658457503</v>
      </c>
      <c r="Z997" s="14">
        <v>0.3971189753387</v>
      </c>
      <c r="AA997" s="14">
        <v>0.42749309155841803</v>
      </c>
      <c r="AB997" s="14"/>
      <c r="AC997" s="14">
        <v>0.34180712682479403</v>
      </c>
      <c r="AD997" s="14">
        <v>0.399106462566161</v>
      </c>
      <c r="AE997" s="14">
        <v>0.33219498447231399</v>
      </c>
      <c r="AF997" s="14"/>
      <c r="AG997" s="14">
        <v>0.336776358508247</v>
      </c>
      <c r="AH997" s="14">
        <v>0.397083921169465</v>
      </c>
      <c r="AI997" s="14">
        <v>0.38676106133702998</v>
      </c>
      <c r="AJ997" s="14">
        <v>0.35465172919473098</v>
      </c>
      <c r="AK997" s="14">
        <v>0.36024290686550298</v>
      </c>
    </row>
    <row r="998" spans="2:37" x14ac:dyDescent="0.3">
      <c r="B998" t="s">
        <v>368</v>
      </c>
      <c r="C998" s="14">
        <v>0.34174676817196697</v>
      </c>
      <c r="D998" s="14">
        <v>0.35683653171123197</v>
      </c>
      <c r="E998" s="14">
        <v>0.32796759786095098</v>
      </c>
      <c r="F998" s="14"/>
      <c r="G998" s="14">
        <v>0.43301292034705502</v>
      </c>
      <c r="H998" s="14">
        <v>0.359470938507647</v>
      </c>
      <c r="I998" s="14">
        <v>0.29181921705324398</v>
      </c>
      <c r="J998" s="14">
        <v>0.27078375750767703</v>
      </c>
      <c r="K998" s="14"/>
      <c r="L998" s="14">
        <v>0.296391370422669</v>
      </c>
      <c r="M998" s="14">
        <v>0.327985268225094</v>
      </c>
      <c r="N998" s="14">
        <v>0.33320622150023799</v>
      </c>
      <c r="O998" s="14">
        <v>0.35870163856926202</v>
      </c>
      <c r="P998" s="14">
        <v>0.40676370003565498</v>
      </c>
      <c r="Q998" s="14">
        <v>0.33755851619730298</v>
      </c>
      <c r="R998" s="14">
        <v>0.34442834793225202</v>
      </c>
      <c r="S998" s="14">
        <v>0.36335268604312798</v>
      </c>
      <c r="T998" s="14">
        <v>0.32832793936617999</v>
      </c>
      <c r="U998" s="14">
        <v>0.394377526278891</v>
      </c>
      <c r="V998" s="14">
        <v>0.29630736486760001</v>
      </c>
      <c r="W998" s="14">
        <v>0.37721401348630201</v>
      </c>
      <c r="X998" s="14"/>
      <c r="Y998" s="14">
        <v>0.39643189213123697</v>
      </c>
      <c r="Z998" s="14">
        <v>0.35138341427632602</v>
      </c>
      <c r="AA998" s="14">
        <v>0.35084905836097002</v>
      </c>
      <c r="AB998" s="14"/>
      <c r="AC998" s="14">
        <v>0.33659494561401299</v>
      </c>
      <c r="AD998" s="14">
        <v>0.37069226089688401</v>
      </c>
      <c r="AE998" s="14">
        <v>0.30697922942643702</v>
      </c>
      <c r="AF998" s="14"/>
      <c r="AG998" s="14">
        <v>0.36922607753836501</v>
      </c>
      <c r="AH998" s="14">
        <v>0.41397553221023398</v>
      </c>
      <c r="AI998" s="14">
        <v>0.37031810955097699</v>
      </c>
      <c r="AJ998" s="14">
        <v>0.334399954775769</v>
      </c>
      <c r="AK998" s="14">
        <v>0.31601559167397297</v>
      </c>
    </row>
    <row r="999" spans="2:37" x14ac:dyDescent="0.3">
      <c r="B999" t="s">
        <v>369</v>
      </c>
      <c r="C999" s="14">
        <v>0.278078699034286</v>
      </c>
      <c r="D999" s="14">
        <v>0.27204369476971102</v>
      </c>
      <c r="E999" s="14">
        <v>0.28448134919283402</v>
      </c>
      <c r="F999" s="14"/>
      <c r="G999" s="14">
        <v>0.34154093565146398</v>
      </c>
      <c r="H999" s="14">
        <v>0.27573112514238002</v>
      </c>
      <c r="I999" s="14">
        <v>0.251661187527841</v>
      </c>
      <c r="J999" s="14">
        <v>0.238018721393876</v>
      </c>
      <c r="K999" s="14"/>
      <c r="L999" s="14">
        <v>0.270955558892993</v>
      </c>
      <c r="M999" s="14">
        <v>0.26348690634156102</v>
      </c>
      <c r="N999" s="14">
        <v>0.22881031791676301</v>
      </c>
      <c r="O999" s="14">
        <v>0.25762583005409101</v>
      </c>
      <c r="P999" s="14">
        <v>0.31963696507068701</v>
      </c>
      <c r="Q999" s="14">
        <v>0.26252998947760903</v>
      </c>
      <c r="R999" s="14">
        <v>0.27791550422970301</v>
      </c>
      <c r="S999" s="14">
        <v>0.3414465536547</v>
      </c>
      <c r="T999" s="14">
        <v>0.31183079255591201</v>
      </c>
      <c r="U999" s="14">
        <v>0.30966297666156201</v>
      </c>
      <c r="V999" s="14">
        <v>0.26573592571850302</v>
      </c>
      <c r="W999" s="14">
        <v>0.23458550913239601</v>
      </c>
      <c r="X999" s="14"/>
      <c r="Y999" s="14">
        <v>0.30792553160943498</v>
      </c>
      <c r="Z999" s="14">
        <v>0.31285060772391399</v>
      </c>
      <c r="AA999" s="14">
        <v>0.25536137957584398</v>
      </c>
      <c r="AB999" s="14"/>
      <c r="AC999" s="14">
        <v>0.24923232290814801</v>
      </c>
      <c r="AD999" s="14">
        <v>0.31221858229282401</v>
      </c>
      <c r="AE999" s="14">
        <v>0.245739625906744</v>
      </c>
      <c r="AF999" s="14"/>
      <c r="AG999" s="14">
        <v>0.22820458631830701</v>
      </c>
      <c r="AH999" s="14">
        <v>0.30524727317327599</v>
      </c>
      <c r="AI999" s="14">
        <v>0.31308813405756503</v>
      </c>
      <c r="AJ999" s="14">
        <v>0.27104690860497599</v>
      </c>
      <c r="AK999" s="14">
        <v>0.27681704159317999</v>
      </c>
    </row>
    <row r="1000" spans="2:37" x14ac:dyDescent="0.3">
      <c r="B1000" t="s">
        <v>209</v>
      </c>
      <c r="C1000" s="14">
        <v>0.125957583027512</v>
      </c>
      <c r="D1000" s="14">
        <v>0.13298803145536001</v>
      </c>
      <c r="E1000" s="14">
        <v>0.11860358083783699</v>
      </c>
      <c r="F1000" s="14"/>
      <c r="G1000" s="14">
        <v>0.104637256046821</v>
      </c>
      <c r="H1000" s="14">
        <v>0.13121432580863099</v>
      </c>
      <c r="I1000" s="14">
        <v>0.12543985676608199</v>
      </c>
      <c r="J1000" s="14">
        <v>0.14192767502478601</v>
      </c>
      <c r="K1000" s="14"/>
      <c r="L1000" s="14">
        <v>0.12076467458743</v>
      </c>
      <c r="M1000" s="14">
        <v>0.11563027473257199</v>
      </c>
      <c r="N1000" s="14">
        <v>0.105597281756793</v>
      </c>
      <c r="O1000" s="14">
        <v>0.170212547162054</v>
      </c>
      <c r="P1000" s="14">
        <v>9.8280571307965595E-2</v>
      </c>
      <c r="Q1000" s="14">
        <v>0.10957582903110701</v>
      </c>
      <c r="R1000" s="14">
        <v>0.13261259500117001</v>
      </c>
      <c r="S1000" s="14">
        <v>0.122808646460513</v>
      </c>
      <c r="T1000" s="14">
        <v>0.12765675153752701</v>
      </c>
      <c r="U1000" s="14">
        <v>0.16704378071796999</v>
      </c>
      <c r="V1000" s="14">
        <v>0.12876506050766601</v>
      </c>
      <c r="W1000" s="14">
        <v>8.1762097154328403E-2</v>
      </c>
      <c r="X1000" s="14"/>
      <c r="Y1000" s="14">
        <v>9.9436805125856398E-2</v>
      </c>
      <c r="Z1000" s="14">
        <v>9.0766291368778507E-2</v>
      </c>
      <c r="AA1000" s="14">
        <v>0.118041795104745</v>
      </c>
      <c r="AB1000" s="14"/>
      <c r="AC1000" s="14">
        <v>0.166081496054195</v>
      </c>
      <c r="AD1000" s="14">
        <v>0.107923414735993</v>
      </c>
      <c r="AE1000" s="14">
        <v>9.2791448238621399E-2</v>
      </c>
      <c r="AF1000" s="14"/>
      <c r="AG1000" s="14">
        <v>5.6965766140647002E-2</v>
      </c>
      <c r="AH1000" s="14">
        <v>0.108309982286863</v>
      </c>
      <c r="AI1000" s="14">
        <v>9.7327736985613506E-2</v>
      </c>
      <c r="AJ1000" s="14">
        <v>0.14726687526867999</v>
      </c>
      <c r="AK1000" s="14">
        <v>0.118161300231598</v>
      </c>
    </row>
    <row r="1001" spans="2:37" x14ac:dyDescent="0.3">
      <c r="B1001" t="s">
        <v>178</v>
      </c>
      <c r="C1001" s="14">
        <v>0.107871277950184</v>
      </c>
      <c r="D1001" s="14">
        <v>7.9314191649166796E-2</v>
      </c>
      <c r="E1001" s="14">
        <v>0.13644293336796301</v>
      </c>
      <c r="F1001" s="14"/>
      <c r="G1001" s="14">
        <v>8.3903289837338302E-2</v>
      </c>
      <c r="H1001" s="14">
        <v>0.112757067156079</v>
      </c>
      <c r="I1001" s="14">
        <v>9.9959155540206096E-2</v>
      </c>
      <c r="J1001" s="14">
        <v>0.13319933204937301</v>
      </c>
      <c r="K1001" s="14"/>
      <c r="L1001" s="14">
        <v>0.102164701126017</v>
      </c>
      <c r="M1001" s="14">
        <v>0.10542328889766001</v>
      </c>
      <c r="N1001" s="14">
        <v>0.13102612158587401</v>
      </c>
      <c r="O1001" s="14">
        <v>0.126914672694076</v>
      </c>
      <c r="P1001" s="14">
        <v>0.101701098151928</v>
      </c>
      <c r="Q1001" s="14">
        <v>8.9774777326308897E-2</v>
      </c>
      <c r="R1001" s="14">
        <v>9.9238543061118498E-2</v>
      </c>
      <c r="S1001" s="14">
        <v>9.9415506114382199E-2</v>
      </c>
      <c r="T1001" s="14">
        <v>0.125442669686466</v>
      </c>
      <c r="U1001" s="14">
        <v>9.6425739125728993E-2</v>
      </c>
      <c r="V1001" s="14">
        <v>0.1041813638962</v>
      </c>
      <c r="W1001" s="14">
        <v>0.105209393852325</v>
      </c>
      <c r="X1001" s="14"/>
      <c r="Y1001" s="14">
        <v>8.8934429336338397E-2</v>
      </c>
      <c r="Z1001" s="14">
        <v>9.6033626559549196E-2</v>
      </c>
      <c r="AA1001" s="14">
        <v>6.3878801847011099E-2</v>
      </c>
      <c r="AB1001" s="14"/>
      <c r="AC1001" s="14">
        <v>0.108307174920367</v>
      </c>
      <c r="AD1001" s="14">
        <v>0.106188615152805</v>
      </c>
      <c r="AE1001" s="14">
        <v>0.116419319132067</v>
      </c>
      <c r="AF1001" s="14"/>
      <c r="AG1001" s="14">
        <v>2.03484200778286E-2</v>
      </c>
      <c r="AH1001" s="14">
        <v>9.1450080186103594E-2</v>
      </c>
      <c r="AI1001" s="14">
        <v>6.0901375458111702E-2</v>
      </c>
      <c r="AJ1001" s="14">
        <v>0.12842445771661801</v>
      </c>
      <c r="AK1001" s="14">
        <v>9.0588206711322894E-2</v>
      </c>
    </row>
    <row r="1002" spans="2:37" x14ac:dyDescent="0.3">
      <c r="C1002" s="14"/>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c r="AD1002" s="14"/>
      <c r="AE1002" s="14"/>
      <c r="AF1002" s="14"/>
      <c r="AG1002" s="14"/>
      <c r="AH1002" s="14"/>
      <c r="AI1002" s="14"/>
      <c r="AJ1002" s="14"/>
      <c r="AK1002" s="14"/>
    </row>
    <row r="1003" spans="2:37" x14ac:dyDescent="0.3">
      <c r="B1003" s="6" t="s">
        <v>371</v>
      </c>
      <c r="C1003" s="14"/>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c r="AD1003" s="14"/>
      <c r="AE1003" s="14"/>
      <c r="AF1003" s="14"/>
      <c r="AG1003" s="14"/>
      <c r="AH1003" s="14"/>
      <c r="AI1003" s="14"/>
      <c r="AJ1003" s="14"/>
      <c r="AK1003" s="14"/>
    </row>
    <row r="1004" spans="2:37" x14ac:dyDescent="0.3">
      <c r="B1004" s="26" t="s">
        <v>74</v>
      </c>
      <c r="C1004" s="14"/>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c r="AD1004" s="14"/>
      <c r="AE1004" s="14"/>
      <c r="AF1004" s="14"/>
      <c r="AG1004" s="14"/>
      <c r="AH1004" s="14"/>
      <c r="AI1004" s="14"/>
      <c r="AJ1004" s="14"/>
      <c r="AK1004" s="14"/>
    </row>
    <row r="1005" spans="2:37" x14ac:dyDescent="0.3">
      <c r="B1005" t="s">
        <v>275</v>
      </c>
      <c r="C1005" s="14">
        <v>0.114174732015299</v>
      </c>
      <c r="D1005" s="14">
        <v>0.143532920136626</v>
      </c>
      <c r="E1005" s="14">
        <v>8.5602780901447406E-2</v>
      </c>
      <c r="F1005" s="14"/>
      <c r="G1005" s="14">
        <v>0.13133179420740301</v>
      </c>
      <c r="H1005" s="14">
        <v>0.102116064929596</v>
      </c>
      <c r="I1005" s="14">
        <v>0.105311850680067</v>
      </c>
      <c r="J1005" s="14">
        <v>0.116085911477248</v>
      </c>
      <c r="K1005" s="14"/>
      <c r="L1005" s="14">
        <v>0.169701910297646</v>
      </c>
      <c r="M1005" s="14">
        <v>9.5271550432600494E-2</v>
      </c>
      <c r="N1005" s="14">
        <v>9.9778717612861403E-2</v>
      </c>
      <c r="O1005" s="14">
        <v>7.6742759948270095E-2</v>
      </c>
      <c r="P1005" s="14">
        <v>0.102797933544179</v>
      </c>
      <c r="Q1005" s="14">
        <v>0.111114132144709</v>
      </c>
      <c r="R1005" s="14">
        <v>0.15116385199568699</v>
      </c>
      <c r="S1005" s="14">
        <v>0.17136332594446199</v>
      </c>
      <c r="T1005" s="14">
        <v>9.0453075245414905E-2</v>
      </c>
      <c r="U1005" s="14">
        <v>7.2480233044614803E-2</v>
      </c>
      <c r="V1005" s="14">
        <v>9.8859798834525198E-2</v>
      </c>
      <c r="W1005" s="14">
        <v>0.18689147748849799</v>
      </c>
      <c r="X1005" s="14"/>
      <c r="Y1005" s="14">
        <v>0.11493148231577401</v>
      </c>
      <c r="Z1005" s="14">
        <v>0.14261537392967499</v>
      </c>
      <c r="AA1005" s="14">
        <v>0.14051176727701201</v>
      </c>
      <c r="AB1005" s="14"/>
      <c r="AC1005" s="14">
        <v>0.103685798431398</v>
      </c>
      <c r="AD1005" s="14">
        <v>0.123439983047436</v>
      </c>
      <c r="AE1005" s="14">
        <v>0.13114982182759</v>
      </c>
      <c r="AF1005" s="14"/>
      <c r="AG1005" s="14">
        <v>0.21245929374792899</v>
      </c>
      <c r="AH1005" s="14">
        <v>0.119096391338299</v>
      </c>
      <c r="AI1005" s="14">
        <v>0.147895730725395</v>
      </c>
      <c r="AJ1005" s="14">
        <v>9.2634060502570906E-2</v>
      </c>
      <c r="AK1005" s="14">
        <v>0.119298680383241</v>
      </c>
    </row>
    <row r="1006" spans="2:37" x14ac:dyDescent="0.3">
      <c r="B1006" t="s">
        <v>276</v>
      </c>
      <c r="C1006" s="14">
        <v>0.22689614988437501</v>
      </c>
      <c r="D1006" s="14">
        <v>0.24531284744658699</v>
      </c>
      <c r="E1006" s="14">
        <v>0.208415337563541</v>
      </c>
      <c r="F1006" s="14"/>
      <c r="G1006" s="14">
        <v>0.27576701862892899</v>
      </c>
      <c r="H1006" s="14">
        <v>0.21634929098203301</v>
      </c>
      <c r="I1006" s="14">
        <v>0.21638431238706801</v>
      </c>
      <c r="J1006" s="14">
        <v>0.19505619387637599</v>
      </c>
      <c r="K1006" s="14"/>
      <c r="L1006" s="14">
        <v>0.244374027516155</v>
      </c>
      <c r="M1006" s="14">
        <v>0.22706148456427999</v>
      </c>
      <c r="N1006" s="14">
        <v>0.20030036464043099</v>
      </c>
      <c r="O1006" s="14">
        <v>0.16734394448169301</v>
      </c>
      <c r="P1006" s="14">
        <v>0.24996248763755499</v>
      </c>
      <c r="Q1006" s="14">
        <v>0.28724580730593702</v>
      </c>
      <c r="R1006" s="14">
        <v>0.26593029244342697</v>
      </c>
      <c r="S1006" s="14">
        <v>0.22209647618453299</v>
      </c>
      <c r="T1006" s="14">
        <v>0.22055993804681201</v>
      </c>
      <c r="U1006" s="14">
        <v>0.206005480579418</v>
      </c>
      <c r="V1006" s="14">
        <v>0.19719383273931501</v>
      </c>
      <c r="W1006" s="14">
        <v>0.19707083391900501</v>
      </c>
      <c r="X1006" s="14"/>
      <c r="Y1006" s="14">
        <v>0.239191201035173</v>
      </c>
      <c r="Z1006" s="14">
        <v>0.27592555351327902</v>
      </c>
      <c r="AA1006" s="14">
        <v>0.25759230021914897</v>
      </c>
      <c r="AB1006" s="14"/>
      <c r="AC1006" s="14">
        <v>0.18633207869104301</v>
      </c>
      <c r="AD1006" s="14">
        <v>0.25041935979954</v>
      </c>
      <c r="AE1006" s="14">
        <v>0.24187745772713901</v>
      </c>
      <c r="AF1006" s="14"/>
      <c r="AG1006" s="14">
        <v>0.32112530223312502</v>
      </c>
      <c r="AH1006" s="14">
        <v>0.28425296310749998</v>
      </c>
      <c r="AI1006" s="14">
        <v>0.26241783146852499</v>
      </c>
      <c r="AJ1006" s="14">
        <v>0.19216686312844999</v>
      </c>
      <c r="AK1006" s="14">
        <v>0.246633602934797</v>
      </c>
    </row>
    <row r="1007" spans="2:37" x14ac:dyDescent="0.3">
      <c r="B1007" t="s">
        <v>310</v>
      </c>
      <c r="C1007" s="14">
        <v>0.23409075166905199</v>
      </c>
      <c r="D1007" s="14">
        <v>0.213974880352054</v>
      </c>
      <c r="E1007" s="14">
        <v>0.25395628700457301</v>
      </c>
      <c r="F1007" s="14"/>
      <c r="G1007" s="14">
        <v>0.22020280386180999</v>
      </c>
      <c r="H1007" s="14">
        <v>0.20573788842291299</v>
      </c>
      <c r="I1007" s="14">
        <v>0.26218637423609298</v>
      </c>
      <c r="J1007" s="14">
        <v>0.25724809242468</v>
      </c>
      <c r="K1007" s="14"/>
      <c r="L1007" s="14">
        <v>0.22358283712750099</v>
      </c>
      <c r="M1007" s="14">
        <v>0.21708051742074999</v>
      </c>
      <c r="N1007" s="14">
        <v>0.26271904982111499</v>
      </c>
      <c r="O1007" s="14">
        <v>0.274033953082858</v>
      </c>
      <c r="P1007" s="14">
        <v>0.25940466542919999</v>
      </c>
      <c r="Q1007" s="14">
        <v>0.228572283307545</v>
      </c>
      <c r="R1007" s="14">
        <v>0.20712584834057499</v>
      </c>
      <c r="S1007" s="14">
        <v>0.17227227943846499</v>
      </c>
      <c r="T1007" s="14">
        <v>0.22586831169157101</v>
      </c>
      <c r="U1007" s="14">
        <v>0.24046081901833299</v>
      </c>
      <c r="V1007" s="14">
        <v>0.250885902946484</v>
      </c>
      <c r="W1007" s="14">
        <v>0.25498719323046398</v>
      </c>
      <c r="X1007" s="14"/>
      <c r="Y1007" s="14">
        <v>0.227114499614406</v>
      </c>
      <c r="Z1007" s="14">
        <v>0.23612121588996299</v>
      </c>
      <c r="AA1007" s="14">
        <v>0.18885759709380501</v>
      </c>
      <c r="AB1007" s="14"/>
      <c r="AC1007" s="14">
        <v>0.217230607689295</v>
      </c>
      <c r="AD1007" s="14">
        <v>0.22771677839327101</v>
      </c>
      <c r="AE1007" s="14">
        <v>0.26415800155012997</v>
      </c>
      <c r="AF1007" s="14"/>
      <c r="AG1007" s="14">
        <v>0.21798993717450901</v>
      </c>
      <c r="AH1007" s="14">
        <v>0.21642659680978699</v>
      </c>
      <c r="AI1007" s="14">
        <v>0.20133224643692901</v>
      </c>
      <c r="AJ1007" s="14">
        <v>0.24734056308740501</v>
      </c>
      <c r="AK1007" s="14">
        <v>0.23079759935163599</v>
      </c>
    </row>
    <row r="1008" spans="2:37" x14ac:dyDescent="0.3">
      <c r="B1008" t="s">
        <v>278</v>
      </c>
      <c r="C1008" s="14">
        <v>0.13168321809101</v>
      </c>
      <c r="D1008" s="14">
        <v>0.124731183411339</v>
      </c>
      <c r="E1008" s="14">
        <v>0.13802104377279401</v>
      </c>
      <c r="F1008" s="14"/>
      <c r="G1008" s="14">
        <v>0.122211639274143</v>
      </c>
      <c r="H1008" s="14">
        <v>0.143365299467336</v>
      </c>
      <c r="I1008" s="14">
        <v>0.135035498837039</v>
      </c>
      <c r="J1008" s="14">
        <v>0.12751223486845001</v>
      </c>
      <c r="K1008" s="14"/>
      <c r="L1008" s="14">
        <v>0.120974447682793</v>
      </c>
      <c r="M1008" s="14">
        <v>0.143839941622531</v>
      </c>
      <c r="N1008" s="14">
        <v>0.119760618643851</v>
      </c>
      <c r="O1008" s="14">
        <v>0.17862124411083199</v>
      </c>
      <c r="P1008" s="14">
        <v>0.12696814046701299</v>
      </c>
      <c r="Q1008" s="14">
        <v>0.114829773898739</v>
      </c>
      <c r="R1008" s="14">
        <v>0.100807791855354</v>
      </c>
      <c r="S1008" s="14">
        <v>0.15452248696460699</v>
      </c>
      <c r="T1008" s="14">
        <v>0.13921349494628801</v>
      </c>
      <c r="U1008" s="14">
        <v>0.122109398404735</v>
      </c>
      <c r="V1008" s="14">
        <v>0.149333006022315</v>
      </c>
      <c r="W1008" s="14">
        <v>0.105096529575867</v>
      </c>
      <c r="X1008" s="14"/>
      <c r="Y1008" s="14">
        <v>0.14920228812094899</v>
      </c>
      <c r="Z1008" s="14">
        <v>0.121822459094736</v>
      </c>
      <c r="AA1008" s="14">
        <v>0.150679808785081</v>
      </c>
      <c r="AB1008" s="14"/>
      <c r="AC1008" s="14">
        <v>0.137437939040568</v>
      </c>
      <c r="AD1008" s="14">
        <v>0.137312222805578</v>
      </c>
      <c r="AE1008" s="14">
        <v>0.10104999421268999</v>
      </c>
      <c r="AF1008" s="14"/>
      <c r="AG1008" s="14">
        <v>9.0536201065599203E-2</v>
      </c>
      <c r="AH1008" s="14">
        <v>0.10289591650980499</v>
      </c>
      <c r="AI1008" s="14">
        <v>0.13281793872999001</v>
      </c>
      <c r="AJ1008" s="14">
        <v>0.149686782996132</v>
      </c>
      <c r="AK1008" s="14">
        <v>0.112264679494951</v>
      </c>
    </row>
    <row r="1009" spans="2:37" x14ac:dyDescent="0.3">
      <c r="B1009" t="s">
        <v>279</v>
      </c>
      <c r="C1009" s="14">
        <v>0.21676389014804101</v>
      </c>
      <c r="D1009" s="14">
        <v>0.21853113096535601</v>
      </c>
      <c r="E1009" s="14">
        <v>0.216466070008378</v>
      </c>
      <c r="F1009" s="14"/>
      <c r="G1009" s="14">
        <v>0.18613744015400199</v>
      </c>
      <c r="H1009" s="14">
        <v>0.23899847858640499</v>
      </c>
      <c r="I1009" s="14">
        <v>0.218409287571174</v>
      </c>
      <c r="J1009" s="14">
        <v>0.22192362464776999</v>
      </c>
      <c r="K1009" s="14"/>
      <c r="L1009" s="14">
        <v>0.18363763883957401</v>
      </c>
      <c r="M1009" s="14">
        <v>0.2363901071433</v>
      </c>
      <c r="N1009" s="14">
        <v>0.22426169764940401</v>
      </c>
      <c r="O1009" s="14">
        <v>0.23137292899486001</v>
      </c>
      <c r="P1009" s="14">
        <v>0.195642961954311</v>
      </c>
      <c r="Q1009" s="14">
        <v>0.19494283489379799</v>
      </c>
      <c r="R1009" s="14">
        <v>0.19601274810423699</v>
      </c>
      <c r="S1009" s="14">
        <v>0.17269974796991699</v>
      </c>
      <c r="T1009" s="14">
        <v>0.222864401488408</v>
      </c>
      <c r="U1009" s="14">
        <v>0.29947809749344101</v>
      </c>
      <c r="V1009" s="14">
        <v>0.21965018380458001</v>
      </c>
      <c r="W1009" s="14">
        <v>0.17559517291410501</v>
      </c>
      <c r="X1009" s="14"/>
      <c r="Y1009" s="14">
        <v>0.215926523719109</v>
      </c>
      <c r="Z1009" s="14">
        <v>0.16240478866079899</v>
      </c>
      <c r="AA1009" s="14">
        <v>0.19828835035401501</v>
      </c>
      <c r="AB1009" s="14"/>
      <c r="AC1009" s="14">
        <v>0.28810611379012702</v>
      </c>
      <c r="AD1009" s="14">
        <v>0.18212006689173699</v>
      </c>
      <c r="AE1009" s="14">
        <v>0.16530403268559399</v>
      </c>
      <c r="AF1009" s="14"/>
      <c r="AG1009" s="14">
        <v>0.112330213650522</v>
      </c>
      <c r="AH1009" s="14">
        <v>0.21511049087952999</v>
      </c>
      <c r="AI1009" s="14">
        <v>0.190653872700696</v>
      </c>
      <c r="AJ1009" s="14">
        <v>0.24110609813366299</v>
      </c>
      <c r="AK1009" s="14">
        <v>0.208827497577596</v>
      </c>
    </row>
    <row r="1010" spans="2:37" x14ac:dyDescent="0.3">
      <c r="B1010" t="s">
        <v>122</v>
      </c>
      <c r="C1010" s="14">
        <v>7.6391258192222602E-2</v>
      </c>
      <c r="D1010" s="14">
        <v>5.3917037688037898E-2</v>
      </c>
      <c r="E1010" s="14">
        <v>9.7538480749266396E-2</v>
      </c>
      <c r="F1010" s="14"/>
      <c r="G1010" s="14">
        <v>6.4349303873712099E-2</v>
      </c>
      <c r="H1010" s="14">
        <v>9.3432977611717899E-2</v>
      </c>
      <c r="I1010" s="14">
        <v>6.2672676288558396E-2</v>
      </c>
      <c r="J1010" s="14">
        <v>8.2173942705475705E-2</v>
      </c>
      <c r="K1010" s="14"/>
      <c r="L1010" s="14">
        <v>5.7729138536331298E-2</v>
      </c>
      <c r="M1010" s="14">
        <v>8.0356398816538693E-2</v>
      </c>
      <c r="N1010" s="14">
        <v>9.3179551632338098E-2</v>
      </c>
      <c r="O1010" s="14">
        <v>7.1885169381487701E-2</v>
      </c>
      <c r="P1010" s="14">
        <v>6.5223810967742102E-2</v>
      </c>
      <c r="Q1010" s="14">
        <v>6.32951684492713E-2</v>
      </c>
      <c r="R1010" s="14">
        <v>7.8959467260720201E-2</v>
      </c>
      <c r="S1010" s="14">
        <v>0.10704568349801701</v>
      </c>
      <c r="T1010" s="14">
        <v>0.10104077858150599</v>
      </c>
      <c r="U1010" s="14">
        <v>5.9465971459458103E-2</v>
      </c>
      <c r="V1010" s="14">
        <v>8.4077275652782099E-2</v>
      </c>
      <c r="W1010" s="14">
        <v>8.03587928720602E-2</v>
      </c>
      <c r="X1010" s="14"/>
      <c r="Y1010" s="14">
        <v>5.3634005194588399E-2</v>
      </c>
      <c r="Z1010" s="14">
        <v>6.1110608911548597E-2</v>
      </c>
      <c r="AA1010" s="14">
        <v>6.4070176270937196E-2</v>
      </c>
      <c r="AB1010" s="14"/>
      <c r="AC1010" s="14">
        <v>6.7207462357568901E-2</v>
      </c>
      <c r="AD1010" s="14">
        <v>7.8991589062438597E-2</v>
      </c>
      <c r="AE1010" s="14">
        <v>9.6460691996857598E-2</v>
      </c>
      <c r="AF1010" s="14"/>
      <c r="AG1010" s="14">
        <v>4.5559052128316999E-2</v>
      </c>
      <c r="AH1010" s="14">
        <v>6.2217641355079199E-2</v>
      </c>
      <c r="AI1010" s="14">
        <v>6.4882379938464907E-2</v>
      </c>
      <c r="AJ1010" s="14">
        <v>7.7065632151778599E-2</v>
      </c>
      <c r="AK1010" s="14">
        <v>8.2177940257778206E-2</v>
      </c>
    </row>
    <row r="1011" spans="2:37" x14ac:dyDescent="0.3">
      <c r="B1011" t="s">
        <v>280</v>
      </c>
      <c r="C1011" s="14">
        <v>0.34107088189967399</v>
      </c>
      <c r="D1011" s="14">
        <v>0.38884576758321399</v>
      </c>
      <c r="E1011" s="14">
        <v>0.29401811846498799</v>
      </c>
      <c r="F1011" s="14"/>
      <c r="G1011" s="14">
        <v>0.40709881283633298</v>
      </c>
      <c r="H1011" s="14">
        <v>0.318465355911629</v>
      </c>
      <c r="I1011" s="14">
        <v>0.321696163067135</v>
      </c>
      <c r="J1011" s="14">
        <v>0.31114210535362402</v>
      </c>
      <c r="K1011" s="14"/>
      <c r="L1011" s="14">
        <v>0.41407593781380098</v>
      </c>
      <c r="M1011" s="14">
        <v>0.32233303499688098</v>
      </c>
      <c r="N1011" s="14">
        <v>0.30007908225329299</v>
      </c>
      <c r="O1011" s="14">
        <v>0.244086704429963</v>
      </c>
      <c r="P1011" s="14">
        <v>0.35276042118173301</v>
      </c>
      <c r="Q1011" s="14">
        <v>0.39835993945064602</v>
      </c>
      <c r="R1011" s="14">
        <v>0.41709414443911402</v>
      </c>
      <c r="S1011" s="14">
        <v>0.39345980212899501</v>
      </c>
      <c r="T1011" s="14">
        <v>0.31101301329222703</v>
      </c>
      <c r="U1011" s="14">
        <v>0.27848571362403202</v>
      </c>
      <c r="V1011" s="14">
        <v>0.29605363157384001</v>
      </c>
      <c r="W1011" s="14">
        <v>0.38396231140750298</v>
      </c>
      <c r="X1011" s="14"/>
      <c r="Y1011" s="14">
        <v>0.35412268335094799</v>
      </c>
      <c r="Z1011" s="14">
        <v>0.41854092744295401</v>
      </c>
      <c r="AA1011" s="14">
        <v>0.39810406749616201</v>
      </c>
      <c r="AB1011" s="14"/>
      <c r="AC1011" s="14">
        <v>0.29001787712243998</v>
      </c>
      <c r="AD1011" s="14">
        <v>0.37385934284697597</v>
      </c>
      <c r="AE1011" s="14">
        <v>0.37302727955472897</v>
      </c>
      <c r="AF1011" s="14"/>
      <c r="AG1011" s="14">
        <v>0.53358459598105301</v>
      </c>
      <c r="AH1011" s="14">
        <v>0.403349354445799</v>
      </c>
      <c r="AI1011" s="14">
        <v>0.41031356219392001</v>
      </c>
      <c r="AJ1011" s="14">
        <v>0.284800923631021</v>
      </c>
      <c r="AK1011" s="14">
        <v>0.36593228331803901</v>
      </c>
    </row>
    <row r="1012" spans="2:37" x14ac:dyDescent="0.3">
      <c r="B1012" t="s">
        <v>281</v>
      </c>
      <c r="C1012" s="14">
        <v>0.34844710823905201</v>
      </c>
      <c r="D1012" s="14">
        <v>0.34326231437669402</v>
      </c>
      <c r="E1012" s="14">
        <v>0.35448711378117298</v>
      </c>
      <c r="F1012" s="14"/>
      <c r="G1012" s="14">
        <v>0.30834907942814499</v>
      </c>
      <c r="H1012" s="14">
        <v>0.38236377805374</v>
      </c>
      <c r="I1012" s="14">
        <v>0.35344478640821297</v>
      </c>
      <c r="J1012" s="14">
        <v>0.34943585951622003</v>
      </c>
      <c r="K1012" s="14"/>
      <c r="L1012" s="14">
        <v>0.30461208652236699</v>
      </c>
      <c r="M1012" s="14">
        <v>0.380230048765831</v>
      </c>
      <c r="N1012" s="14">
        <v>0.34402231629325503</v>
      </c>
      <c r="O1012" s="14">
        <v>0.40999417310569197</v>
      </c>
      <c r="P1012" s="14">
        <v>0.32261110242132401</v>
      </c>
      <c r="Q1012" s="14">
        <v>0.30977260879253699</v>
      </c>
      <c r="R1012" s="14">
        <v>0.29682053995959101</v>
      </c>
      <c r="S1012" s="14">
        <v>0.32722223493452401</v>
      </c>
      <c r="T1012" s="14">
        <v>0.36207789643469701</v>
      </c>
      <c r="U1012" s="14">
        <v>0.42158749589817601</v>
      </c>
      <c r="V1012" s="14">
        <v>0.36898318982689399</v>
      </c>
      <c r="W1012" s="14">
        <v>0.28069170248997199</v>
      </c>
      <c r="X1012" s="14"/>
      <c r="Y1012" s="14">
        <v>0.36512881184005802</v>
      </c>
      <c r="Z1012" s="14">
        <v>0.28422724775553498</v>
      </c>
      <c r="AA1012" s="14">
        <v>0.34896815913909601</v>
      </c>
      <c r="AB1012" s="14"/>
      <c r="AC1012" s="14">
        <v>0.42554405283069502</v>
      </c>
      <c r="AD1012" s="14">
        <v>0.31943228969731502</v>
      </c>
      <c r="AE1012" s="14">
        <v>0.26635402689828402</v>
      </c>
      <c r="AF1012" s="14"/>
      <c r="AG1012" s="14">
        <v>0.20286641471612099</v>
      </c>
      <c r="AH1012" s="14">
        <v>0.318006407389335</v>
      </c>
      <c r="AI1012" s="14">
        <v>0.32347181143068598</v>
      </c>
      <c r="AJ1012" s="14">
        <v>0.39079288112979499</v>
      </c>
      <c r="AK1012" s="14">
        <v>0.321092177072547</v>
      </c>
    </row>
    <row r="1013" spans="2:37" x14ac:dyDescent="0.3">
      <c r="B1013" t="s">
        <v>252</v>
      </c>
      <c r="C1013" s="14">
        <v>-7.3762263393777902E-3</v>
      </c>
      <c r="D1013" s="14">
        <v>4.5583453206519603E-2</v>
      </c>
      <c r="E1013" s="14">
        <v>-6.0468995316184201E-2</v>
      </c>
      <c r="F1013" s="14"/>
      <c r="G1013" s="14">
        <v>9.8749733408187601E-2</v>
      </c>
      <c r="H1013" s="14">
        <v>-6.38984221421115E-2</v>
      </c>
      <c r="I1013" s="14">
        <v>-3.1748623341077399E-2</v>
      </c>
      <c r="J1013" s="14">
        <v>-3.8293754162595998E-2</v>
      </c>
      <c r="K1013" s="14"/>
      <c r="L1013" s="14">
        <v>0.109463851291434</v>
      </c>
      <c r="M1013" s="14">
        <v>-5.7897013768950199E-2</v>
      </c>
      <c r="N1013" s="14">
        <v>-4.39432340399619E-2</v>
      </c>
      <c r="O1013" s="14">
        <v>-0.165907468675729</v>
      </c>
      <c r="P1013" s="14">
        <v>3.0149318760408699E-2</v>
      </c>
      <c r="Q1013" s="14">
        <v>8.8587330658108907E-2</v>
      </c>
      <c r="R1013" s="14">
        <v>0.120273604479523</v>
      </c>
      <c r="S1013" s="14">
        <v>6.6237567194470798E-2</v>
      </c>
      <c r="T1013" s="14">
        <v>-5.10648831424695E-2</v>
      </c>
      <c r="U1013" s="14">
        <v>-0.143101782274144</v>
      </c>
      <c r="V1013" s="14">
        <v>-7.2929558253054597E-2</v>
      </c>
      <c r="W1013" s="14">
        <v>0.103270608917531</v>
      </c>
      <c r="X1013" s="14"/>
      <c r="Y1013" s="14">
        <v>-1.1006128489110799E-2</v>
      </c>
      <c r="Z1013" s="14">
        <v>0.134313679687419</v>
      </c>
      <c r="AA1013" s="14">
        <v>4.9135908357065598E-2</v>
      </c>
      <c r="AB1013" s="14"/>
      <c r="AC1013" s="14">
        <v>-0.13552617570825501</v>
      </c>
      <c r="AD1013" s="14">
        <v>5.4427053149661203E-2</v>
      </c>
      <c r="AE1013" s="14">
        <v>0.10667325265644501</v>
      </c>
      <c r="AF1013" s="14"/>
      <c r="AG1013" s="14">
        <v>0.33071818126493302</v>
      </c>
      <c r="AH1013" s="14">
        <v>8.5342947056463905E-2</v>
      </c>
      <c r="AI1013" s="14">
        <v>8.68417507632335E-2</v>
      </c>
      <c r="AJ1013" s="14">
        <v>-0.10599195749877401</v>
      </c>
      <c r="AK1013" s="14">
        <v>4.48401062454915E-2</v>
      </c>
    </row>
    <row r="1014" spans="2:37" x14ac:dyDescent="0.3">
      <c r="C1014" s="14"/>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c r="AD1014" s="14"/>
      <c r="AE1014" s="14"/>
      <c r="AF1014" s="14"/>
      <c r="AG1014" s="14"/>
      <c r="AH1014" s="14"/>
      <c r="AI1014" s="14"/>
      <c r="AJ1014" s="14"/>
      <c r="AK1014" s="14"/>
    </row>
    <row r="1015" spans="2:37" x14ac:dyDescent="0.3">
      <c r="B1015" s="6" t="s">
        <v>376</v>
      </c>
      <c r="C1015" s="14"/>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c r="AD1015" s="14"/>
      <c r="AE1015" s="14"/>
      <c r="AF1015" s="14"/>
      <c r="AG1015" s="14"/>
      <c r="AH1015" s="14"/>
      <c r="AI1015" s="14"/>
      <c r="AJ1015" s="14"/>
      <c r="AK1015" s="14"/>
    </row>
    <row r="1016" spans="2:37" x14ac:dyDescent="0.3">
      <c r="B1016" s="26" t="s">
        <v>74</v>
      </c>
      <c r="C1016" s="14"/>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c r="AD1016" s="14"/>
      <c r="AE1016" s="14"/>
      <c r="AF1016" s="14"/>
      <c r="AG1016" s="14"/>
      <c r="AH1016" s="14"/>
      <c r="AI1016" s="14"/>
      <c r="AJ1016" s="14"/>
      <c r="AK1016" s="14"/>
    </row>
    <row r="1017" spans="2:37" x14ac:dyDescent="0.3">
      <c r="B1017" t="s">
        <v>372</v>
      </c>
      <c r="C1017" s="14">
        <v>0.23214862389916999</v>
      </c>
      <c r="D1017" s="14">
        <v>0.251059052047301</v>
      </c>
      <c r="E1017" s="14">
        <v>0.21521475848541699</v>
      </c>
      <c r="F1017" s="14"/>
      <c r="G1017" s="14">
        <v>0.28691823578661502</v>
      </c>
      <c r="H1017" s="14">
        <v>0.23077101280759699</v>
      </c>
      <c r="I1017" s="14">
        <v>0.22296707279382699</v>
      </c>
      <c r="J1017" s="14">
        <v>0.179435012199336</v>
      </c>
      <c r="K1017" s="14"/>
      <c r="L1017" s="14">
        <v>0.18952168270599301</v>
      </c>
      <c r="M1017" s="14">
        <v>0.24365804003639099</v>
      </c>
      <c r="N1017" s="14">
        <v>0.24607629279790899</v>
      </c>
      <c r="O1017" s="14">
        <v>0.21087737846440999</v>
      </c>
      <c r="P1017" s="14">
        <v>0.321998454020825</v>
      </c>
      <c r="Q1017" s="14">
        <v>0.22776643974575</v>
      </c>
      <c r="R1017" s="14">
        <v>0.26936391231258999</v>
      </c>
      <c r="S1017" s="14">
        <v>0.179813209456955</v>
      </c>
      <c r="T1017" s="14">
        <v>0.20691000477017699</v>
      </c>
      <c r="U1017" s="14">
        <v>0.189138449388944</v>
      </c>
      <c r="V1017" s="14">
        <v>0.26200935652655599</v>
      </c>
      <c r="W1017" s="14">
        <v>0.35320208572213202</v>
      </c>
      <c r="X1017" s="14"/>
      <c r="Y1017" s="14">
        <v>0.27869930221814498</v>
      </c>
      <c r="Z1017" s="14">
        <v>0.21827071973001</v>
      </c>
      <c r="AA1017" s="14">
        <v>0.25871276759023099</v>
      </c>
      <c r="AB1017" s="14"/>
      <c r="AC1017" s="14">
        <v>0.27143037018425298</v>
      </c>
      <c r="AD1017" s="14">
        <v>0.242880998329429</v>
      </c>
      <c r="AE1017" s="14">
        <v>0.17919563644574399</v>
      </c>
      <c r="AF1017" s="14"/>
      <c r="AG1017" s="14">
        <v>0.27134601041610101</v>
      </c>
      <c r="AH1017" s="14">
        <v>0.35300377771067798</v>
      </c>
      <c r="AI1017" s="14">
        <v>0.26332730294294898</v>
      </c>
      <c r="AJ1017" s="14">
        <v>0.23696294460752401</v>
      </c>
      <c r="AK1017" s="14">
        <v>0.15875650255384799</v>
      </c>
    </row>
    <row r="1018" spans="2:37" x14ac:dyDescent="0.3">
      <c r="B1018" t="s">
        <v>373</v>
      </c>
      <c r="C1018" s="14">
        <v>0.32727582488796197</v>
      </c>
      <c r="D1018" s="14">
        <v>0.35696193993116898</v>
      </c>
      <c r="E1018" s="14">
        <v>0.29782049300043301</v>
      </c>
      <c r="F1018" s="14"/>
      <c r="G1018" s="14">
        <v>0.35000386143059398</v>
      </c>
      <c r="H1018" s="14">
        <v>0.34482184740532301</v>
      </c>
      <c r="I1018" s="14">
        <v>0.32145037090064499</v>
      </c>
      <c r="J1018" s="14">
        <v>0.293047942553749</v>
      </c>
      <c r="K1018" s="14"/>
      <c r="L1018" s="14">
        <v>0.33234037727486199</v>
      </c>
      <c r="M1018" s="14">
        <v>0.306173997585163</v>
      </c>
      <c r="N1018" s="14">
        <v>0.333979522928399</v>
      </c>
      <c r="O1018" s="14">
        <v>0.34855266298172799</v>
      </c>
      <c r="P1018" s="14">
        <v>0.30451085615385898</v>
      </c>
      <c r="Q1018" s="14">
        <v>0.29274381478547901</v>
      </c>
      <c r="R1018" s="14">
        <v>0.31870800079098399</v>
      </c>
      <c r="S1018" s="14">
        <v>0.32014693845658598</v>
      </c>
      <c r="T1018" s="14">
        <v>0.32966814724717203</v>
      </c>
      <c r="U1018" s="14">
        <v>0.39214267080494403</v>
      </c>
      <c r="V1018" s="14">
        <v>0.29855889109435702</v>
      </c>
      <c r="W1018" s="14">
        <v>0.347101680793025</v>
      </c>
      <c r="X1018" s="14"/>
      <c r="Y1018" s="14">
        <v>0.36299653913303498</v>
      </c>
      <c r="Z1018" s="14">
        <v>0.33965309862488602</v>
      </c>
      <c r="AA1018" s="14">
        <v>0.31353653466885301</v>
      </c>
      <c r="AB1018" s="14"/>
      <c r="AC1018" s="14">
        <v>0.34261286203063201</v>
      </c>
      <c r="AD1018" s="14">
        <v>0.35494394929968798</v>
      </c>
      <c r="AE1018" s="14">
        <v>0.25486115816959398</v>
      </c>
      <c r="AF1018" s="14"/>
      <c r="AG1018" s="14">
        <v>0.42273502453261103</v>
      </c>
      <c r="AH1018" s="14">
        <v>0.39373238450264098</v>
      </c>
      <c r="AI1018" s="14">
        <v>0.33382218621375198</v>
      </c>
      <c r="AJ1018" s="14">
        <v>0.31399447729160601</v>
      </c>
      <c r="AK1018" s="14">
        <v>0.32217023419175</v>
      </c>
    </row>
    <row r="1019" spans="2:37" x14ac:dyDescent="0.3">
      <c r="B1019" t="s">
        <v>374</v>
      </c>
      <c r="C1019" s="14">
        <v>0.209722936152655</v>
      </c>
      <c r="D1019" s="14">
        <v>0.19955806744702601</v>
      </c>
      <c r="E1019" s="14">
        <v>0.217722713718493</v>
      </c>
      <c r="F1019" s="14"/>
      <c r="G1019" s="14">
        <v>0.19070314051068099</v>
      </c>
      <c r="H1019" s="14">
        <v>0.19655342335227399</v>
      </c>
      <c r="I1019" s="14">
        <v>0.21164024236353901</v>
      </c>
      <c r="J1019" s="14">
        <v>0.24271735490427901</v>
      </c>
      <c r="K1019" s="14"/>
      <c r="L1019" s="14">
        <v>0.23540145292023801</v>
      </c>
      <c r="M1019" s="14">
        <v>0.220785003644136</v>
      </c>
      <c r="N1019" s="14">
        <v>0.195690280278807</v>
      </c>
      <c r="O1019" s="14">
        <v>0.21335602036373899</v>
      </c>
      <c r="P1019" s="14">
        <v>0.15976788389942001</v>
      </c>
      <c r="Q1019" s="14">
        <v>0.23649511837750001</v>
      </c>
      <c r="R1019" s="14">
        <v>0.21282796964953901</v>
      </c>
      <c r="S1019" s="14">
        <v>0.27836598136329599</v>
      </c>
      <c r="T1019" s="14">
        <v>0.18470681717231099</v>
      </c>
      <c r="U1019" s="14">
        <v>0.18365137668356299</v>
      </c>
      <c r="V1019" s="14">
        <v>0.238138956489475</v>
      </c>
      <c r="W1019" s="14">
        <v>0.12767398945146499</v>
      </c>
      <c r="X1019" s="14"/>
      <c r="Y1019" s="14">
        <v>0.19091716436060599</v>
      </c>
      <c r="Z1019" s="14">
        <v>0.213343354313974</v>
      </c>
      <c r="AA1019" s="14">
        <v>0.22231586782880799</v>
      </c>
      <c r="AB1019" s="14"/>
      <c r="AC1019" s="14">
        <v>0.173471218299629</v>
      </c>
      <c r="AD1019" s="14">
        <v>0.21062185398014099</v>
      </c>
      <c r="AE1019" s="14">
        <v>0.248308144551487</v>
      </c>
      <c r="AF1019" s="14"/>
      <c r="AG1019" s="14">
        <v>0.20430616164552501</v>
      </c>
      <c r="AH1019" s="14">
        <v>0.119888105744312</v>
      </c>
      <c r="AI1019" s="14">
        <v>0.233561887472684</v>
      </c>
      <c r="AJ1019" s="14">
        <v>0.199411265382892</v>
      </c>
      <c r="AK1019" s="14">
        <v>0.24679812583864599</v>
      </c>
    </row>
    <row r="1020" spans="2:37" x14ac:dyDescent="0.3">
      <c r="B1020" t="s">
        <v>375</v>
      </c>
      <c r="C1020" s="14">
        <v>0.19960763244211399</v>
      </c>
      <c r="D1020" s="14">
        <v>0.16031992923281799</v>
      </c>
      <c r="E1020" s="14">
        <v>0.23862704026193099</v>
      </c>
      <c r="F1020" s="14"/>
      <c r="G1020" s="14">
        <v>0.150351397672492</v>
      </c>
      <c r="H1020" s="14">
        <v>0.20758224703817099</v>
      </c>
      <c r="I1020" s="14">
        <v>0.20230731705166399</v>
      </c>
      <c r="J1020" s="14">
        <v>0.242213629034778</v>
      </c>
      <c r="K1020" s="14"/>
      <c r="L1020" s="14">
        <v>0.20007954604397099</v>
      </c>
      <c r="M1020" s="14">
        <v>0.20689277733983599</v>
      </c>
      <c r="N1020" s="14">
        <v>0.178698586313563</v>
      </c>
      <c r="O1020" s="14">
        <v>0.18891650184450101</v>
      </c>
      <c r="P1020" s="14">
        <v>0.18602699712494</v>
      </c>
      <c r="Q1020" s="14">
        <v>0.219513120326671</v>
      </c>
      <c r="R1020" s="14">
        <v>0.17438970446947899</v>
      </c>
      <c r="S1020" s="14">
        <v>0.19680067823418601</v>
      </c>
      <c r="T1020" s="14">
        <v>0.24033323897970399</v>
      </c>
      <c r="U1020" s="14">
        <v>0.21305199880509201</v>
      </c>
      <c r="V1020" s="14">
        <v>0.17406186722334699</v>
      </c>
      <c r="W1020" s="14">
        <v>0.14970668838276799</v>
      </c>
      <c r="X1020" s="14"/>
      <c r="Y1020" s="14">
        <v>0.154472741081325</v>
      </c>
      <c r="Z1020" s="14">
        <v>0.19548111835156101</v>
      </c>
      <c r="AA1020" s="14">
        <v>0.18821704210435899</v>
      </c>
      <c r="AB1020" s="14"/>
      <c r="AC1020" s="14">
        <v>0.186390963139587</v>
      </c>
      <c r="AD1020" s="14">
        <v>0.17024236905575099</v>
      </c>
      <c r="AE1020" s="14">
        <v>0.26587293018667701</v>
      </c>
      <c r="AF1020" s="14"/>
      <c r="AG1020" s="14">
        <v>8.1289552255578407E-2</v>
      </c>
      <c r="AH1020" s="14">
        <v>0.117112149081079</v>
      </c>
      <c r="AI1020" s="14">
        <v>0.14983256863960401</v>
      </c>
      <c r="AJ1020" s="14">
        <v>0.220214538274939</v>
      </c>
      <c r="AK1020" s="14">
        <v>0.24820748330121301</v>
      </c>
    </row>
    <row r="1021" spans="2:37" x14ac:dyDescent="0.3">
      <c r="B1021" t="s">
        <v>122</v>
      </c>
      <c r="C1021" s="14">
        <v>3.1244982618098702E-2</v>
      </c>
      <c r="D1021" s="14">
        <v>3.2101011341685998E-2</v>
      </c>
      <c r="E1021" s="14">
        <v>3.0614994533725601E-2</v>
      </c>
      <c r="F1021" s="14"/>
      <c r="G1021" s="14">
        <v>2.20233645996183E-2</v>
      </c>
      <c r="H1021" s="14">
        <v>2.02714693966346E-2</v>
      </c>
      <c r="I1021" s="14">
        <v>4.1634996890325002E-2</v>
      </c>
      <c r="J1021" s="14">
        <v>4.2586061307858601E-2</v>
      </c>
      <c r="K1021" s="14"/>
      <c r="L1021" s="14">
        <v>4.2656941054936497E-2</v>
      </c>
      <c r="M1021" s="14">
        <v>2.2490181394473899E-2</v>
      </c>
      <c r="N1021" s="14">
        <v>4.55553176813214E-2</v>
      </c>
      <c r="O1021" s="14">
        <v>3.8297436345622902E-2</v>
      </c>
      <c r="P1021" s="14">
        <v>2.7695808800957001E-2</v>
      </c>
      <c r="Q1021" s="14">
        <v>2.34815067645993E-2</v>
      </c>
      <c r="R1021" s="14">
        <v>2.4710412777407501E-2</v>
      </c>
      <c r="S1021" s="14">
        <v>2.4873192488977101E-2</v>
      </c>
      <c r="T1021" s="14">
        <v>3.8381791830636197E-2</v>
      </c>
      <c r="U1021" s="14">
        <v>2.2015504317456101E-2</v>
      </c>
      <c r="V1021" s="14">
        <v>2.7230928666264399E-2</v>
      </c>
      <c r="W1021" s="14">
        <v>2.2315555650609799E-2</v>
      </c>
      <c r="X1021" s="14"/>
      <c r="Y1021" s="14">
        <v>1.29142532068885E-2</v>
      </c>
      <c r="Z1021" s="14">
        <v>3.3251708979568903E-2</v>
      </c>
      <c r="AA1021" s="14">
        <v>1.7217787807749699E-2</v>
      </c>
      <c r="AB1021" s="14"/>
      <c r="AC1021" s="14">
        <v>2.60945863458984E-2</v>
      </c>
      <c r="AD1021" s="14">
        <v>2.1310829334991999E-2</v>
      </c>
      <c r="AE1021" s="14">
        <v>5.1762130646498102E-2</v>
      </c>
      <c r="AF1021" s="14"/>
      <c r="AG1021" s="14">
        <v>2.03232511501844E-2</v>
      </c>
      <c r="AH1021" s="14">
        <v>1.6263582961289401E-2</v>
      </c>
      <c r="AI1021" s="14">
        <v>1.9456054731012199E-2</v>
      </c>
      <c r="AJ1021" s="14">
        <v>2.9416774443039698E-2</v>
      </c>
      <c r="AK1021" s="14">
        <v>2.4067654114543102E-2</v>
      </c>
    </row>
    <row r="1022" spans="2:37" x14ac:dyDescent="0.3">
      <c r="C1022" s="14"/>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c r="AD1022" s="14"/>
      <c r="AE1022" s="14"/>
      <c r="AF1022" s="14"/>
      <c r="AG1022" s="14"/>
      <c r="AH1022" s="14"/>
      <c r="AI1022" s="14"/>
      <c r="AJ1022" s="14"/>
      <c r="AK1022" s="14"/>
    </row>
    <row r="1023" spans="2:37" x14ac:dyDescent="0.3">
      <c r="B1023" s="6" t="s">
        <v>377</v>
      </c>
      <c r="C1023" s="14"/>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c r="AD1023" s="14"/>
      <c r="AE1023" s="14"/>
      <c r="AF1023" s="14"/>
      <c r="AG1023" s="14"/>
      <c r="AH1023" s="14"/>
      <c r="AI1023" s="14"/>
      <c r="AJ1023" s="14"/>
      <c r="AK1023" s="14"/>
    </row>
    <row r="1024" spans="2:37" x14ac:dyDescent="0.3">
      <c r="B1024" s="26" t="s">
        <v>74</v>
      </c>
      <c r="C1024" s="14"/>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c r="AD1024" s="14"/>
      <c r="AE1024" s="14"/>
      <c r="AF1024" s="14"/>
      <c r="AG1024" s="14"/>
      <c r="AH1024" s="14"/>
      <c r="AI1024" s="14"/>
      <c r="AJ1024" s="14"/>
      <c r="AK1024" s="14"/>
    </row>
    <row r="1025" spans="2:37" x14ac:dyDescent="0.3">
      <c r="B1025" t="s">
        <v>275</v>
      </c>
      <c r="C1025" s="14">
        <v>0.21457918417994101</v>
      </c>
      <c r="D1025" s="14">
        <v>0.223090987669223</v>
      </c>
      <c r="E1025" s="14">
        <v>0.20505736661546001</v>
      </c>
      <c r="F1025" s="14"/>
      <c r="G1025" s="14">
        <v>0.249263374269768</v>
      </c>
      <c r="H1025" s="14">
        <v>0.22965842534150899</v>
      </c>
      <c r="I1025" s="14">
        <v>0.19467762167151401</v>
      </c>
      <c r="J1025" s="14">
        <v>0.17827145039597</v>
      </c>
      <c r="K1025" s="14"/>
      <c r="L1025" s="14">
        <v>0.180768716232376</v>
      </c>
      <c r="M1025" s="14">
        <v>0.20199212062003999</v>
      </c>
      <c r="N1025" s="14">
        <v>0.25046977490016498</v>
      </c>
      <c r="O1025" s="14">
        <v>0.173819202044737</v>
      </c>
      <c r="P1025" s="14">
        <v>0.225271756861779</v>
      </c>
      <c r="Q1025" s="14">
        <v>0.22544071458008799</v>
      </c>
      <c r="R1025" s="14">
        <v>0.25366036061012798</v>
      </c>
      <c r="S1025" s="14">
        <v>0.226969095112489</v>
      </c>
      <c r="T1025" s="14">
        <v>0.21935559423332801</v>
      </c>
      <c r="U1025" s="14">
        <v>0.19202958797721301</v>
      </c>
      <c r="V1025" s="14">
        <v>0.21851190023167</v>
      </c>
      <c r="W1025" s="14">
        <v>0.31883694721460998</v>
      </c>
      <c r="X1025" s="14"/>
      <c r="Y1025" s="14">
        <v>0.267370272744758</v>
      </c>
      <c r="Z1025" s="14">
        <v>0.221961016228926</v>
      </c>
      <c r="AA1025" s="14">
        <v>0.248143794819805</v>
      </c>
      <c r="AB1025" s="14"/>
      <c r="AC1025" s="14">
        <v>0.227333343057601</v>
      </c>
      <c r="AD1025" s="14">
        <v>0.23895936005375501</v>
      </c>
      <c r="AE1025" s="14">
        <v>0.18469424988380101</v>
      </c>
      <c r="AF1025" s="14"/>
      <c r="AG1025" s="14">
        <v>0.228334630665505</v>
      </c>
      <c r="AH1025" s="14">
        <v>0.25880622332447401</v>
      </c>
      <c r="AI1025" s="14">
        <v>0.21537398843138</v>
      </c>
      <c r="AJ1025" s="14">
        <v>0.216007296600462</v>
      </c>
      <c r="AK1025" s="14">
        <v>0.20378043447358801</v>
      </c>
    </row>
    <row r="1026" spans="2:37" x14ac:dyDescent="0.3">
      <c r="B1026" t="s">
        <v>276</v>
      </c>
      <c r="C1026" s="14">
        <v>0.35778531616821702</v>
      </c>
      <c r="D1026" s="14">
        <v>0.35552192333594002</v>
      </c>
      <c r="E1026" s="14">
        <v>0.36036754266665399</v>
      </c>
      <c r="F1026" s="14"/>
      <c r="G1026" s="14">
        <v>0.40606956420081503</v>
      </c>
      <c r="H1026" s="14">
        <v>0.377781728425304</v>
      </c>
      <c r="I1026" s="14">
        <v>0.359856974923911</v>
      </c>
      <c r="J1026" s="14">
        <v>0.28435596336384</v>
      </c>
      <c r="K1026" s="14"/>
      <c r="L1026" s="14">
        <v>0.35774638067694597</v>
      </c>
      <c r="M1026" s="14">
        <v>0.365602033959115</v>
      </c>
      <c r="N1026" s="14">
        <v>0.30911475897273599</v>
      </c>
      <c r="O1026" s="14">
        <v>0.377485613206065</v>
      </c>
      <c r="P1026" s="14">
        <v>0.35109711147460299</v>
      </c>
      <c r="Q1026" s="14">
        <v>0.34300852068982601</v>
      </c>
      <c r="R1026" s="14">
        <v>0.36849830220353902</v>
      </c>
      <c r="S1026" s="14">
        <v>0.364086405381569</v>
      </c>
      <c r="T1026" s="14">
        <v>0.35107572702441198</v>
      </c>
      <c r="U1026" s="14">
        <v>0.362898439773846</v>
      </c>
      <c r="V1026" s="14">
        <v>0.40517467823352898</v>
      </c>
      <c r="W1026" s="14">
        <v>0.34785671693945602</v>
      </c>
      <c r="X1026" s="14"/>
      <c r="Y1026" s="14">
        <v>0.379739036036288</v>
      </c>
      <c r="Z1026" s="14">
        <v>0.37598000202674597</v>
      </c>
      <c r="AA1026" s="14">
        <v>0.36139859105000099</v>
      </c>
      <c r="AB1026" s="14"/>
      <c r="AC1026" s="14">
        <v>0.360128170602385</v>
      </c>
      <c r="AD1026" s="14">
        <v>0.38137424535300102</v>
      </c>
      <c r="AE1026" s="14">
        <v>0.315800524107058</v>
      </c>
      <c r="AF1026" s="14"/>
      <c r="AG1026" s="14">
        <v>0.378474481444804</v>
      </c>
      <c r="AH1026" s="14">
        <v>0.39497903934012502</v>
      </c>
      <c r="AI1026" s="14">
        <v>0.39751075642197897</v>
      </c>
      <c r="AJ1026" s="14">
        <v>0.36369670710589203</v>
      </c>
      <c r="AK1026" s="14">
        <v>0.32069666403928698</v>
      </c>
    </row>
    <row r="1027" spans="2:37" x14ac:dyDescent="0.3">
      <c r="B1027" t="s">
        <v>310</v>
      </c>
      <c r="C1027" s="14">
        <v>0.25262978926347501</v>
      </c>
      <c r="D1027" s="14">
        <v>0.24593570052875199</v>
      </c>
      <c r="E1027" s="14">
        <v>0.260155751172713</v>
      </c>
      <c r="F1027" s="14"/>
      <c r="G1027" s="14">
        <v>0.19419854479936499</v>
      </c>
      <c r="H1027" s="14">
        <v>0.23230471666969699</v>
      </c>
      <c r="I1027" s="14">
        <v>0.26388814225492802</v>
      </c>
      <c r="J1027" s="14">
        <v>0.32770278864668201</v>
      </c>
      <c r="K1027" s="14"/>
      <c r="L1027" s="14">
        <v>0.25874130757722902</v>
      </c>
      <c r="M1027" s="14">
        <v>0.24158777166404299</v>
      </c>
      <c r="N1027" s="14">
        <v>0.278159442941041</v>
      </c>
      <c r="O1027" s="14">
        <v>0.27131917587270499</v>
      </c>
      <c r="P1027" s="14">
        <v>0.25681821288551299</v>
      </c>
      <c r="Q1027" s="14">
        <v>0.26929117459742202</v>
      </c>
      <c r="R1027" s="14">
        <v>0.21947027521933901</v>
      </c>
      <c r="S1027" s="14">
        <v>0.26925388579192899</v>
      </c>
      <c r="T1027" s="14">
        <v>0.224335892756725</v>
      </c>
      <c r="U1027" s="14">
        <v>0.29161815910376099</v>
      </c>
      <c r="V1027" s="14">
        <v>0.226926864658755</v>
      </c>
      <c r="W1027" s="14">
        <v>0.18379671743676801</v>
      </c>
      <c r="X1027" s="14"/>
      <c r="Y1027" s="14">
        <v>0.21239843853822199</v>
      </c>
      <c r="Z1027" s="14">
        <v>0.23518239231688001</v>
      </c>
      <c r="AA1027" s="14">
        <v>0.27709259392532898</v>
      </c>
      <c r="AB1027" s="14"/>
      <c r="AC1027" s="14">
        <v>0.227646042940778</v>
      </c>
      <c r="AD1027" s="14">
        <v>0.230383044817527</v>
      </c>
      <c r="AE1027" s="14">
        <v>0.31232884465687899</v>
      </c>
      <c r="AF1027" s="14"/>
      <c r="AG1027" s="14">
        <v>0.24425529220219599</v>
      </c>
      <c r="AH1027" s="14">
        <v>0.183548255693434</v>
      </c>
      <c r="AI1027" s="14">
        <v>0.23170997119220099</v>
      </c>
      <c r="AJ1027" s="14">
        <v>0.25848194116504802</v>
      </c>
      <c r="AK1027" s="14">
        <v>0.27245149609090402</v>
      </c>
    </row>
    <row r="1028" spans="2:37" x14ac:dyDescent="0.3">
      <c r="B1028" t="s">
        <v>278</v>
      </c>
      <c r="C1028" s="14">
        <v>5.9548451314916401E-2</v>
      </c>
      <c r="D1028" s="14">
        <v>7.0019321846676197E-2</v>
      </c>
      <c r="E1028" s="14">
        <v>4.9717631309731398E-2</v>
      </c>
      <c r="F1028" s="14"/>
      <c r="G1028" s="14">
        <v>6.1348640299598203E-2</v>
      </c>
      <c r="H1028" s="14">
        <v>5.9393851955745203E-2</v>
      </c>
      <c r="I1028" s="14">
        <v>7.2861287596978602E-2</v>
      </c>
      <c r="J1028" s="14">
        <v>4.5614839336293699E-2</v>
      </c>
      <c r="K1028" s="14"/>
      <c r="L1028" s="14">
        <v>8.6685340885897494E-2</v>
      </c>
      <c r="M1028" s="14">
        <v>7.0239902550340197E-2</v>
      </c>
      <c r="N1028" s="14">
        <v>4.8030174335813199E-2</v>
      </c>
      <c r="O1028" s="14">
        <v>5.1387715771327599E-2</v>
      </c>
      <c r="P1028" s="14">
        <v>5.1011833506355603E-2</v>
      </c>
      <c r="Q1028" s="14">
        <v>6.0892303607886902E-2</v>
      </c>
      <c r="R1028" s="14">
        <v>4.1305792662727998E-2</v>
      </c>
      <c r="S1028" s="14">
        <v>4.0571362218630197E-2</v>
      </c>
      <c r="T1028" s="14">
        <v>6.1857117549158E-2</v>
      </c>
      <c r="U1028" s="14">
        <v>6.6810784198884698E-2</v>
      </c>
      <c r="V1028" s="14">
        <v>3.3065648299238401E-2</v>
      </c>
      <c r="W1028" s="14">
        <v>4.57834085414442E-2</v>
      </c>
      <c r="X1028" s="14"/>
      <c r="Y1028" s="14">
        <v>7.1374198317883303E-2</v>
      </c>
      <c r="Z1028" s="14">
        <v>6.2544759607491701E-2</v>
      </c>
      <c r="AA1028" s="14">
        <v>6.0051679080352298E-2</v>
      </c>
      <c r="AB1028" s="14"/>
      <c r="AC1028" s="14">
        <v>6.7011413041496604E-2</v>
      </c>
      <c r="AD1028" s="14">
        <v>6.1326466155749201E-2</v>
      </c>
      <c r="AE1028" s="14">
        <v>3.7893705614794902E-2</v>
      </c>
      <c r="AF1028" s="14"/>
      <c r="AG1028" s="14">
        <v>7.3976016955654603E-2</v>
      </c>
      <c r="AH1028" s="14">
        <v>4.7362025268427803E-2</v>
      </c>
      <c r="AI1028" s="14">
        <v>6.9976518836623397E-2</v>
      </c>
      <c r="AJ1028" s="14">
        <v>5.2676300438827497E-2</v>
      </c>
      <c r="AK1028" s="14">
        <v>7.0791729156271202E-2</v>
      </c>
    </row>
    <row r="1029" spans="2:37" x14ac:dyDescent="0.3">
      <c r="B1029" t="s">
        <v>279</v>
      </c>
      <c r="C1029" s="14">
        <v>4.2335701707862897E-2</v>
      </c>
      <c r="D1029" s="14">
        <v>4.1167858075997897E-2</v>
      </c>
      <c r="E1029" s="14">
        <v>4.31018593203834E-2</v>
      </c>
      <c r="F1029" s="14"/>
      <c r="G1029" s="14">
        <v>4.0955820665835301E-2</v>
      </c>
      <c r="H1029" s="14">
        <v>4.16773515335137E-2</v>
      </c>
      <c r="I1029" s="14">
        <v>3.7015800105066297E-2</v>
      </c>
      <c r="J1029" s="14">
        <v>4.9812216649853303E-2</v>
      </c>
      <c r="K1029" s="14"/>
      <c r="L1029" s="14">
        <v>3.8781897800782998E-2</v>
      </c>
      <c r="M1029" s="14">
        <v>5.2560065593182798E-2</v>
      </c>
      <c r="N1029" s="14">
        <v>4.5362659042018499E-2</v>
      </c>
      <c r="O1029" s="14">
        <v>4.6508842820080699E-2</v>
      </c>
      <c r="P1029" s="14">
        <v>3.7049767755749898E-2</v>
      </c>
      <c r="Q1029" s="14">
        <v>2.6058587858397399E-2</v>
      </c>
      <c r="R1029" s="14">
        <v>4.7109348807027003E-2</v>
      </c>
      <c r="S1029" s="14">
        <v>5.7712883972552802E-2</v>
      </c>
      <c r="T1029" s="14">
        <v>4.2564397778610999E-2</v>
      </c>
      <c r="U1029" s="14">
        <v>2.9088280858005099E-2</v>
      </c>
      <c r="V1029" s="14">
        <v>5.1193702694917798E-2</v>
      </c>
      <c r="W1029" s="14">
        <v>4.6179253504073703E-2</v>
      </c>
      <c r="X1029" s="14"/>
      <c r="Y1029" s="14">
        <v>2.4953030093366899E-2</v>
      </c>
      <c r="Z1029" s="14">
        <v>3.8891395608860402E-2</v>
      </c>
      <c r="AA1029" s="14">
        <v>1.07358399834066E-2</v>
      </c>
      <c r="AB1029" s="14"/>
      <c r="AC1029" s="14">
        <v>5.80000636897939E-2</v>
      </c>
      <c r="AD1029" s="14">
        <v>2.4790385486281399E-2</v>
      </c>
      <c r="AE1029" s="14">
        <v>4.7714303146264299E-2</v>
      </c>
      <c r="AF1029" s="14"/>
      <c r="AG1029" s="14">
        <v>5.6458374345082801E-2</v>
      </c>
      <c r="AH1029" s="14">
        <v>4.1077449086621198E-2</v>
      </c>
      <c r="AI1029" s="14">
        <v>3.47120232709828E-2</v>
      </c>
      <c r="AJ1029" s="14">
        <v>3.8761083116414297E-2</v>
      </c>
      <c r="AK1029" s="14">
        <v>4.9948647927788803E-2</v>
      </c>
    </row>
    <row r="1030" spans="2:37" x14ac:dyDescent="0.3">
      <c r="B1030" t="s">
        <v>122</v>
      </c>
      <c r="C1030" s="14">
        <v>7.3121557365587495E-2</v>
      </c>
      <c r="D1030" s="14">
        <v>6.4264208543411902E-2</v>
      </c>
      <c r="E1030" s="14">
        <v>8.1599848915058407E-2</v>
      </c>
      <c r="F1030" s="14"/>
      <c r="G1030" s="14">
        <v>4.8164055764618401E-2</v>
      </c>
      <c r="H1030" s="14">
        <v>5.9183926074231903E-2</v>
      </c>
      <c r="I1030" s="14">
        <v>7.17001734476026E-2</v>
      </c>
      <c r="J1030" s="14">
        <v>0.114242741607361</v>
      </c>
      <c r="K1030" s="14"/>
      <c r="L1030" s="14">
        <v>7.7276356826768297E-2</v>
      </c>
      <c r="M1030" s="14">
        <v>6.8018105613279395E-2</v>
      </c>
      <c r="N1030" s="14">
        <v>6.8863189808225797E-2</v>
      </c>
      <c r="O1030" s="14">
        <v>7.9479450285084005E-2</v>
      </c>
      <c r="P1030" s="14">
        <v>7.87513175159993E-2</v>
      </c>
      <c r="Q1030" s="14">
        <v>7.5308698666379098E-2</v>
      </c>
      <c r="R1030" s="14">
        <v>6.9955920497239296E-2</v>
      </c>
      <c r="S1030" s="14">
        <v>4.1406367522829897E-2</v>
      </c>
      <c r="T1030" s="14">
        <v>0.100811270657766</v>
      </c>
      <c r="U1030" s="14">
        <v>5.75547480882901E-2</v>
      </c>
      <c r="V1030" s="14">
        <v>6.5127205881889305E-2</v>
      </c>
      <c r="W1030" s="14">
        <v>5.7546956363647699E-2</v>
      </c>
      <c r="X1030" s="14"/>
      <c r="Y1030" s="14">
        <v>4.4165024269481601E-2</v>
      </c>
      <c r="Z1030" s="14">
        <v>6.5440434211095994E-2</v>
      </c>
      <c r="AA1030" s="14">
        <v>4.2577501141106401E-2</v>
      </c>
      <c r="AB1030" s="14"/>
      <c r="AC1030" s="14">
        <v>5.9880966667945103E-2</v>
      </c>
      <c r="AD1030" s="14">
        <v>6.3166498133686202E-2</v>
      </c>
      <c r="AE1030" s="14">
        <v>0.10156837259120299</v>
      </c>
      <c r="AF1030" s="14"/>
      <c r="AG1030" s="14">
        <v>1.8501204386758001E-2</v>
      </c>
      <c r="AH1030" s="14">
        <v>7.4227007286918403E-2</v>
      </c>
      <c r="AI1030" s="14">
        <v>5.0716741846834203E-2</v>
      </c>
      <c r="AJ1030" s="14">
        <v>7.0376671573356406E-2</v>
      </c>
      <c r="AK1030" s="14">
        <v>8.2331028312162005E-2</v>
      </c>
    </row>
    <row r="1031" spans="2:37" x14ac:dyDescent="0.3">
      <c r="B1031" t="s">
        <v>280</v>
      </c>
      <c r="C1031" s="14">
        <v>0.572364500348158</v>
      </c>
      <c r="D1031" s="14">
        <v>0.57861291100516199</v>
      </c>
      <c r="E1031" s="14">
        <v>0.56542490928211397</v>
      </c>
      <c r="F1031" s="14"/>
      <c r="G1031" s="14">
        <v>0.65533293847058305</v>
      </c>
      <c r="H1031" s="14">
        <v>0.60744015376681304</v>
      </c>
      <c r="I1031" s="14">
        <v>0.55453459659542403</v>
      </c>
      <c r="J1031" s="14">
        <v>0.46262741375980898</v>
      </c>
      <c r="K1031" s="14"/>
      <c r="L1031" s="14">
        <v>0.53851509690932198</v>
      </c>
      <c r="M1031" s="14">
        <v>0.56759415457915496</v>
      </c>
      <c r="N1031" s="14">
        <v>0.55958453387290097</v>
      </c>
      <c r="O1031" s="14">
        <v>0.55130481525080199</v>
      </c>
      <c r="P1031" s="14">
        <v>0.57636886833638201</v>
      </c>
      <c r="Q1031" s="14">
        <v>0.56844923526991398</v>
      </c>
      <c r="R1031" s="14">
        <v>0.62215866281366705</v>
      </c>
      <c r="S1031" s="14">
        <v>0.59105550049405797</v>
      </c>
      <c r="T1031" s="14">
        <v>0.57043132125773899</v>
      </c>
      <c r="U1031" s="14">
        <v>0.55492802775105898</v>
      </c>
      <c r="V1031" s="14">
        <v>0.62368657846519904</v>
      </c>
      <c r="W1031" s="14">
        <v>0.66669366415406695</v>
      </c>
      <c r="X1031" s="14"/>
      <c r="Y1031" s="14">
        <v>0.647109308781047</v>
      </c>
      <c r="Z1031" s="14">
        <v>0.59794101825567203</v>
      </c>
      <c r="AA1031" s="14">
        <v>0.60954238586980503</v>
      </c>
      <c r="AB1031" s="14"/>
      <c r="AC1031" s="14">
        <v>0.587461513659986</v>
      </c>
      <c r="AD1031" s="14">
        <v>0.62033360540675697</v>
      </c>
      <c r="AE1031" s="14">
        <v>0.50049477399085895</v>
      </c>
      <c r="AF1031" s="14"/>
      <c r="AG1031" s="14">
        <v>0.60680911211030897</v>
      </c>
      <c r="AH1031" s="14">
        <v>0.65378526266459902</v>
      </c>
      <c r="AI1031" s="14">
        <v>0.61288474485335898</v>
      </c>
      <c r="AJ1031" s="14">
        <v>0.579704003706354</v>
      </c>
      <c r="AK1031" s="14">
        <v>0.52447709851287405</v>
      </c>
    </row>
    <row r="1032" spans="2:37" x14ac:dyDescent="0.3">
      <c r="B1032" t="s">
        <v>281</v>
      </c>
      <c r="C1032" s="14">
        <v>0.10188415302277901</v>
      </c>
      <c r="D1032" s="14">
        <v>0.111187179922674</v>
      </c>
      <c r="E1032" s="14">
        <v>9.2819490630114895E-2</v>
      </c>
      <c r="F1032" s="14"/>
      <c r="G1032" s="14">
        <v>0.102304460965433</v>
      </c>
      <c r="H1032" s="14">
        <v>0.10107120348925901</v>
      </c>
      <c r="I1032" s="14">
        <v>0.109877087702045</v>
      </c>
      <c r="J1032" s="14">
        <v>9.5427055986146994E-2</v>
      </c>
      <c r="K1032" s="14"/>
      <c r="L1032" s="14">
        <v>0.12546723868668</v>
      </c>
      <c r="M1032" s="14">
        <v>0.12279996814352299</v>
      </c>
      <c r="N1032" s="14">
        <v>9.3392833377831705E-2</v>
      </c>
      <c r="O1032" s="14">
        <v>9.7896558591408306E-2</v>
      </c>
      <c r="P1032" s="14">
        <v>8.8061601262105493E-2</v>
      </c>
      <c r="Q1032" s="14">
        <v>8.6950891466284305E-2</v>
      </c>
      <c r="R1032" s="14">
        <v>8.8415141469754904E-2</v>
      </c>
      <c r="S1032" s="14">
        <v>9.8284246191182895E-2</v>
      </c>
      <c r="T1032" s="14">
        <v>0.104421515327769</v>
      </c>
      <c r="U1032" s="14">
        <v>9.5899065056889804E-2</v>
      </c>
      <c r="V1032" s="14">
        <v>8.4259350994156199E-2</v>
      </c>
      <c r="W1032" s="14">
        <v>9.1962662045517798E-2</v>
      </c>
      <c r="X1032" s="14"/>
      <c r="Y1032" s="14">
        <v>9.6327228411250201E-2</v>
      </c>
      <c r="Z1032" s="14">
        <v>0.10143615521635201</v>
      </c>
      <c r="AA1032" s="14">
        <v>7.0787519063758894E-2</v>
      </c>
      <c r="AB1032" s="14"/>
      <c r="AC1032" s="14">
        <v>0.12501147673129101</v>
      </c>
      <c r="AD1032" s="14">
        <v>8.6116851642030603E-2</v>
      </c>
      <c r="AE1032" s="14">
        <v>8.5608008761059298E-2</v>
      </c>
      <c r="AF1032" s="14"/>
      <c r="AG1032" s="14">
        <v>0.130434391300737</v>
      </c>
      <c r="AH1032" s="14">
        <v>8.8439474355048994E-2</v>
      </c>
      <c r="AI1032" s="14">
        <v>0.104688542107606</v>
      </c>
      <c r="AJ1032" s="14">
        <v>9.1437383555241794E-2</v>
      </c>
      <c r="AK1032" s="14">
        <v>0.12074037708406</v>
      </c>
    </row>
    <row r="1033" spans="2:37" x14ac:dyDescent="0.3">
      <c r="B1033" t="s">
        <v>252</v>
      </c>
      <c r="C1033" s="14">
        <v>0.47048034732537902</v>
      </c>
      <c r="D1033" s="14">
        <v>0.46742573108248803</v>
      </c>
      <c r="E1033" s="14">
        <v>0.47260541865199901</v>
      </c>
      <c r="F1033" s="14"/>
      <c r="G1033" s="14">
        <v>0.55302847750515005</v>
      </c>
      <c r="H1033" s="14">
        <v>0.50636895027755402</v>
      </c>
      <c r="I1033" s="14">
        <v>0.44465750889338002</v>
      </c>
      <c r="J1033" s="14">
        <v>0.367200357773662</v>
      </c>
      <c r="K1033" s="14"/>
      <c r="L1033" s="14">
        <v>0.41304785822264201</v>
      </c>
      <c r="M1033" s="14">
        <v>0.44479418643563201</v>
      </c>
      <c r="N1033" s="14">
        <v>0.46619170049507003</v>
      </c>
      <c r="O1033" s="14">
        <v>0.45340825665939399</v>
      </c>
      <c r="P1033" s="14">
        <v>0.48830726707427602</v>
      </c>
      <c r="Q1033" s="14">
        <v>0.48149834380362999</v>
      </c>
      <c r="R1033" s="14">
        <v>0.53374352134391201</v>
      </c>
      <c r="S1033" s="14">
        <v>0.49277125430287499</v>
      </c>
      <c r="T1033" s="14">
        <v>0.46600980592996999</v>
      </c>
      <c r="U1033" s="14">
        <v>0.45902896269416898</v>
      </c>
      <c r="V1033" s="14">
        <v>0.53942722747104299</v>
      </c>
      <c r="W1033" s="14">
        <v>0.57473100210854899</v>
      </c>
      <c r="X1033" s="14"/>
      <c r="Y1033" s="14">
        <v>0.55078208036979603</v>
      </c>
      <c r="Z1033" s="14">
        <v>0.49650486303932001</v>
      </c>
      <c r="AA1033" s="14">
        <v>0.53875486680604601</v>
      </c>
      <c r="AB1033" s="14"/>
      <c r="AC1033" s="14">
        <v>0.46245003692869602</v>
      </c>
      <c r="AD1033" s="14">
        <v>0.53421675376472599</v>
      </c>
      <c r="AE1033" s="14">
        <v>0.4148867652298</v>
      </c>
      <c r="AF1033" s="14"/>
      <c r="AG1033" s="14">
        <v>0.47637472080957199</v>
      </c>
      <c r="AH1033" s="14">
        <v>0.56534578830954996</v>
      </c>
      <c r="AI1033" s="14">
        <v>0.50819620274575295</v>
      </c>
      <c r="AJ1033" s="14">
        <v>0.488266620151112</v>
      </c>
      <c r="AK1033" s="14">
        <v>0.403736721428814</v>
      </c>
    </row>
    <row r="1034" spans="2:37" x14ac:dyDescent="0.3">
      <c r="C1034" s="14"/>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c r="AD1034" s="14"/>
      <c r="AE1034" s="14"/>
      <c r="AF1034" s="14"/>
      <c r="AG1034" s="14"/>
      <c r="AH1034" s="14"/>
      <c r="AI1034" s="14"/>
      <c r="AJ1034" s="14"/>
      <c r="AK1034" s="14"/>
    </row>
    <row r="1035" spans="2:37" x14ac:dyDescent="0.3">
      <c r="B1035" s="6" t="s">
        <v>382</v>
      </c>
      <c r="C1035" s="14"/>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c r="AD1035" s="14"/>
      <c r="AE1035" s="14"/>
      <c r="AF1035" s="14"/>
      <c r="AG1035" s="14"/>
      <c r="AH1035" s="14"/>
      <c r="AI1035" s="14"/>
      <c r="AJ1035" s="14"/>
      <c r="AK1035" s="14"/>
    </row>
    <row r="1036" spans="2:37" x14ac:dyDescent="0.3">
      <c r="B1036" s="26" t="s">
        <v>74</v>
      </c>
      <c r="C1036" s="14"/>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c r="AD1036" s="14"/>
      <c r="AE1036" s="14"/>
      <c r="AF1036" s="14"/>
      <c r="AG1036" s="14"/>
      <c r="AH1036" s="14"/>
      <c r="AI1036" s="14"/>
      <c r="AJ1036" s="14"/>
      <c r="AK1036" s="14"/>
    </row>
    <row r="1037" spans="2:37" x14ac:dyDescent="0.3">
      <c r="B1037" t="s">
        <v>378</v>
      </c>
      <c r="C1037" s="14">
        <v>4.5185965434874097E-2</v>
      </c>
      <c r="D1037" s="14">
        <v>5.6898986051582098E-2</v>
      </c>
      <c r="E1037" s="14">
        <v>3.4047810031828198E-2</v>
      </c>
      <c r="F1037" s="14"/>
      <c r="G1037" s="14">
        <v>4.10731507482218E-2</v>
      </c>
      <c r="H1037" s="14">
        <v>4.04670196337059E-2</v>
      </c>
      <c r="I1037" s="14">
        <v>4.4986130613067797E-2</v>
      </c>
      <c r="J1037" s="14">
        <v>5.5367799138173003E-2</v>
      </c>
      <c r="K1037" s="14"/>
      <c r="L1037" s="14">
        <v>6.6103251245849301E-2</v>
      </c>
      <c r="M1037" s="14">
        <v>4.0811571984423901E-2</v>
      </c>
      <c r="N1037" s="14">
        <v>3.3332496474190801E-2</v>
      </c>
      <c r="O1037" s="14">
        <v>2.48525862603983E-2</v>
      </c>
      <c r="P1037" s="14">
        <v>4.80625491947606E-2</v>
      </c>
      <c r="Q1037" s="14">
        <v>4.1604467859498999E-2</v>
      </c>
      <c r="R1037" s="14">
        <v>4.5805416910479201E-2</v>
      </c>
      <c r="S1037" s="14">
        <v>5.9207650702177803E-2</v>
      </c>
      <c r="T1037" s="14">
        <v>4.1646585837571297E-2</v>
      </c>
      <c r="U1037" s="14">
        <v>3.72774176762408E-2</v>
      </c>
      <c r="V1037" s="14">
        <v>6.4896149347407103E-2</v>
      </c>
      <c r="W1037" s="14">
        <v>4.6757074877216302E-2</v>
      </c>
      <c r="X1037" s="14"/>
      <c r="Y1037" s="14">
        <v>3.1337452133236403E-2</v>
      </c>
      <c r="Z1037" s="14">
        <v>5.2035906892041003E-2</v>
      </c>
      <c r="AA1037" s="14">
        <v>3.8698438435746399E-2</v>
      </c>
      <c r="AB1037" s="14"/>
      <c r="AC1037" s="14">
        <v>5.36790989518336E-2</v>
      </c>
      <c r="AD1037" s="14">
        <v>3.54531189827915E-2</v>
      </c>
      <c r="AE1037" s="14">
        <v>4.6465426561952697E-2</v>
      </c>
      <c r="AF1037" s="14"/>
      <c r="AG1037" s="14">
        <v>6.7912854492443497E-2</v>
      </c>
      <c r="AH1037" s="14">
        <v>4.1549446614847697E-2</v>
      </c>
      <c r="AI1037" s="14">
        <v>4.5708922307578802E-2</v>
      </c>
      <c r="AJ1037" s="14">
        <v>4.0528797480951E-2</v>
      </c>
      <c r="AK1037" s="14">
        <v>5.4641215428786798E-2</v>
      </c>
    </row>
    <row r="1038" spans="2:37" x14ac:dyDescent="0.3">
      <c r="B1038" t="s">
        <v>379</v>
      </c>
      <c r="C1038" s="14">
        <v>0.150854260823098</v>
      </c>
      <c r="D1038" s="14">
        <v>0.14501238162188901</v>
      </c>
      <c r="E1038" s="14">
        <v>0.15622189122803901</v>
      </c>
      <c r="F1038" s="14"/>
      <c r="G1038" s="14">
        <v>0.156778902278605</v>
      </c>
      <c r="H1038" s="14">
        <v>0.15834272081782899</v>
      </c>
      <c r="I1038" s="14">
        <v>0.15147579627455701</v>
      </c>
      <c r="J1038" s="14">
        <v>0.13414515054159801</v>
      </c>
      <c r="K1038" s="14"/>
      <c r="L1038" s="14">
        <v>0.14173171577712801</v>
      </c>
      <c r="M1038" s="14">
        <v>0.163319613704938</v>
      </c>
      <c r="N1038" s="14">
        <v>0.12006082221315099</v>
      </c>
      <c r="O1038" s="14">
        <v>0.15370209180843</v>
      </c>
      <c r="P1038" s="14">
        <v>0.131518302780438</v>
      </c>
      <c r="Q1038" s="14">
        <v>0.14204442527969199</v>
      </c>
      <c r="R1038" s="14">
        <v>0.175643340582707</v>
      </c>
      <c r="S1038" s="14">
        <v>0.19066555153245601</v>
      </c>
      <c r="T1038" s="14">
        <v>0.15648634313969501</v>
      </c>
      <c r="U1038" s="14">
        <v>0.137852231440489</v>
      </c>
      <c r="V1038" s="14">
        <v>0.17853697522838799</v>
      </c>
      <c r="W1038" s="14">
        <v>0.13763490220029301</v>
      </c>
      <c r="X1038" s="14"/>
      <c r="Y1038" s="14">
        <v>0.134538435909871</v>
      </c>
      <c r="Z1038" s="14">
        <v>0.155654230067929</v>
      </c>
      <c r="AA1038" s="14">
        <v>0.13124251934825301</v>
      </c>
      <c r="AB1038" s="14"/>
      <c r="AC1038" s="14">
        <v>0.15488409051297999</v>
      </c>
      <c r="AD1038" s="14">
        <v>0.151071633280562</v>
      </c>
      <c r="AE1038" s="14">
        <v>0.145312820055398</v>
      </c>
      <c r="AF1038" s="14"/>
      <c r="AG1038" s="14">
        <v>0.20404576268501501</v>
      </c>
      <c r="AH1038" s="14">
        <v>0.171864039817197</v>
      </c>
      <c r="AI1038" s="14">
        <v>0.15880123810098901</v>
      </c>
      <c r="AJ1038" s="14">
        <v>0.13928679277893499</v>
      </c>
      <c r="AK1038" s="14">
        <v>0.15382620826632201</v>
      </c>
    </row>
    <row r="1039" spans="2:37" x14ac:dyDescent="0.3">
      <c r="B1039" t="s">
        <v>380</v>
      </c>
      <c r="C1039" s="14">
        <v>0.47214212273575301</v>
      </c>
      <c r="D1039" s="14">
        <v>0.46695324819165202</v>
      </c>
      <c r="E1039" s="14">
        <v>0.47901801268983901</v>
      </c>
      <c r="F1039" s="14"/>
      <c r="G1039" s="14">
        <v>0.48437526128131497</v>
      </c>
      <c r="H1039" s="14">
        <v>0.47174062228096902</v>
      </c>
      <c r="I1039" s="14">
        <v>0.49023104918390498</v>
      </c>
      <c r="J1039" s="14">
        <v>0.44645574772469399</v>
      </c>
      <c r="K1039" s="14"/>
      <c r="L1039" s="14">
        <v>0.468066722115828</v>
      </c>
      <c r="M1039" s="14">
        <v>0.50111917948484397</v>
      </c>
      <c r="N1039" s="14">
        <v>0.48629403980716701</v>
      </c>
      <c r="O1039" s="14">
        <v>0.52169271945368401</v>
      </c>
      <c r="P1039" s="14">
        <v>0.432843434275484</v>
      </c>
      <c r="Q1039" s="14">
        <v>0.48875358180470901</v>
      </c>
      <c r="R1039" s="14">
        <v>0.42979905319115802</v>
      </c>
      <c r="S1039" s="14">
        <v>0.41083754830588198</v>
      </c>
      <c r="T1039" s="14">
        <v>0.45494732493098999</v>
      </c>
      <c r="U1039" s="14">
        <v>0.51397143446151605</v>
      </c>
      <c r="V1039" s="14">
        <v>0.42737678551377201</v>
      </c>
      <c r="W1039" s="14">
        <v>0.42786757158121103</v>
      </c>
      <c r="X1039" s="14"/>
      <c r="Y1039" s="14">
        <v>0.51199419382203304</v>
      </c>
      <c r="Z1039" s="14">
        <v>0.45230402307761303</v>
      </c>
      <c r="AA1039" s="14">
        <v>0.51889958653573698</v>
      </c>
      <c r="AB1039" s="14"/>
      <c r="AC1039" s="14">
        <v>0.47409163361721401</v>
      </c>
      <c r="AD1039" s="14">
        <v>0.46207720155488702</v>
      </c>
      <c r="AE1039" s="14">
        <v>0.47462434631889699</v>
      </c>
      <c r="AF1039" s="14"/>
      <c r="AG1039" s="14">
        <v>0.44050743021424899</v>
      </c>
      <c r="AH1039" s="14">
        <v>0.50328043545868995</v>
      </c>
      <c r="AI1039" s="14">
        <v>0.52109523851684703</v>
      </c>
      <c r="AJ1039" s="14">
        <v>0.47637675063356899</v>
      </c>
      <c r="AK1039" s="14">
        <v>0.43385940557230301</v>
      </c>
    </row>
    <row r="1040" spans="2:37" x14ac:dyDescent="0.3">
      <c r="B1040" t="s">
        <v>381</v>
      </c>
      <c r="C1040" s="14">
        <v>0.22269800381299401</v>
      </c>
      <c r="D1040" s="14">
        <v>0.22598709595980099</v>
      </c>
      <c r="E1040" s="14">
        <v>0.21830045350482299</v>
      </c>
      <c r="F1040" s="14"/>
      <c r="G1040" s="14">
        <v>0.237217572060863</v>
      </c>
      <c r="H1040" s="14">
        <v>0.225327985558372</v>
      </c>
      <c r="I1040" s="14">
        <v>0.207736771181772</v>
      </c>
      <c r="J1040" s="14">
        <v>0.21816313620536201</v>
      </c>
      <c r="K1040" s="14"/>
      <c r="L1040" s="14">
        <v>0.19229099666150001</v>
      </c>
      <c r="M1040" s="14">
        <v>0.21257083906428101</v>
      </c>
      <c r="N1040" s="14">
        <v>0.21692814274345601</v>
      </c>
      <c r="O1040" s="14">
        <v>0.17568121711489601</v>
      </c>
      <c r="P1040" s="14">
        <v>0.26137338662962301</v>
      </c>
      <c r="Q1040" s="14">
        <v>0.25172802670724598</v>
      </c>
      <c r="R1040" s="14">
        <v>0.26231833627082501</v>
      </c>
      <c r="S1040" s="14">
        <v>0.190928761545922</v>
      </c>
      <c r="T1040" s="14">
        <v>0.24744820666629699</v>
      </c>
      <c r="U1040" s="14">
        <v>0.199507563588743</v>
      </c>
      <c r="V1040" s="14">
        <v>0.22661567344220901</v>
      </c>
      <c r="W1040" s="14">
        <v>0.29635595643118301</v>
      </c>
      <c r="X1040" s="14"/>
      <c r="Y1040" s="14">
        <v>0.24954527059875001</v>
      </c>
      <c r="Z1040" s="14">
        <v>0.24047693181364799</v>
      </c>
      <c r="AA1040" s="14">
        <v>0.26279998257565801</v>
      </c>
      <c r="AB1040" s="14"/>
      <c r="AC1040" s="14">
        <v>0.230351357251735</v>
      </c>
      <c r="AD1040" s="14">
        <v>0.24230064437971299</v>
      </c>
      <c r="AE1040" s="14">
        <v>0.191014752674839</v>
      </c>
      <c r="AF1040" s="14"/>
      <c r="AG1040" s="14">
        <v>0.24898803883569201</v>
      </c>
      <c r="AH1040" s="14">
        <v>0.230103848017193</v>
      </c>
      <c r="AI1040" s="14">
        <v>0.213954989862991</v>
      </c>
      <c r="AJ1040" s="14">
        <v>0.22601457104751399</v>
      </c>
      <c r="AK1040" s="14">
        <v>0.227820198145919</v>
      </c>
    </row>
    <row r="1041" spans="2:37" x14ac:dyDescent="0.3">
      <c r="B1041" t="s">
        <v>122</v>
      </c>
      <c r="C1041" s="14">
        <v>0.109119647193281</v>
      </c>
      <c r="D1041" s="14">
        <v>0.105148288175076</v>
      </c>
      <c r="E1041" s="14">
        <v>0.112411832545471</v>
      </c>
      <c r="F1041" s="14"/>
      <c r="G1041" s="14">
        <v>8.0555113630994699E-2</v>
      </c>
      <c r="H1041" s="14">
        <v>0.10412165170912401</v>
      </c>
      <c r="I1041" s="14">
        <v>0.105570252746699</v>
      </c>
      <c r="J1041" s="14">
        <v>0.145868166390174</v>
      </c>
      <c r="K1041" s="14"/>
      <c r="L1041" s="14">
        <v>0.13180731419969499</v>
      </c>
      <c r="M1041" s="14">
        <v>8.2178795761513407E-2</v>
      </c>
      <c r="N1041" s="14">
        <v>0.14338449876203499</v>
      </c>
      <c r="O1041" s="14">
        <v>0.124071385362592</v>
      </c>
      <c r="P1041" s="14">
        <v>0.12620232711969401</v>
      </c>
      <c r="Q1041" s="14">
        <v>7.5869498348854494E-2</v>
      </c>
      <c r="R1041" s="14">
        <v>8.6433853044829895E-2</v>
      </c>
      <c r="S1041" s="14">
        <v>0.14836048791356299</v>
      </c>
      <c r="T1041" s="14">
        <v>9.9471539425446606E-2</v>
      </c>
      <c r="U1041" s="14">
        <v>0.11139135283301101</v>
      </c>
      <c r="V1041" s="14">
        <v>0.102574416468224</v>
      </c>
      <c r="W1041" s="14">
        <v>9.1384494910096897E-2</v>
      </c>
      <c r="X1041" s="14"/>
      <c r="Y1041" s="14">
        <v>7.2584647536109201E-2</v>
      </c>
      <c r="Z1041" s="14">
        <v>9.95289081487684E-2</v>
      </c>
      <c r="AA1041" s="14">
        <v>4.8359473104606497E-2</v>
      </c>
      <c r="AB1041" s="14"/>
      <c r="AC1041" s="14">
        <v>8.6993819666237399E-2</v>
      </c>
      <c r="AD1041" s="14">
        <v>0.10909740180204699</v>
      </c>
      <c r="AE1041" s="14">
        <v>0.14258265438891399</v>
      </c>
      <c r="AF1041" s="14"/>
      <c r="AG1041" s="14">
        <v>3.8545913772599902E-2</v>
      </c>
      <c r="AH1041" s="14">
        <v>5.3202230092071701E-2</v>
      </c>
      <c r="AI1041" s="14">
        <v>6.04396112115934E-2</v>
      </c>
      <c r="AJ1041" s="14">
        <v>0.11779308805903101</v>
      </c>
      <c r="AK1041" s="14">
        <v>0.129852972586669</v>
      </c>
    </row>
    <row r="1042" spans="2:37" x14ac:dyDescent="0.3">
      <c r="C1042" s="14"/>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c r="AD1042" s="14"/>
      <c r="AE1042" s="14"/>
      <c r="AF1042" s="14"/>
      <c r="AG1042" s="14"/>
      <c r="AH1042" s="14"/>
      <c r="AI1042" s="14"/>
      <c r="AJ1042" s="14"/>
      <c r="AK1042" s="14"/>
    </row>
    <row r="1043" spans="2:37" x14ac:dyDescent="0.3">
      <c r="B1043" s="6" t="s">
        <v>387</v>
      </c>
      <c r="C1043" s="14"/>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c r="AD1043" s="14"/>
      <c r="AE1043" s="14"/>
      <c r="AF1043" s="14"/>
      <c r="AG1043" s="14"/>
      <c r="AH1043" s="14"/>
      <c r="AI1043" s="14"/>
      <c r="AJ1043" s="14"/>
      <c r="AK1043" s="14"/>
    </row>
    <row r="1044" spans="2:37" x14ac:dyDescent="0.3">
      <c r="B1044" s="26" t="s">
        <v>74</v>
      </c>
      <c r="C1044" s="14"/>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c r="AD1044" s="14"/>
      <c r="AE1044" s="14"/>
      <c r="AF1044" s="14"/>
      <c r="AG1044" s="14"/>
      <c r="AH1044" s="14"/>
      <c r="AI1044" s="14"/>
      <c r="AJ1044" s="14"/>
      <c r="AK1044" s="14"/>
    </row>
    <row r="1045" spans="2:37" x14ac:dyDescent="0.3">
      <c r="B1045" t="s">
        <v>275</v>
      </c>
      <c r="C1045" s="14">
        <v>0.37128733412989201</v>
      </c>
      <c r="D1045" s="14">
        <v>0.38626751566740603</v>
      </c>
      <c r="E1045" s="14">
        <v>0.35580851581207501</v>
      </c>
      <c r="F1045" s="14"/>
      <c r="G1045" s="14">
        <v>0.390442155438885</v>
      </c>
      <c r="H1045" s="14">
        <v>0.38006784142910699</v>
      </c>
      <c r="I1045" s="14">
        <v>0.390993100210768</v>
      </c>
      <c r="J1045" s="14">
        <v>0.32303901774293198</v>
      </c>
      <c r="K1045" s="14"/>
      <c r="L1045" s="14">
        <v>0.33628025627740599</v>
      </c>
      <c r="M1045" s="14">
        <v>0.33311201817423802</v>
      </c>
      <c r="N1045" s="14">
        <v>0.36832708133970699</v>
      </c>
      <c r="O1045" s="14">
        <v>0.397421078276604</v>
      </c>
      <c r="P1045" s="14">
        <v>0.34447470076771203</v>
      </c>
      <c r="Q1045" s="14">
        <v>0.37508383367121401</v>
      </c>
      <c r="R1045" s="14">
        <v>0.40425103153930098</v>
      </c>
      <c r="S1045" s="14">
        <v>0.34240605326558099</v>
      </c>
      <c r="T1045" s="14">
        <v>0.390047659775214</v>
      </c>
      <c r="U1045" s="14">
        <v>0.41259338614514002</v>
      </c>
      <c r="V1045" s="14">
        <v>0.41696255657783798</v>
      </c>
      <c r="W1045" s="14">
        <v>0.361755197244781</v>
      </c>
      <c r="X1045" s="14"/>
      <c r="Y1045" s="14">
        <v>0.38404431368998299</v>
      </c>
      <c r="Z1045" s="14">
        <v>0.38138595502829498</v>
      </c>
      <c r="AA1045" s="14">
        <v>0.36550296959668799</v>
      </c>
      <c r="AB1045" s="14"/>
      <c r="AC1045" s="14">
        <v>0.44019396839364</v>
      </c>
      <c r="AD1045" s="14">
        <v>0.38894667119881499</v>
      </c>
      <c r="AE1045" s="14">
        <v>0.245422451217888</v>
      </c>
      <c r="AF1045" s="14"/>
      <c r="AG1045" s="14">
        <v>0.19533606618462701</v>
      </c>
      <c r="AH1045" s="14">
        <v>0.35730137482645802</v>
      </c>
      <c r="AI1045" s="14">
        <v>0.38241301697852698</v>
      </c>
      <c r="AJ1045" s="14">
        <v>0.40515590434301502</v>
      </c>
      <c r="AK1045" s="14">
        <v>0.33756359466216501</v>
      </c>
    </row>
    <row r="1046" spans="2:37" x14ac:dyDescent="0.3">
      <c r="B1046" t="s">
        <v>276</v>
      </c>
      <c r="C1046" s="14">
        <v>0.34826931803316802</v>
      </c>
      <c r="D1046" s="14">
        <v>0.33273814739155899</v>
      </c>
      <c r="E1046" s="14">
        <v>0.36442335394167502</v>
      </c>
      <c r="F1046" s="14"/>
      <c r="G1046" s="14">
        <v>0.37571331695851201</v>
      </c>
      <c r="H1046" s="14">
        <v>0.35092741712661302</v>
      </c>
      <c r="I1046" s="14">
        <v>0.33063259371338999</v>
      </c>
      <c r="J1046" s="14">
        <v>0.33256684864839597</v>
      </c>
      <c r="K1046" s="14"/>
      <c r="L1046" s="14">
        <v>0.32322452232787202</v>
      </c>
      <c r="M1046" s="14">
        <v>0.39170302283404801</v>
      </c>
      <c r="N1046" s="14">
        <v>0.39042038738126</v>
      </c>
      <c r="O1046" s="14">
        <v>0.33698205122199398</v>
      </c>
      <c r="P1046" s="14">
        <v>0.35153740040847198</v>
      </c>
      <c r="Q1046" s="14">
        <v>0.34807596137069402</v>
      </c>
      <c r="R1046" s="14">
        <v>0.31482477277700299</v>
      </c>
      <c r="S1046" s="14">
        <v>0.395909040983695</v>
      </c>
      <c r="T1046" s="14">
        <v>0.32340962216450497</v>
      </c>
      <c r="U1046" s="14">
        <v>0.34833385370835301</v>
      </c>
      <c r="V1046" s="14">
        <v>0.33159628452131401</v>
      </c>
      <c r="W1046" s="14">
        <v>0.336036215235757</v>
      </c>
      <c r="X1046" s="14"/>
      <c r="Y1046" s="14">
        <v>0.39776888073268502</v>
      </c>
      <c r="Z1046" s="14">
        <v>0.33963227100451399</v>
      </c>
      <c r="AA1046" s="14">
        <v>0.35761795094148902</v>
      </c>
      <c r="AB1046" s="14"/>
      <c r="AC1046" s="14">
        <v>0.34816708208193697</v>
      </c>
      <c r="AD1046" s="14">
        <v>0.36319902236129598</v>
      </c>
      <c r="AE1046" s="14">
        <v>0.31267718339731199</v>
      </c>
      <c r="AF1046" s="14"/>
      <c r="AG1046" s="14">
        <v>0.40654874482500297</v>
      </c>
      <c r="AH1046" s="14">
        <v>0.37977884809846402</v>
      </c>
      <c r="AI1046" s="14">
        <v>0.39271232391042399</v>
      </c>
      <c r="AJ1046" s="14">
        <v>0.33120707943646199</v>
      </c>
      <c r="AK1046" s="14">
        <v>0.349757040484938</v>
      </c>
    </row>
    <row r="1047" spans="2:37" x14ac:dyDescent="0.3">
      <c r="B1047" t="s">
        <v>277</v>
      </c>
      <c r="C1047" s="14">
        <v>0.17080976931911601</v>
      </c>
      <c r="D1047" s="14">
        <v>0.17230870067113299</v>
      </c>
      <c r="E1047" s="14">
        <v>0.169797800558428</v>
      </c>
      <c r="F1047" s="14"/>
      <c r="G1047" s="14">
        <v>0.14865969558197101</v>
      </c>
      <c r="H1047" s="14">
        <v>0.18135143945999899</v>
      </c>
      <c r="I1047" s="14">
        <v>0.16435613658753601</v>
      </c>
      <c r="J1047" s="14">
        <v>0.190408947094551</v>
      </c>
      <c r="K1047" s="14"/>
      <c r="L1047" s="14">
        <v>0.21857122377071</v>
      </c>
      <c r="M1047" s="14">
        <v>0.180110046701142</v>
      </c>
      <c r="N1047" s="14">
        <v>0.15551357352007</v>
      </c>
      <c r="O1047" s="14">
        <v>0.16219520212501801</v>
      </c>
      <c r="P1047" s="14">
        <v>0.16518511904128599</v>
      </c>
      <c r="Q1047" s="14">
        <v>0.14307688001493199</v>
      </c>
      <c r="R1047" s="14">
        <v>0.17379396047759901</v>
      </c>
      <c r="S1047" s="14">
        <v>0.13934432857104501</v>
      </c>
      <c r="T1047" s="14">
        <v>0.158771097770287</v>
      </c>
      <c r="U1047" s="14">
        <v>0.16321290856158299</v>
      </c>
      <c r="V1047" s="14">
        <v>0.12714812816105101</v>
      </c>
      <c r="W1047" s="14">
        <v>0.244971046940408</v>
      </c>
      <c r="X1047" s="14"/>
      <c r="Y1047" s="14">
        <v>0.134297984738703</v>
      </c>
      <c r="Z1047" s="14">
        <v>0.170617674376704</v>
      </c>
      <c r="AA1047" s="14">
        <v>0.15757275217880801</v>
      </c>
      <c r="AB1047" s="14"/>
      <c r="AC1047" s="14">
        <v>0.129895679471843</v>
      </c>
      <c r="AD1047" s="14">
        <v>0.156285059651153</v>
      </c>
      <c r="AE1047" s="14">
        <v>0.25894949040000897</v>
      </c>
      <c r="AF1047" s="14"/>
      <c r="AG1047" s="14">
        <v>0.25189305673120799</v>
      </c>
      <c r="AH1047" s="14">
        <v>0.17923272677068899</v>
      </c>
      <c r="AI1047" s="14">
        <v>0.118847959575215</v>
      </c>
      <c r="AJ1047" s="14">
        <v>0.168710981148635</v>
      </c>
      <c r="AK1047" s="14">
        <v>0.19045934350253199</v>
      </c>
    </row>
    <row r="1048" spans="2:37" x14ac:dyDescent="0.3">
      <c r="B1048" t="s">
        <v>278</v>
      </c>
      <c r="C1048" s="14">
        <v>4.9125552123770802E-2</v>
      </c>
      <c r="D1048" s="14">
        <v>5.6666179910565002E-2</v>
      </c>
      <c r="E1048" s="14">
        <v>4.2086964902300503E-2</v>
      </c>
      <c r="F1048" s="14"/>
      <c r="G1048" s="14">
        <v>4.1396781506649202E-2</v>
      </c>
      <c r="H1048" s="14">
        <v>4.7152018177155398E-2</v>
      </c>
      <c r="I1048" s="14">
        <v>5.2952229376039599E-2</v>
      </c>
      <c r="J1048" s="14">
        <v>5.6875500431965403E-2</v>
      </c>
      <c r="K1048" s="14"/>
      <c r="L1048" s="14">
        <v>5.0567095506650901E-2</v>
      </c>
      <c r="M1048" s="14">
        <v>4.7606348967767602E-2</v>
      </c>
      <c r="N1048" s="14">
        <v>2.5335570501745602E-2</v>
      </c>
      <c r="O1048" s="14">
        <v>5.58053785086206E-2</v>
      </c>
      <c r="P1048" s="14">
        <v>7.4029777165366295E-2</v>
      </c>
      <c r="Q1048" s="14">
        <v>5.4160308596677503E-2</v>
      </c>
      <c r="R1048" s="14">
        <v>5.3675188950579003E-2</v>
      </c>
      <c r="S1048" s="14">
        <v>4.82439375373451E-2</v>
      </c>
      <c r="T1048" s="14">
        <v>5.9339859281833003E-2</v>
      </c>
      <c r="U1048" s="14">
        <v>4.0825720856827598E-2</v>
      </c>
      <c r="V1048" s="14">
        <v>4.6404808494086701E-2</v>
      </c>
      <c r="W1048" s="14">
        <v>0</v>
      </c>
      <c r="X1048" s="14"/>
      <c r="Y1048" s="14">
        <v>4.3457285559461399E-2</v>
      </c>
      <c r="Z1048" s="14">
        <v>4.8691176844245898E-2</v>
      </c>
      <c r="AA1048" s="14">
        <v>8.2066014144576802E-2</v>
      </c>
      <c r="AB1048" s="14"/>
      <c r="AC1048" s="14">
        <v>3.8825927868903501E-2</v>
      </c>
      <c r="AD1048" s="14">
        <v>4.0851092806434501E-2</v>
      </c>
      <c r="AE1048" s="14">
        <v>7.3430458859954098E-2</v>
      </c>
      <c r="AF1048" s="14"/>
      <c r="AG1048" s="14">
        <v>8.0221630027187796E-2</v>
      </c>
      <c r="AH1048" s="14">
        <v>4.1901917922359103E-2</v>
      </c>
      <c r="AI1048" s="14">
        <v>4.9860308304417997E-2</v>
      </c>
      <c r="AJ1048" s="14">
        <v>4.16985909985765E-2</v>
      </c>
      <c r="AK1048" s="14">
        <v>6.3704731534010003E-2</v>
      </c>
    </row>
    <row r="1049" spans="2:37" x14ac:dyDescent="0.3">
      <c r="B1049" t="s">
        <v>279</v>
      </c>
      <c r="C1049" s="14">
        <v>1.8491145435657799E-2</v>
      </c>
      <c r="D1049" s="14">
        <v>2.2141873658560001E-2</v>
      </c>
      <c r="E1049" s="14">
        <v>1.5048619451099801E-2</v>
      </c>
      <c r="F1049" s="14"/>
      <c r="G1049" s="14">
        <v>2.0919850463621301E-2</v>
      </c>
      <c r="H1049" s="14">
        <v>1.0259627737149999E-2</v>
      </c>
      <c r="I1049" s="14">
        <v>2.1556416808602399E-2</v>
      </c>
      <c r="J1049" s="14">
        <v>2.19917117131724E-2</v>
      </c>
      <c r="K1049" s="14"/>
      <c r="L1049" s="14">
        <v>2.5635695728156702E-2</v>
      </c>
      <c r="M1049" s="14">
        <v>2.0099221017417099E-2</v>
      </c>
      <c r="N1049" s="14">
        <v>1.5946430684438202E-2</v>
      </c>
      <c r="O1049" s="14">
        <v>3.5235817881598599E-3</v>
      </c>
      <c r="P1049" s="14">
        <v>1.3876221430476E-2</v>
      </c>
      <c r="Q1049" s="14">
        <v>4.1229835760301099E-2</v>
      </c>
      <c r="R1049" s="14">
        <v>1.6492993111339199E-2</v>
      </c>
      <c r="S1049" s="14">
        <v>2.4655096161379099E-2</v>
      </c>
      <c r="T1049" s="14">
        <v>8.8175040687453101E-3</v>
      </c>
      <c r="U1049" s="14">
        <v>8.1446648701855098E-3</v>
      </c>
      <c r="V1049" s="14">
        <v>2.62586244379024E-2</v>
      </c>
      <c r="W1049" s="14">
        <v>2.31496158535392E-2</v>
      </c>
      <c r="X1049" s="14"/>
      <c r="Y1049" s="14">
        <v>1.65382506509998E-2</v>
      </c>
      <c r="Z1049" s="14">
        <v>2.1563072273104399E-2</v>
      </c>
      <c r="AA1049" s="14">
        <v>2.6334019312794599E-2</v>
      </c>
      <c r="AB1049" s="14"/>
      <c r="AC1049" s="14">
        <v>1.1941606656479699E-2</v>
      </c>
      <c r="AD1049" s="14">
        <v>2.04779311873503E-2</v>
      </c>
      <c r="AE1049" s="14">
        <v>2.8481057818426501E-2</v>
      </c>
      <c r="AF1049" s="14"/>
      <c r="AG1049" s="14">
        <v>5.6772600714026199E-2</v>
      </c>
      <c r="AH1049" s="14">
        <v>1.7231034653969399E-2</v>
      </c>
      <c r="AI1049" s="14">
        <v>2.28089768051149E-2</v>
      </c>
      <c r="AJ1049" s="14">
        <v>1.4091210299358101E-2</v>
      </c>
      <c r="AK1049" s="14">
        <v>1.47809397029432E-2</v>
      </c>
    </row>
    <row r="1050" spans="2:37" x14ac:dyDescent="0.3">
      <c r="B1050" t="s">
        <v>122</v>
      </c>
      <c r="C1050" s="14">
        <v>4.2016880958395501E-2</v>
      </c>
      <c r="D1050" s="14">
        <v>2.98775827007761E-2</v>
      </c>
      <c r="E1050" s="14">
        <v>5.2834745334421403E-2</v>
      </c>
      <c r="F1050" s="14"/>
      <c r="G1050" s="14">
        <v>2.2868200050360901E-2</v>
      </c>
      <c r="H1050" s="14">
        <v>3.0241656069975E-2</v>
      </c>
      <c r="I1050" s="14">
        <v>3.9509523303664203E-2</v>
      </c>
      <c r="J1050" s="14">
        <v>7.5117974368982807E-2</v>
      </c>
      <c r="K1050" s="14"/>
      <c r="L1050" s="14">
        <v>4.5721206389204801E-2</v>
      </c>
      <c r="M1050" s="14">
        <v>2.7369342305387099E-2</v>
      </c>
      <c r="N1050" s="14">
        <v>4.4456956572779101E-2</v>
      </c>
      <c r="O1050" s="14">
        <v>4.4072708079603097E-2</v>
      </c>
      <c r="P1050" s="14">
        <v>5.08967811866873E-2</v>
      </c>
      <c r="Q1050" s="14">
        <v>3.8373180586181402E-2</v>
      </c>
      <c r="R1050" s="14">
        <v>3.6962053144179399E-2</v>
      </c>
      <c r="S1050" s="14">
        <v>4.94415434809546E-2</v>
      </c>
      <c r="T1050" s="14">
        <v>5.9614256939414897E-2</v>
      </c>
      <c r="U1050" s="14">
        <v>2.6889465857911798E-2</v>
      </c>
      <c r="V1050" s="14">
        <v>5.1629597807808299E-2</v>
      </c>
      <c r="W1050" s="14">
        <v>3.4087924725514397E-2</v>
      </c>
      <c r="X1050" s="14"/>
      <c r="Y1050" s="14">
        <v>2.3893284628168001E-2</v>
      </c>
      <c r="Z1050" s="14">
        <v>3.8109850473136697E-2</v>
      </c>
      <c r="AA1050" s="14">
        <v>1.0906293825643299E-2</v>
      </c>
      <c r="AB1050" s="14"/>
      <c r="AC1050" s="14">
        <v>3.0975735527196801E-2</v>
      </c>
      <c r="AD1050" s="14">
        <v>3.02402227949502E-2</v>
      </c>
      <c r="AE1050" s="14">
        <v>8.1039358306410306E-2</v>
      </c>
      <c r="AF1050" s="14"/>
      <c r="AG1050" s="14">
        <v>9.2279015179481307E-3</v>
      </c>
      <c r="AH1050" s="14">
        <v>2.4554097728060699E-2</v>
      </c>
      <c r="AI1050" s="14">
        <v>3.3357414426300899E-2</v>
      </c>
      <c r="AJ1050" s="14">
        <v>3.9136233773953998E-2</v>
      </c>
      <c r="AK1050" s="14">
        <v>4.3734350113412097E-2</v>
      </c>
    </row>
    <row r="1051" spans="2:37" x14ac:dyDescent="0.3">
      <c r="B1051" t="s">
        <v>280</v>
      </c>
      <c r="C1051" s="14">
        <v>0.71955665216305997</v>
      </c>
      <c r="D1051" s="14">
        <v>0.71900566305896496</v>
      </c>
      <c r="E1051" s="14">
        <v>0.72023186975374998</v>
      </c>
      <c r="F1051" s="14"/>
      <c r="G1051" s="14">
        <v>0.76615547239739701</v>
      </c>
      <c r="H1051" s="14">
        <v>0.73099525855572001</v>
      </c>
      <c r="I1051" s="14">
        <v>0.72162569392415798</v>
      </c>
      <c r="J1051" s="14">
        <v>0.65560586639132801</v>
      </c>
      <c r="K1051" s="14"/>
      <c r="L1051" s="14">
        <v>0.65950477860527801</v>
      </c>
      <c r="M1051" s="14">
        <v>0.72481504100828598</v>
      </c>
      <c r="N1051" s="14">
        <v>0.75874746872096699</v>
      </c>
      <c r="O1051" s="14">
        <v>0.73440312949859898</v>
      </c>
      <c r="P1051" s="14">
        <v>0.69601210117618395</v>
      </c>
      <c r="Q1051" s="14">
        <v>0.72315979504190797</v>
      </c>
      <c r="R1051" s="14">
        <v>0.71907580431630402</v>
      </c>
      <c r="S1051" s="14">
        <v>0.73831509424927599</v>
      </c>
      <c r="T1051" s="14">
        <v>0.71345728193971902</v>
      </c>
      <c r="U1051" s="14">
        <v>0.76092723985349198</v>
      </c>
      <c r="V1051" s="14">
        <v>0.74855884109915205</v>
      </c>
      <c r="W1051" s="14">
        <v>0.697791412480538</v>
      </c>
      <c r="X1051" s="14"/>
      <c r="Y1051" s="14">
        <v>0.78181319442266795</v>
      </c>
      <c r="Z1051" s="14">
        <v>0.72101822603280896</v>
      </c>
      <c r="AA1051" s="14">
        <v>0.723120920538177</v>
      </c>
      <c r="AB1051" s="14"/>
      <c r="AC1051" s="14">
        <v>0.78836105047557703</v>
      </c>
      <c r="AD1051" s="14">
        <v>0.75214569356011096</v>
      </c>
      <c r="AE1051" s="14">
        <v>0.55809963461519996</v>
      </c>
      <c r="AF1051" s="14"/>
      <c r="AG1051" s="14">
        <v>0.60188481100962998</v>
      </c>
      <c r="AH1051" s="14">
        <v>0.73708022292492203</v>
      </c>
      <c r="AI1051" s="14">
        <v>0.77512534088895102</v>
      </c>
      <c r="AJ1051" s="14">
        <v>0.73636298377947695</v>
      </c>
      <c r="AK1051" s="14">
        <v>0.68732063514710295</v>
      </c>
    </row>
    <row r="1052" spans="2:37" x14ac:dyDescent="0.3">
      <c r="B1052" t="s">
        <v>281</v>
      </c>
      <c r="C1052" s="14">
        <v>6.7616697559428604E-2</v>
      </c>
      <c r="D1052" s="14">
        <v>7.8808053569125097E-2</v>
      </c>
      <c r="E1052" s="14">
        <v>5.7135584353400298E-2</v>
      </c>
      <c r="F1052" s="14"/>
      <c r="G1052" s="14">
        <v>6.23166319702705E-2</v>
      </c>
      <c r="H1052" s="14">
        <v>5.7411645914305399E-2</v>
      </c>
      <c r="I1052" s="14">
        <v>7.4508646184641897E-2</v>
      </c>
      <c r="J1052" s="14">
        <v>7.8867212145137894E-2</v>
      </c>
      <c r="K1052" s="14"/>
      <c r="L1052" s="14">
        <v>7.6202791234807499E-2</v>
      </c>
      <c r="M1052" s="14">
        <v>6.7705569985184705E-2</v>
      </c>
      <c r="N1052" s="14">
        <v>4.1282001186183803E-2</v>
      </c>
      <c r="O1052" s="14">
        <v>5.9328960296780503E-2</v>
      </c>
      <c r="P1052" s="14">
        <v>8.7905998595842305E-2</v>
      </c>
      <c r="Q1052" s="14">
        <v>9.5390144356978596E-2</v>
      </c>
      <c r="R1052" s="14">
        <v>7.0168182061918299E-2</v>
      </c>
      <c r="S1052" s="14">
        <v>7.2899033698724205E-2</v>
      </c>
      <c r="T1052" s="14">
        <v>6.8157363350578301E-2</v>
      </c>
      <c r="U1052" s="14">
        <v>4.8970385727013101E-2</v>
      </c>
      <c r="V1052" s="14">
        <v>7.2663432931989097E-2</v>
      </c>
      <c r="W1052" s="14">
        <v>2.31496158535392E-2</v>
      </c>
      <c r="X1052" s="14"/>
      <c r="Y1052" s="14">
        <v>5.9995536210461199E-2</v>
      </c>
      <c r="Z1052" s="14">
        <v>7.0254249117350301E-2</v>
      </c>
      <c r="AA1052" s="14">
        <v>0.108400033457371</v>
      </c>
      <c r="AB1052" s="14"/>
      <c r="AC1052" s="14">
        <v>5.0767534525383198E-2</v>
      </c>
      <c r="AD1052" s="14">
        <v>6.1329023993784801E-2</v>
      </c>
      <c r="AE1052" s="14">
        <v>0.101911516678381</v>
      </c>
      <c r="AF1052" s="14"/>
      <c r="AG1052" s="14">
        <v>0.136994230741214</v>
      </c>
      <c r="AH1052" s="14">
        <v>5.9132952576328501E-2</v>
      </c>
      <c r="AI1052" s="14">
        <v>7.2669285109532994E-2</v>
      </c>
      <c r="AJ1052" s="14">
        <v>5.5789801297934601E-2</v>
      </c>
      <c r="AK1052" s="14">
        <v>7.8485671236953103E-2</v>
      </c>
    </row>
    <row r="1053" spans="2:37" x14ac:dyDescent="0.3">
      <c r="B1053" t="s">
        <v>252</v>
      </c>
      <c r="C1053" s="14">
        <v>0.65193995460363097</v>
      </c>
      <c r="D1053" s="14">
        <v>0.64019760948983995</v>
      </c>
      <c r="E1053" s="14">
        <v>0.66309628540035004</v>
      </c>
      <c r="F1053" s="14"/>
      <c r="G1053" s="14">
        <v>0.70383884042712697</v>
      </c>
      <c r="H1053" s="14">
        <v>0.67358361264141497</v>
      </c>
      <c r="I1053" s="14">
        <v>0.64711704773951595</v>
      </c>
      <c r="J1053" s="14">
        <v>0.57673865424618997</v>
      </c>
      <c r="K1053" s="14"/>
      <c r="L1053" s="14">
        <v>0.58330198737047001</v>
      </c>
      <c r="M1053" s="14">
        <v>0.65710947102310102</v>
      </c>
      <c r="N1053" s="14">
        <v>0.71746546753478302</v>
      </c>
      <c r="O1053" s="14">
        <v>0.67507416920181795</v>
      </c>
      <c r="P1053" s="14">
        <v>0.60810610258034203</v>
      </c>
      <c r="Q1053" s="14">
        <v>0.62776965068492896</v>
      </c>
      <c r="R1053" s="14">
        <v>0.64890762225438503</v>
      </c>
      <c r="S1053" s="14">
        <v>0.66541606055055202</v>
      </c>
      <c r="T1053" s="14">
        <v>0.64529991858914104</v>
      </c>
      <c r="U1053" s="14">
        <v>0.71195685412647902</v>
      </c>
      <c r="V1053" s="14">
        <v>0.67589540816716298</v>
      </c>
      <c r="W1053" s="14">
        <v>0.67464179662699897</v>
      </c>
      <c r="X1053" s="14"/>
      <c r="Y1053" s="14">
        <v>0.721817658212207</v>
      </c>
      <c r="Z1053" s="14">
        <v>0.65076397691545895</v>
      </c>
      <c r="AA1053" s="14">
        <v>0.61472088708080597</v>
      </c>
      <c r="AB1053" s="14"/>
      <c r="AC1053" s="14">
        <v>0.73759351595019396</v>
      </c>
      <c r="AD1053" s="14">
        <v>0.69081666956632704</v>
      </c>
      <c r="AE1053" s="14">
        <v>0.45618811793682001</v>
      </c>
      <c r="AF1053" s="14"/>
      <c r="AG1053" s="14">
        <v>0.46489058026841501</v>
      </c>
      <c r="AH1053" s="14">
        <v>0.67794727034859303</v>
      </c>
      <c r="AI1053" s="14">
        <v>0.70245605577941805</v>
      </c>
      <c r="AJ1053" s="14">
        <v>0.68057318248154197</v>
      </c>
      <c r="AK1053" s="14">
        <v>0.60883496391015002</v>
      </c>
    </row>
    <row r="1054" spans="2:37" x14ac:dyDescent="0.3">
      <c r="C1054" s="14"/>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c r="AD1054" s="14"/>
      <c r="AE1054" s="14"/>
      <c r="AF1054" s="14"/>
      <c r="AG1054" s="14"/>
      <c r="AH1054" s="14"/>
      <c r="AI1054" s="14"/>
      <c r="AJ1054" s="14"/>
      <c r="AK1054" s="14"/>
    </row>
    <row r="1055" spans="2:37" x14ac:dyDescent="0.3">
      <c r="B1055" s="6" t="s">
        <v>388</v>
      </c>
      <c r="C1055" s="14"/>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c r="AD1055" s="14"/>
      <c r="AE1055" s="14"/>
      <c r="AF1055" s="14"/>
      <c r="AG1055" s="14"/>
      <c r="AH1055" s="14"/>
      <c r="AI1055" s="14"/>
      <c r="AJ1055" s="14"/>
      <c r="AK1055" s="14"/>
    </row>
    <row r="1056" spans="2:37" x14ac:dyDescent="0.3">
      <c r="B1056" s="26" t="s">
        <v>74</v>
      </c>
      <c r="C1056" s="14"/>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c r="AD1056" s="14"/>
      <c r="AE1056" s="14"/>
      <c r="AF1056" s="14"/>
      <c r="AG1056" s="14"/>
      <c r="AH1056" s="14"/>
      <c r="AI1056" s="14"/>
      <c r="AJ1056" s="14"/>
      <c r="AK1056" s="14"/>
    </row>
    <row r="1057" spans="2:37" x14ac:dyDescent="0.3">
      <c r="B1057" t="s">
        <v>275</v>
      </c>
      <c r="C1057" s="14">
        <v>0.43477763244414502</v>
      </c>
      <c r="D1057" s="14">
        <v>0.44469252232783901</v>
      </c>
      <c r="E1057" s="14">
        <v>0.42334175099292498</v>
      </c>
      <c r="F1057" s="14"/>
      <c r="G1057" s="14">
        <v>0.45619887229127098</v>
      </c>
      <c r="H1057" s="14">
        <v>0.44307125575477602</v>
      </c>
      <c r="I1057" s="14">
        <v>0.45455654979743698</v>
      </c>
      <c r="J1057" s="14">
        <v>0.38415465443732899</v>
      </c>
      <c r="K1057" s="14"/>
      <c r="L1057" s="14">
        <v>0.36572125666633398</v>
      </c>
      <c r="M1057" s="14">
        <v>0.45096017999812699</v>
      </c>
      <c r="N1057" s="14">
        <v>0.48696917638912102</v>
      </c>
      <c r="O1057" s="14">
        <v>0.46792531271071303</v>
      </c>
      <c r="P1057" s="14">
        <v>0.36328636232046801</v>
      </c>
      <c r="Q1057" s="14">
        <v>0.382633460537602</v>
      </c>
      <c r="R1057" s="14">
        <v>0.44789575429545703</v>
      </c>
      <c r="S1057" s="14">
        <v>0.399302023845578</v>
      </c>
      <c r="T1057" s="14">
        <v>0.45425006922161398</v>
      </c>
      <c r="U1057" s="14">
        <v>0.49885478423510199</v>
      </c>
      <c r="V1057" s="14">
        <v>0.48094056962700299</v>
      </c>
      <c r="W1057" s="14">
        <v>0.44272305156682501</v>
      </c>
      <c r="X1057" s="14"/>
      <c r="Y1057" s="14">
        <v>0.436098289695243</v>
      </c>
      <c r="Z1057" s="14">
        <v>0.42319005393959103</v>
      </c>
      <c r="AA1057" s="14">
        <v>0.48965509655957001</v>
      </c>
      <c r="AB1057" s="14"/>
      <c r="AC1057" s="14">
        <v>0.49127760317764502</v>
      </c>
      <c r="AD1057" s="14">
        <v>0.45620877208033001</v>
      </c>
      <c r="AE1057" s="14">
        <v>0.29388082596159498</v>
      </c>
      <c r="AF1057" s="14"/>
      <c r="AG1057" s="14">
        <v>0.23255329430350299</v>
      </c>
      <c r="AH1057" s="14">
        <v>0.42381851705686202</v>
      </c>
      <c r="AI1057" s="14">
        <v>0.45275719899744798</v>
      </c>
      <c r="AJ1057" s="14">
        <v>0.46300810792386399</v>
      </c>
      <c r="AK1057" s="14">
        <v>0.41673354539431701</v>
      </c>
    </row>
    <row r="1058" spans="2:37" x14ac:dyDescent="0.3">
      <c r="B1058" t="s">
        <v>276</v>
      </c>
      <c r="C1058" s="14">
        <v>0.31422762671776899</v>
      </c>
      <c r="D1058" s="14">
        <v>0.30222730837702799</v>
      </c>
      <c r="E1058" s="14">
        <v>0.32735732978288501</v>
      </c>
      <c r="F1058" s="14"/>
      <c r="G1058" s="14">
        <v>0.35353735376258399</v>
      </c>
      <c r="H1058" s="14">
        <v>0.32672891868903597</v>
      </c>
      <c r="I1058" s="14">
        <v>0.26402220902469697</v>
      </c>
      <c r="J1058" s="14">
        <v>0.304947004347776</v>
      </c>
      <c r="K1058" s="14"/>
      <c r="L1058" s="14">
        <v>0.34216862959967997</v>
      </c>
      <c r="M1058" s="14">
        <v>0.31174736200268799</v>
      </c>
      <c r="N1058" s="14">
        <v>0.27077836523920601</v>
      </c>
      <c r="O1058" s="14">
        <v>0.29307391359908103</v>
      </c>
      <c r="P1058" s="14">
        <v>0.34086103966666498</v>
      </c>
      <c r="Q1058" s="14">
        <v>0.34022885656317797</v>
      </c>
      <c r="R1058" s="14">
        <v>0.31911423410460799</v>
      </c>
      <c r="S1058" s="14">
        <v>0.360803008732763</v>
      </c>
      <c r="T1058" s="14">
        <v>0.31706115898225701</v>
      </c>
      <c r="U1058" s="14">
        <v>0.28801184728465501</v>
      </c>
      <c r="V1058" s="14">
        <v>0.26339069199541398</v>
      </c>
      <c r="W1058" s="14">
        <v>0.31223356148026499</v>
      </c>
      <c r="X1058" s="14"/>
      <c r="Y1058" s="14">
        <v>0.36779398450748901</v>
      </c>
      <c r="Z1058" s="14">
        <v>0.322087651705185</v>
      </c>
      <c r="AA1058" s="14">
        <v>0.29224779825590802</v>
      </c>
      <c r="AB1058" s="14"/>
      <c r="AC1058" s="14">
        <v>0.30358676281562402</v>
      </c>
      <c r="AD1058" s="14">
        <v>0.322977450685556</v>
      </c>
      <c r="AE1058" s="14">
        <v>0.32736917974787699</v>
      </c>
      <c r="AF1058" s="14"/>
      <c r="AG1058" s="14">
        <v>0.403977825576741</v>
      </c>
      <c r="AH1058" s="14">
        <v>0.354341476205975</v>
      </c>
      <c r="AI1058" s="14">
        <v>0.30111640057003802</v>
      </c>
      <c r="AJ1058" s="14">
        <v>0.31232383118198398</v>
      </c>
      <c r="AK1058" s="14">
        <v>0.31319270433308</v>
      </c>
    </row>
    <row r="1059" spans="2:37" x14ac:dyDescent="0.3">
      <c r="B1059" t="s">
        <v>277</v>
      </c>
      <c r="C1059" s="14">
        <v>0.149027410863351</v>
      </c>
      <c r="D1059" s="14">
        <v>0.14754915345018199</v>
      </c>
      <c r="E1059" s="14">
        <v>0.151452154482378</v>
      </c>
      <c r="F1059" s="14"/>
      <c r="G1059" s="14">
        <v>0.108458802763613</v>
      </c>
      <c r="H1059" s="14">
        <v>0.14572619067016301</v>
      </c>
      <c r="I1059" s="14">
        <v>0.167969539707266</v>
      </c>
      <c r="J1059" s="14">
        <v>0.178927410210906</v>
      </c>
      <c r="K1059" s="14"/>
      <c r="L1059" s="14">
        <v>0.17016467439562399</v>
      </c>
      <c r="M1059" s="14">
        <v>0.144268820174698</v>
      </c>
      <c r="N1059" s="14">
        <v>0.14829583409035099</v>
      </c>
      <c r="O1059" s="14">
        <v>0.147069377030277</v>
      </c>
      <c r="P1059" s="14">
        <v>0.17911412035407101</v>
      </c>
      <c r="Q1059" s="14">
        <v>0.14566804043212001</v>
      </c>
      <c r="R1059" s="14">
        <v>0.132801066679928</v>
      </c>
      <c r="S1059" s="14">
        <v>0.141019382424247</v>
      </c>
      <c r="T1059" s="14">
        <v>0.12860042563293</v>
      </c>
      <c r="U1059" s="14">
        <v>0.12864406705777501</v>
      </c>
      <c r="V1059" s="14">
        <v>0.175422338203368</v>
      </c>
      <c r="W1059" s="14">
        <v>0.16460402964947099</v>
      </c>
      <c r="X1059" s="14"/>
      <c r="Y1059" s="14">
        <v>0.11686218873453</v>
      </c>
      <c r="Z1059" s="14">
        <v>0.147731575919827</v>
      </c>
      <c r="AA1059" s="14">
        <v>0.13990002070968999</v>
      </c>
      <c r="AB1059" s="14"/>
      <c r="AC1059" s="14">
        <v>0.114342925250243</v>
      </c>
      <c r="AD1059" s="14">
        <v>0.14216023494736599</v>
      </c>
      <c r="AE1059" s="14">
        <v>0.215761446833934</v>
      </c>
      <c r="AF1059" s="14"/>
      <c r="AG1059" s="14">
        <v>0.14439729937759199</v>
      </c>
      <c r="AH1059" s="14">
        <v>0.15104501846672999</v>
      </c>
      <c r="AI1059" s="14">
        <v>0.13888072826796299</v>
      </c>
      <c r="AJ1059" s="14">
        <v>0.14395586770272301</v>
      </c>
      <c r="AK1059" s="14">
        <v>0.15382901753082201</v>
      </c>
    </row>
    <row r="1060" spans="2:37" x14ac:dyDescent="0.3">
      <c r="B1060" t="s">
        <v>278</v>
      </c>
      <c r="C1060" s="14">
        <v>4.6352891580708697E-2</v>
      </c>
      <c r="D1060" s="14">
        <v>5.9458249748017798E-2</v>
      </c>
      <c r="E1060" s="14">
        <v>3.3863043804449697E-2</v>
      </c>
      <c r="F1060" s="14"/>
      <c r="G1060" s="14">
        <v>4.6326175589169703E-2</v>
      </c>
      <c r="H1060" s="14">
        <v>4.16449594018981E-2</v>
      </c>
      <c r="I1060" s="14">
        <v>6.01570541858591E-2</v>
      </c>
      <c r="J1060" s="14">
        <v>3.98038963919468E-2</v>
      </c>
      <c r="K1060" s="14"/>
      <c r="L1060" s="14">
        <v>6.4005211802386899E-2</v>
      </c>
      <c r="M1060" s="14">
        <v>4.5474372900563997E-2</v>
      </c>
      <c r="N1060" s="14">
        <v>4.5590921421951397E-2</v>
      </c>
      <c r="O1060" s="14">
        <v>4.04988326381844E-2</v>
      </c>
      <c r="P1060" s="14">
        <v>3.7156530288303499E-2</v>
      </c>
      <c r="Q1060" s="14">
        <v>7.3319250320513202E-2</v>
      </c>
      <c r="R1060" s="14">
        <v>4.6592416307464003E-2</v>
      </c>
      <c r="S1060" s="14">
        <v>2.4396541045402401E-2</v>
      </c>
      <c r="T1060" s="14">
        <v>3.5795348125662298E-2</v>
      </c>
      <c r="U1060" s="14">
        <v>4.0727733535267902E-2</v>
      </c>
      <c r="V1060" s="14">
        <v>3.9753562786102897E-2</v>
      </c>
      <c r="W1060" s="14">
        <v>2.30990151280384E-2</v>
      </c>
      <c r="X1060" s="14"/>
      <c r="Y1060" s="14">
        <v>5.0567247879318003E-2</v>
      </c>
      <c r="Z1060" s="14">
        <v>5.28943351699553E-2</v>
      </c>
      <c r="AA1060" s="14">
        <v>2.8722718543930201E-2</v>
      </c>
      <c r="AB1060" s="14"/>
      <c r="AC1060" s="14">
        <v>4.3004889709106403E-2</v>
      </c>
      <c r="AD1060" s="14">
        <v>4.5619519613760297E-2</v>
      </c>
      <c r="AE1060" s="14">
        <v>5.8558219975443103E-2</v>
      </c>
      <c r="AF1060" s="14"/>
      <c r="AG1060" s="14">
        <v>0.120205879869482</v>
      </c>
      <c r="AH1060" s="14">
        <v>3.7724002557715901E-2</v>
      </c>
      <c r="AI1060" s="14">
        <v>7.0722832498369595E-2</v>
      </c>
      <c r="AJ1060" s="14">
        <v>3.3026325455733502E-2</v>
      </c>
      <c r="AK1060" s="14">
        <v>4.4896355522651997E-2</v>
      </c>
    </row>
    <row r="1061" spans="2:37" x14ac:dyDescent="0.3">
      <c r="B1061" t="s">
        <v>279</v>
      </c>
      <c r="C1061" s="14">
        <v>1.9077600126257699E-2</v>
      </c>
      <c r="D1061" s="14">
        <v>1.94120453431363E-2</v>
      </c>
      <c r="E1061" s="14">
        <v>1.8876715237476801E-2</v>
      </c>
      <c r="F1061" s="14"/>
      <c r="G1061" s="14">
        <v>1.49443079987936E-2</v>
      </c>
      <c r="H1061" s="14">
        <v>1.25932360825923E-2</v>
      </c>
      <c r="I1061" s="14">
        <v>2.3931144867347199E-2</v>
      </c>
      <c r="J1061" s="14">
        <v>2.6285333840299002E-2</v>
      </c>
      <c r="K1061" s="14"/>
      <c r="L1061" s="14">
        <v>1.48314994982697E-2</v>
      </c>
      <c r="M1061" s="14">
        <v>1.7309416468619901E-2</v>
      </c>
      <c r="N1061" s="14">
        <v>7.9857791696114795E-3</v>
      </c>
      <c r="O1061" s="14">
        <v>1.8826774534698099E-2</v>
      </c>
      <c r="P1061" s="14">
        <v>3.8039626638872802E-2</v>
      </c>
      <c r="Q1061" s="14">
        <v>1.99189947268631E-2</v>
      </c>
      <c r="R1061" s="14">
        <v>8.2233132351215103E-3</v>
      </c>
      <c r="S1061" s="14">
        <v>1.60473391255909E-2</v>
      </c>
      <c r="T1061" s="14">
        <v>3.1270687690703701E-2</v>
      </c>
      <c r="U1061" s="14">
        <v>1.9986652257027299E-2</v>
      </c>
      <c r="V1061" s="14">
        <v>1.4511515150561601E-2</v>
      </c>
      <c r="W1061" s="14">
        <v>2.3272661893272598E-2</v>
      </c>
      <c r="X1061" s="14"/>
      <c r="Y1061" s="14">
        <v>1.7543549176697398E-2</v>
      </c>
      <c r="Z1061" s="14">
        <v>1.9552695146863999E-2</v>
      </c>
      <c r="AA1061" s="14">
        <v>2.8330580787357999E-2</v>
      </c>
      <c r="AB1061" s="14"/>
      <c r="AC1061" s="14">
        <v>1.84201284171761E-2</v>
      </c>
      <c r="AD1061" s="14">
        <v>1.0499477461124399E-2</v>
      </c>
      <c r="AE1061" s="14">
        <v>2.71369471602038E-2</v>
      </c>
      <c r="AF1061" s="14"/>
      <c r="AG1061" s="14">
        <v>8.9637799354734399E-2</v>
      </c>
      <c r="AH1061" s="14">
        <v>8.3528537401982295E-3</v>
      </c>
      <c r="AI1061" s="14">
        <v>1.50615851492638E-2</v>
      </c>
      <c r="AJ1061" s="14">
        <v>1.24791673793335E-2</v>
      </c>
      <c r="AK1061" s="14">
        <v>3.0145163365266001E-2</v>
      </c>
    </row>
    <row r="1062" spans="2:37" x14ac:dyDescent="0.3">
      <c r="B1062" t="s">
        <v>122</v>
      </c>
      <c r="C1062" s="14">
        <v>3.6536838267768497E-2</v>
      </c>
      <c r="D1062" s="14">
        <v>2.6660720753797301E-2</v>
      </c>
      <c r="E1062" s="14">
        <v>4.51090056998854E-2</v>
      </c>
      <c r="F1062" s="14"/>
      <c r="G1062" s="14">
        <v>2.05344875945687E-2</v>
      </c>
      <c r="H1062" s="14">
        <v>3.0235439401534701E-2</v>
      </c>
      <c r="I1062" s="14">
        <v>2.93635024173938E-2</v>
      </c>
      <c r="J1062" s="14">
        <v>6.5881700771743504E-2</v>
      </c>
      <c r="K1062" s="14"/>
      <c r="L1062" s="14">
        <v>4.3108728037705497E-2</v>
      </c>
      <c r="M1062" s="14">
        <v>3.0239848455302799E-2</v>
      </c>
      <c r="N1062" s="14">
        <v>4.03799236897594E-2</v>
      </c>
      <c r="O1062" s="14">
        <v>3.2605789487046802E-2</v>
      </c>
      <c r="P1062" s="14">
        <v>4.1542320731620001E-2</v>
      </c>
      <c r="Q1062" s="14">
        <v>3.8231397419723902E-2</v>
      </c>
      <c r="R1062" s="14">
        <v>4.53732153774207E-2</v>
      </c>
      <c r="S1062" s="14">
        <v>5.8431704826419101E-2</v>
      </c>
      <c r="T1062" s="14">
        <v>3.3022310346831903E-2</v>
      </c>
      <c r="U1062" s="14">
        <v>2.37749156301728E-2</v>
      </c>
      <c r="V1062" s="14">
        <v>2.5981322237550099E-2</v>
      </c>
      <c r="W1062" s="14">
        <v>3.40676802821279E-2</v>
      </c>
      <c r="X1062" s="14"/>
      <c r="Y1062" s="14">
        <v>1.1134740006722901E-2</v>
      </c>
      <c r="Z1062" s="14">
        <v>3.4543688118577998E-2</v>
      </c>
      <c r="AA1062" s="14">
        <v>2.1143785143544001E-2</v>
      </c>
      <c r="AB1062" s="14"/>
      <c r="AC1062" s="14">
        <v>2.93676906302053E-2</v>
      </c>
      <c r="AD1062" s="14">
        <v>2.2534545211862898E-2</v>
      </c>
      <c r="AE1062" s="14">
        <v>7.7293380320947E-2</v>
      </c>
      <c r="AF1062" s="14"/>
      <c r="AG1062" s="14">
        <v>9.2279015179481307E-3</v>
      </c>
      <c r="AH1062" s="14">
        <v>2.4718131972519201E-2</v>
      </c>
      <c r="AI1062" s="14">
        <v>2.1461254516918198E-2</v>
      </c>
      <c r="AJ1062" s="14">
        <v>3.52067003563621E-2</v>
      </c>
      <c r="AK1062" s="14">
        <v>4.1203213853862698E-2</v>
      </c>
    </row>
    <row r="1063" spans="2:37" x14ac:dyDescent="0.3">
      <c r="B1063" t="s">
        <v>280</v>
      </c>
      <c r="C1063" s="14">
        <v>0.74900525916191396</v>
      </c>
      <c r="D1063" s="14">
        <v>0.746919830704867</v>
      </c>
      <c r="E1063" s="14">
        <v>0.75069908077581005</v>
      </c>
      <c r="F1063" s="14"/>
      <c r="G1063" s="14">
        <v>0.80973622605385498</v>
      </c>
      <c r="H1063" s="14">
        <v>0.76980017444381199</v>
      </c>
      <c r="I1063" s="14">
        <v>0.71857875882213396</v>
      </c>
      <c r="J1063" s="14">
        <v>0.68910165878510499</v>
      </c>
      <c r="K1063" s="14"/>
      <c r="L1063" s="14">
        <v>0.70788988626601401</v>
      </c>
      <c r="M1063" s="14">
        <v>0.76270754200081503</v>
      </c>
      <c r="N1063" s="14">
        <v>0.75774754162832703</v>
      </c>
      <c r="O1063" s="14">
        <v>0.760999226309794</v>
      </c>
      <c r="P1063" s="14">
        <v>0.70414740198713299</v>
      </c>
      <c r="Q1063" s="14">
        <v>0.72286231710077997</v>
      </c>
      <c r="R1063" s="14">
        <v>0.76700998840006596</v>
      </c>
      <c r="S1063" s="14">
        <v>0.76010503257834106</v>
      </c>
      <c r="T1063" s="14">
        <v>0.77131122820387199</v>
      </c>
      <c r="U1063" s="14">
        <v>0.786866631519757</v>
      </c>
      <c r="V1063" s="14">
        <v>0.74433126162241703</v>
      </c>
      <c r="W1063" s="14">
        <v>0.75495661304709005</v>
      </c>
      <c r="X1063" s="14"/>
      <c r="Y1063" s="14">
        <v>0.80389227420273202</v>
      </c>
      <c r="Z1063" s="14">
        <v>0.74527770564477602</v>
      </c>
      <c r="AA1063" s="14">
        <v>0.78190289481547803</v>
      </c>
      <c r="AB1063" s="14"/>
      <c r="AC1063" s="14">
        <v>0.79486436599326904</v>
      </c>
      <c r="AD1063" s="14">
        <v>0.77918622276588601</v>
      </c>
      <c r="AE1063" s="14">
        <v>0.62125000570947198</v>
      </c>
      <c r="AF1063" s="14"/>
      <c r="AG1063" s="14">
        <v>0.63653111988024302</v>
      </c>
      <c r="AH1063" s="14">
        <v>0.77815999326283702</v>
      </c>
      <c r="AI1063" s="14">
        <v>0.75387359956748601</v>
      </c>
      <c r="AJ1063" s="14">
        <v>0.77533193910584797</v>
      </c>
      <c r="AK1063" s="14">
        <v>0.72992624972739795</v>
      </c>
    </row>
    <row r="1064" spans="2:37" x14ac:dyDescent="0.3">
      <c r="B1064" t="s">
        <v>281</v>
      </c>
      <c r="C1064" s="14">
        <v>6.5430491706966395E-2</v>
      </c>
      <c r="D1064" s="14">
        <v>7.8870295091153994E-2</v>
      </c>
      <c r="E1064" s="14">
        <v>5.2739759041926397E-2</v>
      </c>
      <c r="F1064" s="14"/>
      <c r="G1064" s="14">
        <v>6.12704835879632E-2</v>
      </c>
      <c r="H1064" s="14">
        <v>5.4238195484490402E-2</v>
      </c>
      <c r="I1064" s="14">
        <v>8.4088199053206206E-2</v>
      </c>
      <c r="J1064" s="14">
        <v>6.6089230232245805E-2</v>
      </c>
      <c r="K1064" s="14"/>
      <c r="L1064" s="14">
        <v>7.8836711300656601E-2</v>
      </c>
      <c r="M1064" s="14">
        <v>6.2783789369183898E-2</v>
      </c>
      <c r="N1064" s="14">
        <v>5.3576700591562901E-2</v>
      </c>
      <c r="O1064" s="14">
        <v>5.9325607172882502E-2</v>
      </c>
      <c r="P1064" s="14">
        <v>7.5196156927176197E-2</v>
      </c>
      <c r="Q1064" s="14">
        <v>9.3238245047376295E-2</v>
      </c>
      <c r="R1064" s="14">
        <v>5.4815729542585498E-2</v>
      </c>
      <c r="S1064" s="14">
        <v>4.0443880170993297E-2</v>
      </c>
      <c r="T1064" s="14">
        <v>6.7066035816365999E-2</v>
      </c>
      <c r="U1064" s="14">
        <v>6.07143857922951E-2</v>
      </c>
      <c r="V1064" s="14">
        <v>5.4265077936664602E-2</v>
      </c>
      <c r="W1064" s="14">
        <v>4.6371677021310898E-2</v>
      </c>
      <c r="X1064" s="14"/>
      <c r="Y1064" s="14">
        <v>6.8110797056015304E-2</v>
      </c>
      <c r="Z1064" s="14">
        <v>7.2447030316819205E-2</v>
      </c>
      <c r="AA1064" s="14">
        <v>5.70532993312882E-2</v>
      </c>
      <c r="AB1064" s="14"/>
      <c r="AC1064" s="14">
        <v>6.1425018126282503E-2</v>
      </c>
      <c r="AD1064" s="14">
        <v>5.6118997074884602E-2</v>
      </c>
      <c r="AE1064" s="14">
        <v>8.5695167135646802E-2</v>
      </c>
      <c r="AF1064" s="14"/>
      <c r="AG1064" s="14">
        <v>0.20984367922421701</v>
      </c>
      <c r="AH1064" s="14">
        <v>4.60768562979142E-2</v>
      </c>
      <c r="AI1064" s="14">
        <v>8.5784417647633407E-2</v>
      </c>
      <c r="AJ1064" s="14">
        <v>4.55054928350671E-2</v>
      </c>
      <c r="AK1064" s="14">
        <v>7.5041518887918005E-2</v>
      </c>
    </row>
    <row r="1065" spans="2:37" x14ac:dyDescent="0.3">
      <c r="B1065" t="s">
        <v>252</v>
      </c>
      <c r="C1065" s="14">
        <v>0.68357476745494705</v>
      </c>
      <c r="D1065" s="14">
        <v>0.66804953561371305</v>
      </c>
      <c r="E1065" s="14">
        <v>0.69795932173388298</v>
      </c>
      <c r="F1065" s="14"/>
      <c r="G1065" s="14">
        <v>0.74846574246589204</v>
      </c>
      <c r="H1065" s="14">
        <v>0.71556197895932205</v>
      </c>
      <c r="I1065" s="14">
        <v>0.63449055976892799</v>
      </c>
      <c r="J1065" s="14">
        <v>0.62301242855285899</v>
      </c>
      <c r="K1065" s="14"/>
      <c r="L1065" s="14">
        <v>0.62905317496535695</v>
      </c>
      <c r="M1065" s="14">
        <v>0.69992375263163098</v>
      </c>
      <c r="N1065" s="14">
        <v>0.70417084103676397</v>
      </c>
      <c r="O1065" s="14">
        <v>0.70167361913691095</v>
      </c>
      <c r="P1065" s="14">
        <v>0.62895124505995703</v>
      </c>
      <c r="Q1065" s="14">
        <v>0.62962407205340298</v>
      </c>
      <c r="R1065" s="14">
        <v>0.71219425885748</v>
      </c>
      <c r="S1065" s="14">
        <v>0.71966115240734696</v>
      </c>
      <c r="T1065" s="14">
        <v>0.70424519238750605</v>
      </c>
      <c r="U1065" s="14">
        <v>0.72615224572746195</v>
      </c>
      <c r="V1065" s="14">
        <v>0.69006618368575201</v>
      </c>
      <c r="W1065" s="14">
        <v>0.70858493602577899</v>
      </c>
      <c r="X1065" s="14"/>
      <c r="Y1065" s="14">
        <v>0.73578147714671704</v>
      </c>
      <c r="Z1065" s="14">
        <v>0.67283067532795704</v>
      </c>
      <c r="AA1065" s="14">
        <v>0.72484959548418904</v>
      </c>
      <c r="AB1065" s="14"/>
      <c r="AC1065" s="14">
        <v>0.73343934786698595</v>
      </c>
      <c r="AD1065" s="14">
        <v>0.72306722569100101</v>
      </c>
      <c r="AE1065" s="14">
        <v>0.53555483857382502</v>
      </c>
      <c r="AF1065" s="14"/>
      <c r="AG1065" s="14">
        <v>0.42668744065602598</v>
      </c>
      <c r="AH1065" s="14">
        <v>0.732083136964923</v>
      </c>
      <c r="AI1065" s="14">
        <v>0.668089181919852</v>
      </c>
      <c r="AJ1065" s="14">
        <v>0.72982644627077997</v>
      </c>
      <c r="AK1065" s="14">
        <v>0.65488473083947996</v>
      </c>
    </row>
    <row r="1066" spans="2:37" x14ac:dyDescent="0.3">
      <c r="C1066" s="14"/>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c r="AD1066" s="14"/>
      <c r="AE1066" s="14"/>
      <c r="AF1066" s="14"/>
      <c r="AG1066" s="14"/>
      <c r="AH1066" s="14"/>
      <c r="AI1066" s="14"/>
      <c r="AJ1066" s="14"/>
      <c r="AK1066" s="14"/>
    </row>
    <row r="1067" spans="2:37" x14ac:dyDescent="0.3">
      <c r="B1067" s="6" t="s">
        <v>389</v>
      </c>
      <c r="C1067" s="14"/>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c r="AD1067" s="14"/>
      <c r="AE1067" s="14"/>
      <c r="AF1067" s="14"/>
      <c r="AG1067" s="14"/>
      <c r="AH1067" s="14"/>
      <c r="AI1067" s="14"/>
      <c r="AJ1067" s="14"/>
      <c r="AK1067" s="14"/>
    </row>
    <row r="1068" spans="2:37" x14ac:dyDescent="0.3">
      <c r="B1068" s="26" t="s">
        <v>74</v>
      </c>
      <c r="C1068" s="14"/>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c r="AD1068" s="14"/>
      <c r="AE1068" s="14"/>
      <c r="AF1068" s="14"/>
      <c r="AG1068" s="14"/>
      <c r="AH1068" s="14"/>
      <c r="AI1068" s="14"/>
      <c r="AJ1068" s="14"/>
      <c r="AK1068" s="14"/>
    </row>
    <row r="1069" spans="2:37" x14ac:dyDescent="0.3">
      <c r="B1069" t="s">
        <v>275</v>
      </c>
      <c r="C1069" s="14">
        <v>0.329193477418397</v>
      </c>
      <c r="D1069" s="14">
        <v>0.37377974789376101</v>
      </c>
      <c r="E1069" s="14">
        <v>0.28455313999825699</v>
      </c>
      <c r="F1069" s="14"/>
      <c r="G1069" s="14">
        <v>0.35738886979972401</v>
      </c>
      <c r="H1069" s="14">
        <v>0.320206735540423</v>
      </c>
      <c r="I1069" s="14">
        <v>0.33397243107319102</v>
      </c>
      <c r="J1069" s="14">
        <v>0.303485780149573</v>
      </c>
      <c r="K1069" s="14"/>
      <c r="L1069" s="14">
        <v>0.27145670706818598</v>
      </c>
      <c r="M1069" s="14">
        <v>0.29218004641635797</v>
      </c>
      <c r="N1069" s="14">
        <v>0.33814228025209803</v>
      </c>
      <c r="O1069" s="14">
        <v>0.35963667716074799</v>
      </c>
      <c r="P1069" s="14">
        <v>0.33584453788247198</v>
      </c>
      <c r="Q1069" s="14">
        <v>0.333302400910507</v>
      </c>
      <c r="R1069" s="14">
        <v>0.36540309781619901</v>
      </c>
      <c r="S1069" s="14">
        <v>0.36677588270547801</v>
      </c>
      <c r="T1069" s="14">
        <v>0.32402808804410199</v>
      </c>
      <c r="U1069" s="14">
        <v>0.37799319787711</v>
      </c>
      <c r="V1069" s="14">
        <v>0.36555670379487099</v>
      </c>
      <c r="W1069" s="14">
        <v>0.280411504252013</v>
      </c>
      <c r="X1069" s="14"/>
      <c r="Y1069" s="14">
        <v>0.32014287320064</v>
      </c>
      <c r="Z1069" s="14">
        <v>0.34459331761311501</v>
      </c>
      <c r="AA1069" s="14">
        <v>0.29414931495758501</v>
      </c>
      <c r="AB1069" s="14"/>
      <c r="AC1069" s="14">
        <v>0.41157471208047303</v>
      </c>
      <c r="AD1069" s="14">
        <v>0.342125433485228</v>
      </c>
      <c r="AE1069" s="14">
        <v>0.17929921933137799</v>
      </c>
      <c r="AF1069" s="14"/>
      <c r="AG1069" s="14">
        <v>0.21512816687762801</v>
      </c>
      <c r="AH1069" s="14">
        <v>0.31632764498572002</v>
      </c>
      <c r="AI1069" s="14">
        <v>0.334405774939113</v>
      </c>
      <c r="AJ1069" s="14">
        <v>0.34804601871353702</v>
      </c>
      <c r="AK1069" s="14">
        <v>0.32142675061364501</v>
      </c>
    </row>
    <row r="1070" spans="2:37" x14ac:dyDescent="0.3">
      <c r="B1070" t="s">
        <v>276</v>
      </c>
      <c r="C1070" s="14">
        <v>0.32601007461082898</v>
      </c>
      <c r="D1070" s="14">
        <v>0.31624500119638499</v>
      </c>
      <c r="E1070" s="14">
        <v>0.33701759917504498</v>
      </c>
      <c r="F1070" s="14"/>
      <c r="G1070" s="14">
        <v>0.34949153307798098</v>
      </c>
      <c r="H1070" s="14">
        <v>0.344309721951856</v>
      </c>
      <c r="I1070" s="14">
        <v>0.32132496613518502</v>
      </c>
      <c r="J1070" s="14">
        <v>0.28791581659621901</v>
      </c>
      <c r="K1070" s="14"/>
      <c r="L1070" s="14">
        <v>0.360353600956552</v>
      </c>
      <c r="M1070" s="14">
        <v>0.33093865390494598</v>
      </c>
      <c r="N1070" s="14">
        <v>0.32985221120323699</v>
      </c>
      <c r="O1070" s="14">
        <v>0.30153251117989699</v>
      </c>
      <c r="P1070" s="14">
        <v>0.30451721671449</v>
      </c>
      <c r="Q1070" s="14">
        <v>0.336175393466219</v>
      </c>
      <c r="R1070" s="14">
        <v>0.32810583880618499</v>
      </c>
      <c r="S1070" s="14">
        <v>0.27084286022555498</v>
      </c>
      <c r="T1070" s="14">
        <v>0.317982852487878</v>
      </c>
      <c r="U1070" s="14">
        <v>0.32830968349492901</v>
      </c>
      <c r="V1070" s="14">
        <v>0.30786869482689799</v>
      </c>
      <c r="W1070" s="14">
        <v>0.34813990139803103</v>
      </c>
      <c r="X1070" s="14"/>
      <c r="Y1070" s="14">
        <v>0.35915760320450502</v>
      </c>
      <c r="Z1070" s="14">
        <v>0.31590927807386698</v>
      </c>
      <c r="AA1070" s="14">
        <v>0.43155501831482801</v>
      </c>
      <c r="AB1070" s="14"/>
      <c r="AC1070" s="14">
        <v>0.30282447745576002</v>
      </c>
      <c r="AD1070" s="14">
        <v>0.35178045886993797</v>
      </c>
      <c r="AE1070" s="14">
        <v>0.324563272956087</v>
      </c>
      <c r="AF1070" s="14"/>
      <c r="AG1070" s="14">
        <v>0.34949520552560798</v>
      </c>
      <c r="AH1070" s="14">
        <v>0.37300914423755199</v>
      </c>
      <c r="AI1070" s="14">
        <v>0.35606944940787899</v>
      </c>
      <c r="AJ1070" s="14">
        <v>0.313265897416872</v>
      </c>
      <c r="AK1070" s="14">
        <v>0.32195181314548299</v>
      </c>
    </row>
    <row r="1071" spans="2:37" x14ac:dyDescent="0.3">
      <c r="B1071" t="s">
        <v>277</v>
      </c>
      <c r="C1071" s="14">
        <v>0.216642935739425</v>
      </c>
      <c r="D1071" s="14">
        <v>0.189374874278189</v>
      </c>
      <c r="E1071" s="14">
        <v>0.24336819410198701</v>
      </c>
      <c r="F1071" s="14"/>
      <c r="G1071" s="14">
        <v>0.190394441301593</v>
      </c>
      <c r="H1071" s="14">
        <v>0.220040005681225</v>
      </c>
      <c r="I1071" s="14">
        <v>0.220360498802773</v>
      </c>
      <c r="J1071" s="14">
        <v>0.23587835256779399</v>
      </c>
      <c r="K1071" s="14"/>
      <c r="L1071" s="14">
        <v>0.227238133940384</v>
      </c>
      <c r="M1071" s="14">
        <v>0.26334119907992898</v>
      </c>
      <c r="N1071" s="14">
        <v>0.21365724725459101</v>
      </c>
      <c r="O1071" s="14">
        <v>0.20471699103163099</v>
      </c>
      <c r="P1071" s="14">
        <v>0.213593005897704</v>
      </c>
      <c r="Q1071" s="14">
        <v>0.21766931606311901</v>
      </c>
      <c r="R1071" s="14">
        <v>0.18654554274145599</v>
      </c>
      <c r="S1071" s="14">
        <v>0.23017868376345599</v>
      </c>
      <c r="T1071" s="14">
        <v>0.217833093320807</v>
      </c>
      <c r="U1071" s="14">
        <v>0.175425659151386</v>
      </c>
      <c r="V1071" s="14">
        <v>0.19365052186394099</v>
      </c>
      <c r="W1071" s="14">
        <v>0.23305379371642301</v>
      </c>
      <c r="X1071" s="14"/>
      <c r="Y1071" s="14">
        <v>0.20699040383940201</v>
      </c>
      <c r="Z1071" s="14">
        <v>0.21766174631654001</v>
      </c>
      <c r="AA1071" s="14">
        <v>0.20179660758885101</v>
      </c>
      <c r="AB1071" s="14"/>
      <c r="AC1071" s="14">
        <v>0.181799286650002</v>
      </c>
      <c r="AD1071" s="14">
        <v>0.20565802775446901</v>
      </c>
      <c r="AE1071" s="14">
        <v>0.27304251673282198</v>
      </c>
      <c r="AF1071" s="14"/>
      <c r="AG1071" s="14">
        <v>0.23345188608853401</v>
      </c>
      <c r="AH1071" s="14">
        <v>0.21178797301344199</v>
      </c>
      <c r="AI1071" s="14">
        <v>0.18948293604917199</v>
      </c>
      <c r="AJ1071" s="14">
        <v>0.22163602492155099</v>
      </c>
      <c r="AK1071" s="14">
        <v>0.217483997351992</v>
      </c>
    </row>
    <row r="1072" spans="2:37" x14ac:dyDescent="0.3">
      <c r="B1072" t="s">
        <v>278</v>
      </c>
      <c r="C1072" s="14">
        <v>5.4933313936612299E-2</v>
      </c>
      <c r="D1072" s="14">
        <v>5.94594017873568E-2</v>
      </c>
      <c r="E1072" s="14">
        <v>5.0876154732756099E-2</v>
      </c>
      <c r="F1072" s="14"/>
      <c r="G1072" s="14">
        <v>5.0347363162283797E-2</v>
      </c>
      <c r="H1072" s="14">
        <v>5.7724890842481003E-2</v>
      </c>
      <c r="I1072" s="14">
        <v>6.1656751408829799E-2</v>
      </c>
      <c r="J1072" s="14">
        <v>5.1875686522177201E-2</v>
      </c>
      <c r="K1072" s="14"/>
      <c r="L1072" s="14">
        <v>4.3429118547465798E-2</v>
      </c>
      <c r="M1072" s="14">
        <v>5.1073776192688998E-2</v>
      </c>
      <c r="N1072" s="14">
        <v>6.1769515292286498E-2</v>
      </c>
      <c r="O1072" s="14">
        <v>3.8226051961629599E-2</v>
      </c>
      <c r="P1072" s="14">
        <v>8.1201274360336695E-2</v>
      </c>
      <c r="Q1072" s="14">
        <v>6.7384256126911804E-2</v>
      </c>
      <c r="R1072" s="14">
        <v>5.06185017450533E-2</v>
      </c>
      <c r="S1072" s="14">
        <v>4.1372738237481402E-2</v>
      </c>
      <c r="T1072" s="14">
        <v>6.1541824895985101E-2</v>
      </c>
      <c r="U1072" s="14">
        <v>5.7668915065715698E-2</v>
      </c>
      <c r="V1072" s="14">
        <v>6.0691384142297598E-2</v>
      </c>
      <c r="W1072" s="14">
        <v>4.5871488857041599E-2</v>
      </c>
      <c r="X1072" s="14"/>
      <c r="Y1072" s="14">
        <v>7.3590671297103505E-2</v>
      </c>
      <c r="Z1072" s="14">
        <v>5.5647817799779897E-2</v>
      </c>
      <c r="AA1072" s="14">
        <v>4.0753792025741302E-2</v>
      </c>
      <c r="AB1072" s="14"/>
      <c r="AC1072" s="14">
        <v>4.8668631242107699E-2</v>
      </c>
      <c r="AD1072" s="14">
        <v>4.9852052415779897E-2</v>
      </c>
      <c r="AE1072" s="14">
        <v>7.7163281993562899E-2</v>
      </c>
      <c r="AF1072" s="14"/>
      <c r="AG1072" s="14">
        <v>0.14589712633867799</v>
      </c>
      <c r="AH1072" s="14">
        <v>4.5360794538024399E-2</v>
      </c>
      <c r="AI1072" s="14">
        <v>7.0017943588852397E-2</v>
      </c>
      <c r="AJ1072" s="14">
        <v>4.5542130812536601E-2</v>
      </c>
      <c r="AK1072" s="14">
        <v>5.50938127459226E-2</v>
      </c>
    </row>
    <row r="1073" spans="2:37" x14ac:dyDescent="0.3">
      <c r="B1073" t="s">
        <v>279</v>
      </c>
      <c r="C1073" s="14">
        <v>1.97018798433642E-2</v>
      </c>
      <c r="D1073" s="14">
        <v>1.9315922540477599E-2</v>
      </c>
      <c r="E1073" s="14">
        <v>2.0208455292399501E-2</v>
      </c>
      <c r="F1073" s="14"/>
      <c r="G1073" s="14">
        <v>2.7920276008861902E-2</v>
      </c>
      <c r="H1073" s="14">
        <v>1.2274777250592599E-2</v>
      </c>
      <c r="I1073" s="14">
        <v>1.3924828087041799E-2</v>
      </c>
      <c r="J1073" s="14">
        <v>2.3913062327585E-2</v>
      </c>
      <c r="K1073" s="14"/>
      <c r="L1073" s="14">
        <v>3.1892574174139501E-2</v>
      </c>
      <c r="M1073" s="14">
        <v>1.47454784936666E-2</v>
      </c>
      <c r="N1073" s="14">
        <v>3.9194952836470202E-3</v>
      </c>
      <c r="O1073" s="14">
        <v>2.2273050994270099E-2</v>
      </c>
      <c r="P1073" s="14">
        <v>1.3966595321837401E-2</v>
      </c>
      <c r="Q1073" s="14">
        <v>1.8944248103850501E-2</v>
      </c>
      <c r="R1073" s="14">
        <v>2.41018365649453E-2</v>
      </c>
      <c r="S1073" s="14">
        <v>4.9375156345812E-2</v>
      </c>
      <c r="T1073" s="14">
        <v>1.53962078648433E-2</v>
      </c>
      <c r="U1073" s="14">
        <v>7.2830825670648896E-3</v>
      </c>
      <c r="V1073" s="14">
        <v>2.0561937436996899E-2</v>
      </c>
      <c r="W1073" s="14">
        <v>3.4891569500986298E-2</v>
      </c>
      <c r="X1073" s="14"/>
      <c r="Y1073" s="14">
        <v>1.4970539479628399E-2</v>
      </c>
      <c r="Z1073" s="14">
        <v>2.1426375066992499E-2</v>
      </c>
      <c r="AA1073" s="14">
        <v>2.1114102648273798E-2</v>
      </c>
      <c r="AB1073" s="14"/>
      <c r="AC1073" s="14">
        <v>1.3758814207705399E-2</v>
      </c>
      <c r="AD1073" s="14">
        <v>1.7050723763828799E-2</v>
      </c>
      <c r="AE1073" s="14">
        <v>3.33589983901054E-2</v>
      </c>
      <c r="AF1073" s="14"/>
      <c r="AG1073" s="14">
        <v>4.67997136516035E-2</v>
      </c>
      <c r="AH1073" s="14">
        <v>2.0780688798716099E-2</v>
      </c>
      <c r="AI1073" s="14">
        <v>2.1819874032281202E-2</v>
      </c>
      <c r="AJ1073" s="14">
        <v>1.7277926681310601E-2</v>
      </c>
      <c r="AK1073" s="14">
        <v>1.9096722457154301E-2</v>
      </c>
    </row>
    <row r="1074" spans="2:37" x14ac:dyDescent="0.3">
      <c r="B1074" t="s">
        <v>122</v>
      </c>
      <c r="C1074" s="14">
        <v>5.3518318451372601E-2</v>
      </c>
      <c r="D1074" s="14">
        <v>4.18250523038304E-2</v>
      </c>
      <c r="E1074" s="14">
        <v>6.3976456699555997E-2</v>
      </c>
      <c r="F1074" s="14"/>
      <c r="G1074" s="14">
        <v>2.44575166495564E-2</v>
      </c>
      <c r="H1074" s="14">
        <v>4.5443868733422398E-2</v>
      </c>
      <c r="I1074" s="14">
        <v>4.8760524492979899E-2</v>
      </c>
      <c r="J1074" s="14">
        <v>9.6931301836651496E-2</v>
      </c>
      <c r="K1074" s="14"/>
      <c r="L1074" s="14">
        <v>6.5629865313272195E-2</v>
      </c>
      <c r="M1074" s="14">
        <v>4.7720845912411297E-2</v>
      </c>
      <c r="N1074" s="14">
        <v>5.2659250714140397E-2</v>
      </c>
      <c r="O1074" s="14">
        <v>7.3614717671824495E-2</v>
      </c>
      <c r="P1074" s="14">
        <v>5.0877369823159602E-2</v>
      </c>
      <c r="Q1074" s="14">
        <v>2.6524385329391598E-2</v>
      </c>
      <c r="R1074" s="14">
        <v>4.5225182326161503E-2</v>
      </c>
      <c r="S1074" s="14">
        <v>4.1454678722218002E-2</v>
      </c>
      <c r="T1074" s="14">
        <v>6.3217933386383901E-2</v>
      </c>
      <c r="U1074" s="14">
        <v>5.3319461843794103E-2</v>
      </c>
      <c r="V1074" s="14">
        <v>5.1670757934994899E-2</v>
      </c>
      <c r="W1074" s="14">
        <v>5.7631742275505597E-2</v>
      </c>
      <c r="X1074" s="14"/>
      <c r="Y1074" s="14">
        <v>2.5147908978720501E-2</v>
      </c>
      <c r="Z1074" s="14">
        <v>4.4761465129705399E-2</v>
      </c>
      <c r="AA1074" s="14">
        <v>1.0631164464721499E-2</v>
      </c>
      <c r="AB1074" s="14"/>
      <c r="AC1074" s="14">
        <v>4.1374078363951801E-2</v>
      </c>
      <c r="AD1074" s="14">
        <v>3.3533303710756898E-2</v>
      </c>
      <c r="AE1074" s="14">
        <v>0.112572710596044</v>
      </c>
      <c r="AF1074" s="14"/>
      <c r="AG1074" s="14">
        <v>9.2279015179481307E-3</v>
      </c>
      <c r="AH1074" s="14">
        <v>3.2733754426544699E-2</v>
      </c>
      <c r="AI1074" s="14">
        <v>2.82040219827022E-2</v>
      </c>
      <c r="AJ1074" s="14">
        <v>5.4232001454193102E-2</v>
      </c>
      <c r="AK1074" s="14">
        <v>6.4946903685802901E-2</v>
      </c>
    </row>
    <row r="1075" spans="2:37" x14ac:dyDescent="0.3">
      <c r="B1075" t="s">
        <v>280</v>
      </c>
      <c r="C1075" s="14">
        <v>0.65520355202922598</v>
      </c>
      <c r="D1075" s="14">
        <v>0.69002474909014599</v>
      </c>
      <c r="E1075" s="14">
        <v>0.62157073917330197</v>
      </c>
      <c r="F1075" s="14"/>
      <c r="G1075" s="14">
        <v>0.70688040287770504</v>
      </c>
      <c r="H1075" s="14">
        <v>0.66451645749227894</v>
      </c>
      <c r="I1075" s="14">
        <v>0.65529739720837599</v>
      </c>
      <c r="J1075" s="14">
        <v>0.59140159674579196</v>
      </c>
      <c r="K1075" s="14"/>
      <c r="L1075" s="14">
        <v>0.63181030802473803</v>
      </c>
      <c r="M1075" s="14">
        <v>0.62311870032130401</v>
      </c>
      <c r="N1075" s="14">
        <v>0.66799449145533496</v>
      </c>
      <c r="O1075" s="14">
        <v>0.66116918834064498</v>
      </c>
      <c r="P1075" s="14">
        <v>0.64036175459696199</v>
      </c>
      <c r="Q1075" s="14">
        <v>0.66947779437672705</v>
      </c>
      <c r="R1075" s="14">
        <v>0.693508936622384</v>
      </c>
      <c r="S1075" s="14">
        <v>0.63761874293103205</v>
      </c>
      <c r="T1075" s="14">
        <v>0.64201094053198005</v>
      </c>
      <c r="U1075" s="14">
        <v>0.706302881372039</v>
      </c>
      <c r="V1075" s="14">
        <v>0.67342539862176998</v>
      </c>
      <c r="W1075" s="14">
        <v>0.62855140565004397</v>
      </c>
      <c r="X1075" s="14"/>
      <c r="Y1075" s="14">
        <v>0.67930047640514601</v>
      </c>
      <c r="Z1075" s="14">
        <v>0.660502595686982</v>
      </c>
      <c r="AA1075" s="14">
        <v>0.72570433327241302</v>
      </c>
      <c r="AB1075" s="14"/>
      <c r="AC1075" s="14">
        <v>0.71439918953623305</v>
      </c>
      <c r="AD1075" s="14">
        <v>0.69390589235516598</v>
      </c>
      <c r="AE1075" s="14">
        <v>0.50386249228746605</v>
      </c>
      <c r="AF1075" s="14"/>
      <c r="AG1075" s="14">
        <v>0.56462337240323601</v>
      </c>
      <c r="AH1075" s="14">
        <v>0.68933678922327302</v>
      </c>
      <c r="AI1075" s="14">
        <v>0.69047522434699204</v>
      </c>
      <c r="AJ1075" s="14">
        <v>0.66131191613040896</v>
      </c>
      <c r="AK1075" s="14">
        <v>0.64337856375912805</v>
      </c>
    </row>
    <row r="1076" spans="2:37" x14ac:dyDescent="0.3">
      <c r="B1076" t="s">
        <v>281</v>
      </c>
      <c r="C1076" s="14">
        <v>7.4635193779976503E-2</v>
      </c>
      <c r="D1076" s="14">
        <v>7.8775324327834406E-2</v>
      </c>
      <c r="E1076" s="14">
        <v>7.1084610025155606E-2</v>
      </c>
      <c r="F1076" s="14"/>
      <c r="G1076" s="14">
        <v>7.8267639171145695E-2</v>
      </c>
      <c r="H1076" s="14">
        <v>6.9999668093073605E-2</v>
      </c>
      <c r="I1076" s="14">
        <v>7.5581579495871604E-2</v>
      </c>
      <c r="J1076" s="14">
        <v>7.5788748849762194E-2</v>
      </c>
      <c r="K1076" s="14"/>
      <c r="L1076" s="14">
        <v>7.5321692721605396E-2</v>
      </c>
      <c r="M1076" s="14">
        <v>6.5819254686355605E-2</v>
      </c>
      <c r="N1076" s="14">
        <v>6.5689010575933501E-2</v>
      </c>
      <c r="O1076" s="14">
        <v>6.0499102955899699E-2</v>
      </c>
      <c r="P1076" s="14">
        <v>9.5167869682174097E-2</v>
      </c>
      <c r="Q1076" s="14">
        <v>8.6328504230762299E-2</v>
      </c>
      <c r="R1076" s="14">
        <v>7.4720338309998593E-2</v>
      </c>
      <c r="S1076" s="14">
        <v>9.0747894583293506E-2</v>
      </c>
      <c r="T1076" s="14">
        <v>7.6938032760828501E-2</v>
      </c>
      <c r="U1076" s="14">
        <v>6.4951997632780603E-2</v>
      </c>
      <c r="V1076" s="14">
        <v>8.1253321579294505E-2</v>
      </c>
      <c r="W1076" s="14">
        <v>8.0763058358027898E-2</v>
      </c>
      <c r="X1076" s="14"/>
      <c r="Y1076" s="14">
        <v>8.8561210776731902E-2</v>
      </c>
      <c r="Z1076" s="14">
        <v>7.7074192866772404E-2</v>
      </c>
      <c r="AA1076" s="14">
        <v>6.18678946740151E-2</v>
      </c>
      <c r="AB1076" s="14"/>
      <c r="AC1076" s="14">
        <v>6.2427445449813102E-2</v>
      </c>
      <c r="AD1076" s="14">
        <v>6.6902776179608603E-2</v>
      </c>
      <c r="AE1076" s="14">
        <v>0.110522280383668</v>
      </c>
      <c r="AF1076" s="14"/>
      <c r="AG1076" s="14">
        <v>0.192696839990282</v>
      </c>
      <c r="AH1076" s="14">
        <v>6.6141483336740498E-2</v>
      </c>
      <c r="AI1076" s="14">
        <v>9.1837817621133605E-2</v>
      </c>
      <c r="AJ1076" s="14">
        <v>6.2820057493847198E-2</v>
      </c>
      <c r="AK1076" s="14">
        <v>7.4190535203076904E-2</v>
      </c>
    </row>
    <row r="1077" spans="2:37" x14ac:dyDescent="0.3">
      <c r="B1077" t="s">
        <v>252</v>
      </c>
      <c r="C1077" s="14">
        <v>0.58056835824925002</v>
      </c>
      <c r="D1077" s="14">
        <v>0.61124942476231203</v>
      </c>
      <c r="E1077" s="14">
        <v>0.55048612914814599</v>
      </c>
      <c r="F1077" s="14"/>
      <c r="G1077" s="14">
        <v>0.62861276370655905</v>
      </c>
      <c r="H1077" s="14">
        <v>0.59451678939920505</v>
      </c>
      <c r="I1077" s="14">
        <v>0.57971581771250402</v>
      </c>
      <c r="J1077" s="14">
        <v>0.51561284789603001</v>
      </c>
      <c r="K1077" s="14"/>
      <c r="L1077" s="14">
        <v>0.55648861530313298</v>
      </c>
      <c r="M1077" s="14">
        <v>0.55729944563494904</v>
      </c>
      <c r="N1077" s="14">
        <v>0.60230548087940095</v>
      </c>
      <c r="O1077" s="14">
        <v>0.60067008538474498</v>
      </c>
      <c r="P1077" s="14">
        <v>0.54519388491478804</v>
      </c>
      <c r="Q1077" s="14">
        <v>0.58314929014596495</v>
      </c>
      <c r="R1077" s="14">
        <v>0.61878859831238497</v>
      </c>
      <c r="S1077" s="14">
        <v>0.54687084834773902</v>
      </c>
      <c r="T1077" s="14">
        <v>0.56507290777115204</v>
      </c>
      <c r="U1077" s="14">
        <v>0.64135088373925797</v>
      </c>
      <c r="V1077" s="14">
        <v>0.59217207704247499</v>
      </c>
      <c r="W1077" s="14">
        <v>0.54778834729201598</v>
      </c>
      <c r="X1077" s="14"/>
      <c r="Y1077" s="14">
        <v>0.59073926562841395</v>
      </c>
      <c r="Z1077" s="14">
        <v>0.58342840282021002</v>
      </c>
      <c r="AA1077" s="14">
        <v>0.66383643859839703</v>
      </c>
      <c r="AB1077" s="14"/>
      <c r="AC1077" s="14">
        <v>0.65197174408642</v>
      </c>
      <c r="AD1077" s="14">
        <v>0.62700311617555704</v>
      </c>
      <c r="AE1077" s="14">
        <v>0.39334021190379698</v>
      </c>
      <c r="AF1077" s="14"/>
      <c r="AG1077" s="14">
        <v>0.37192653241295398</v>
      </c>
      <c r="AH1077" s="14">
        <v>0.62319530588653205</v>
      </c>
      <c r="AI1077" s="14">
        <v>0.59863740672585797</v>
      </c>
      <c r="AJ1077" s="14">
        <v>0.59849185863656196</v>
      </c>
      <c r="AK1077" s="14">
        <v>0.569188028556051</v>
      </c>
    </row>
    <row r="1078" spans="2:37" x14ac:dyDescent="0.3">
      <c r="C1078" s="14"/>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c r="AD1078" s="14"/>
      <c r="AE1078" s="14"/>
      <c r="AF1078" s="14"/>
      <c r="AG1078" s="14"/>
      <c r="AH1078" s="14"/>
      <c r="AI1078" s="14"/>
      <c r="AJ1078" s="14"/>
      <c r="AK1078" s="14"/>
    </row>
    <row r="1079" spans="2:37" x14ac:dyDescent="0.3">
      <c r="B1079" s="6" t="s">
        <v>390</v>
      </c>
      <c r="C1079" s="14"/>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c r="AD1079" s="14"/>
      <c r="AE1079" s="14"/>
      <c r="AF1079" s="14"/>
      <c r="AG1079" s="14"/>
      <c r="AH1079" s="14"/>
      <c r="AI1079" s="14"/>
      <c r="AJ1079" s="14"/>
      <c r="AK1079" s="14"/>
    </row>
    <row r="1080" spans="2:37" x14ac:dyDescent="0.3">
      <c r="B1080" s="26" t="s">
        <v>74</v>
      </c>
      <c r="C1080" s="14"/>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c r="AD1080" s="14"/>
      <c r="AE1080" s="14"/>
      <c r="AF1080" s="14"/>
      <c r="AG1080" s="14"/>
      <c r="AH1080" s="14"/>
      <c r="AI1080" s="14"/>
      <c r="AJ1080" s="14"/>
      <c r="AK1080" s="14"/>
    </row>
    <row r="1081" spans="2:37" x14ac:dyDescent="0.3">
      <c r="B1081" t="s">
        <v>275</v>
      </c>
      <c r="C1081" s="14">
        <v>0.35778235034101502</v>
      </c>
      <c r="D1081" s="14">
        <v>0.31895379414081798</v>
      </c>
      <c r="E1081" s="14">
        <v>0.39409161954008598</v>
      </c>
      <c r="F1081" s="14"/>
      <c r="G1081" s="14">
        <v>0.36723840134466301</v>
      </c>
      <c r="H1081" s="14">
        <v>0.37030557554967602</v>
      </c>
      <c r="I1081" s="14">
        <v>0.35071598971571599</v>
      </c>
      <c r="J1081" s="14">
        <v>0.34057897422623801</v>
      </c>
      <c r="K1081" s="14"/>
      <c r="L1081" s="14">
        <v>0.32748779940735001</v>
      </c>
      <c r="M1081" s="14">
        <v>0.35853245200856398</v>
      </c>
      <c r="N1081" s="14">
        <v>0.39195273159157401</v>
      </c>
      <c r="O1081" s="14">
        <v>0.35021052424621602</v>
      </c>
      <c r="P1081" s="14">
        <v>0.355590019504951</v>
      </c>
      <c r="Q1081" s="14">
        <v>0.35310287888327202</v>
      </c>
      <c r="R1081" s="14">
        <v>0.35874708124007798</v>
      </c>
      <c r="S1081" s="14">
        <v>0.35964203793857902</v>
      </c>
      <c r="T1081" s="14">
        <v>0.35085841535909801</v>
      </c>
      <c r="U1081" s="14">
        <v>0.37529264825244502</v>
      </c>
      <c r="V1081" s="14">
        <v>0.40130645165879197</v>
      </c>
      <c r="W1081" s="14">
        <v>0.34141350134082799</v>
      </c>
      <c r="X1081" s="14"/>
      <c r="Y1081" s="14">
        <v>0.33086665632815898</v>
      </c>
      <c r="Z1081" s="14">
        <v>0.41527135474996901</v>
      </c>
      <c r="AA1081" s="14">
        <v>0.34536406684049298</v>
      </c>
      <c r="AB1081" s="14"/>
      <c r="AC1081" s="14">
        <v>0.34741093900505998</v>
      </c>
      <c r="AD1081" s="14">
        <v>0.39029883519799402</v>
      </c>
      <c r="AE1081" s="14">
        <v>0.33755742453927501</v>
      </c>
      <c r="AF1081" s="14"/>
      <c r="AG1081" s="14">
        <v>0.226463224577376</v>
      </c>
      <c r="AH1081" s="14">
        <v>0.34018363791617001</v>
      </c>
      <c r="AI1081" s="14">
        <v>0.40706497272272801</v>
      </c>
      <c r="AJ1081" s="14">
        <v>0.355799808214599</v>
      </c>
      <c r="AK1081" s="14">
        <v>0.36935720150617302</v>
      </c>
    </row>
    <row r="1082" spans="2:37" x14ac:dyDescent="0.3">
      <c r="B1082" t="s">
        <v>276</v>
      </c>
      <c r="C1082" s="14">
        <v>0.38892054115265801</v>
      </c>
      <c r="D1082" s="14">
        <v>0.40940958806094202</v>
      </c>
      <c r="E1082" s="14">
        <v>0.36950131086558102</v>
      </c>
      <c r="F1082" s="14"/>
      <c r="G1082" s="14">
        <v>0.45247582742776299</v>
      </c>
      <c r="H1082" s="14">
        <v>0.37997342279143997</v>
      </c>
      <c r="I1082" s="14">
        <v>0.37210015633902099</v>
      </c>
      <c r="J1082" s="14">
        <v>0.34482730766111902</v>
      </c>
      <c r="K1082" s="14"/>
      <c r="L1082" s="14">
        <v>0.378340010088412</v>
      </c>
      <c r="M1082" s="14">
        <v>0.38675725373484499</v>
      </c>
      <c r="N1082" s="14">
        <v>0.31313157192756003</v>
      </c>
      <c r="O1082" s="14">
        <v>0.42356403149271898</v>
      </c>
      <c r="P1082" s="14">
        <v>0.39656135062768799</v>
      </c>
      <c r="Q1082" s="14">
        <v>0.38935177960638101</v>
      </c>
      <c r="R1082" s="14">
        <v>0.44250763372155699</v>
      </c>
      <c r="S1082" s="14">
        <v>0.37097963575262699</v>
      </c>
      <c r="T1082" s="14">
        <v>0.38892301157567899</v>
      </c>
      <c r="U1082" s="14">
        <v>0.35532359668751901</v>
      </c>
      <c r="V1082" s="14">
        <v>0.38850242673871099</v>
      </c>
      <c r="W1082" s="14">
        <v>0.50948722227719601</v>
      </c>
      <c r="X1082" s="14"/>
      <c r="Y1082" s="14">
        <v>0.45030547256546199</v>
      </c>
      <c r="Z1082" s="14">
        <v>0.37179679657109199</v>
      </c>
      <c r="AA1082" s="14">
        <v>0.377819146561367</v>
      </c>
      <c r="AB1082" s="14"/>
      <c r="AC1082" s="14">
        <v>0.41089566522989301</v>
      </c>
      <c r="AD1082" s="14">
        <v>0.39753805914680201</v>
      </c>
      <c r="AE1082" s="14">
        <v>0.33320239430896698</v>
      </c>
      <c r="AF1082" s="14"/>
      <c r="AG1082" s="14">
        <v>0.40023734352982399</v>
      </c>
      <c r="AH1082" s="14">
        <v>0.43189645500520102</v>
      </c>
      <c r="AI1082" s="14">
        <v>0.37934991120739397</v>
      </c>
      <c r="AJ1082" s="14">
        <v>0.39876071855635298</v>
      </c>
      <c r="AK1082" s="14">
        <v>0.37835890515610798</v>
      </c>
    </row>
    <row r="1083" spans="2:37" x14ac:dyDescent="0.3">
      <c r="B1083" t="s">
        <v>277</v>
      </c>
      <c r="C1083" s="14">
        <v>0.16688970170792999</v>
      </c>
      <c r="D1083" s="14">
        <v>0.18232035177075301</v>
      </c>
      <c r="E1083" s="14">
        <v>0.15227059167838</v>
      </c>
      <c r="F1083" s="14"/>
      <c r="G1083" s="14">
        <v>0.12587230725925899</v>
      </c>
      <c r="H1083" s="14">
        <v>0.17551107109677899</v>
      </c>
      <c r="I1083" s="14">
        <v>0.17425417211437499</v>
      </c>
      <c r="J1083" s="14">
        <v>0.19689914085197099</v>
      </c>
      <c r="K1083" s="14"/>
      <c r="L1083" s="14">
        <v>0.20458805027903401</v>
      </c>
      <c r="M1083" s="14">
        <v>0.16823074281216599</v>
      </c>
      <c r="N1083" s="14">
        <v>0.18414962687622399</v>
      </c>
      <c r="O1083" s="14">
        <v>0.14560407527000499</v>
      </c>
      <c r="P1083" s="14">
        <v>0.14836155212541799</v>
      </c>
      <c r="Q1083" s="14">
        <v>0.18578997481717199</v>
      </c>
      <c r="R1083" s="14">
        <v>0.127751167597907</v>
      </c>
      <c r="S1083" s="14">
        <v>0.146603455890916</v>
      </c>
      <c r="T1083" s="14">
        <v>0.176541866168266</v>
      </c>
      <c r="U1083" s="14">
        <v>0.18734507389715599</v>
      </c>
      <c r="V1083" s="14">
        <v>0.11930695557017899</v>
      </c>
      <c r="W1083" s="14">
        <v>0.10373872706562701</v>
      </c>
      <c r="X1083" s="14"/>
      <c r="Y1083" s="14">
        <v>0.14149613051077201</v>
      </c>
      <c r="Z1083" s="14">
        <v>0.13989772623684399</v>
      </c>
      <c r="AA1083" s="14">
        <v>0.19403038050023</v>
      </c>
      <c r="AB1083" s="14"/>
      <c r="AC1083" s="14">
        <v>0.16372693231728899</v>
      </c>
      <c r="AD1083" s="14">
        <v>0.13942089254622</v>
      </c>
      <c r="AE1083" s="14">
        <v>0.21469522338889099</v>
      </c>
      <c r="AF1083" s="14"/>
      <c r="AG1083" s="14">
        <v>0.25382332333456697</v>
      </c>
      <c r="AH1083" s="14">
        <v>0.15772690797339201</v>
      </c>
      <c r="AI1083" s="14">
        <v>0.146038795755592</v>
      </c>
      <c r="AJ1083" s="14">
        <v>0.16689824887021501</v>
      </c>
      <c r="AK1083" s="14">
        <v>0.15633576204219801</v>
      </c>
    </row>
    <row r="1084" spans="2:37" x14ac:dyDescent="0.3">
      <c r="B1084" t="s">
        <v>278</v>
      </c>
      <c r="C1084" s="14">
        <v>3.4190888448656899E-2</v>
      </c>
      <c r="D1084" s="14">
        <v>3.68010306333987E-2</v>
      </c>
      <c r="E1084" s="14">
        <v>3.1867712357305997E-2</v>
      </c>
      <c r="F1084" s="14"/>
      <c r="G1084" s="14">
        <v>2.2942419458557999E-2</v>
      </c>
      <c r="H1084" s="14">
        <v>3.4864266222679803E-2</v>
      </c>
      <c r="I1084" s="14">
        <v>4.0584737710035797E-2</v>
      </c>
      <c r="J1084" s="14">
        <v>3.9182730896216503E-2</v>
      </c>
      <c r="K1084" s="14"/>
      <c r="L1084" s="14">
        <v>3.66682545679414E-2</v>
      </c>
      <c r="M1084" s="14">
        <v>3.3748473314080603E-2</v>
      </c>
      <c r="N1084" s="14">
        <v>4.1449139214219798E-2</v>
      </c>
      <c r="O1084" s="14">
        <v>1.49614894995656E-2</v>
      </c>
      <c r="P1084" s="14">
        <v>4.34387078364947E-2</v>
      </c>
      <c r="Q1084" s="14">
        <v>2.19269763563671E-2</v>
      </c>
      <c r="R1084" s="14">
        <v>2.95922482509695E-2</v>
      </c>
      <c r="S1084" s="14">
        <v>7.2926404446106305E-2</v>
      </c>
      <c r="T1084" s="14">
        <v>3.6475616417885999E-2</v>
      </c>
      <c r="U1084" s="14">
        <v>4.0855024215411602E-2</v>
      </c>
      <c r="V1084" s="14">
        <v>3.35642729864584E-2</v>
      </c>
      <c r="W1084" s="14">
        <v>1.14898664881451E-2</v>
      </c>
      <c r="X1084" s="14"/>
      <c r="Y1084" s="14">
        <v>3.8370571966661299E-2</v>
      </c>
      <c r="Z1084" s="14">
        <v>3.07096478802662E-2</v>
      </c>
      <c r="AA1084" s="14">
        <v>3.4541427804868498E-2</v>
      </c>
      <c r="AB1084" s="14"/>
      <c r="AC1084" s="14">
        <v>2.9741686453540101E-2</v>
      </c>
      <c r="AD1084" s="14">
        <v>3.2671130240153702E-2</v>
      </c>
      <c r="AE1084" s="14">
        <v>4.1426724340842297E-2</v>
      </c>
      <c r="AF1084" s="14"/>
      <c r="AG1084" s="14">
        <v>7.8832834799987705E-2</v>
      </c>
      <c r="AH1084" s="14">
        <v>3.77166795336E-2</v>
      </c>
      <c r="AI1084" s="14">
        <v>3.34623911310881E-2</v>
      </c>
      <c r="AJ1084" s="14">
        <v>2.73175776539255E-2</v>
      </c>
      <c r="AK1084" s="14">
        <v>4.0198413804171003E-2</v>
      </c>
    </row>
    <row r="1085" spans="2:37" x14ac:dyDescent="0.3">
      <c r="B1085" t="s">
        <v>279</v>
      </c>
      <c r="C1085" s="14">
        <v>1.28425208686058E-2</v>
      </c>
      <c r="D1085" s="14">
        <v>1.5407821796922599E-2</v>
      </c>
      <c r="E1085" s="14">
        <v>1.04225262608758E-2</v>
      </c>
      <c r="F1085" s="14"/>
      <c r="G1085" s="14">
        <v>6.0128254073823799E-3</v>
      </c>
      <c r="H1085" s="14">
        <v>8.9631997602675102E-3</v>
      </c>
      <c r="I1085" s="14">
        <v>2.5594389283472199E-2</v>
      </c>
      <c r="J1085" s="14">
        <v>1.32146262589115E-2</v>
      </c>
      <c r="K1085" s="14"/>
      <c r="L1085" s="14">
        <v>1.43048224911937E-2</v>
      </c>
      <c r="M1085" s="14">
        <v>1.2387402199886601E-2</v>
      </c>
      <c r="N1085" s="14">
        <v>3.9887099104469999E-3</v>
      </c>
      <c r="O1085" s="14">
        <v>2.2455111577924999E-2</v>
      </c>
      <c r="P1085" s="14">
        <v>1.82145618135513E-2</v>
      </c>
      <c r="Q1085" s="14">
        <v>1.1677156299624699E-2</v>
      </c>
      <c r="R1085" s="14">
        <v>1.6502872902512299E-2</v>
      </c>
      <c r="S1085" s="14">
        <v>8.2930388300691601E-3</v>
      </c>
      <c r="T1085" s="14">
        <v>5.8999664024907503E-3</v>
      </c>
      <c r="U1085" s="14">
        <v>7.2859220542782497E-3</v>
      </c>
      <c r="V1085" s="14">
        <v>3.2022786955682801E-2</v>
      </c>
      <c r="W1085" s="14">
        <v>0</v>
      </c>
      <c r="X1085" s="14"/>
      <c r="Y1085" s="14">
        <v>1.5431902476419301E-2</v>
      </c>
      <c r="Z1085" s="14">
        <v>1.01200152892141E-2</v>
      </c>
      <c r="AA1085" s="14">
        <v>2.1779412631681198E-2</v>
      </c>
      <c r="AB1085" s="14"/>
      <c r="AC1085" s="14">
        <v>1.47475107740353E-2</v>
      </c>
      <c r="AD1085" s="14">
        <v>1.01621874491973E-2</v>
      </c>
      <c r="AE1085" s="14">
        <v>1.04872348785916E-2</v>
      </c>
      <c r="AF1085" s="14"/>
      <c r="AG1085" s="14">
        <v>3.1415372240298001E-2</v>
      </c>
      <c r="AH1085" s="14">
        <v>4.1098301497380198E-3</v>
      </c>
      <c r="AI1085" s="14">
        <v>1.37279697682187E-2</v>
      </c>
      <c r="AJ1085" s="14">
        <v>1.1345453453558399E-2</v>
      </c>
      <c r="AK1085" s="14">
        <v>1.70722697641154E-2</v>
      </c>
    </row>
    <row r="1086" spans="2:37" x14ac:dyDescent="0.3">
      <c r="B1086" t="s">
        <v>122</v>
      </c>
      <c r="C1086" s="14">
        <v>3.9373997481134897E-2</v>
      </c>
      <c r="D1086" s="14">
        <v>3.7107413597165802E-2</v>
      </c>
      <c r="E1086" s="14">
        <v>4.1846239297771502E-2</v>
      </c>
      <c r="F1086" s="14"/>
      <c r="G1086" s="14">
        <v>2.5458219102374599E-2</v>
      </c>
      <c r="H1086" s="14">
        <v>3.0382464579158198E-2</v>
      </c>
      <c r="I1086" s="14">
        <v>3.6750554837380697E-2</v>
      </c>
      <c r="J1086" s="14">
        <v>6.5297220105543397E-2</v>
      </c>
      <c r="K1086" s="14"/>
      <c r="L1086" s="14">
        <v>3.8611063166069E-2</v>
      </c>
      <c r="M1086" s="14">
        <v>4.0343675930457602E-2</v>
      </c>
      <c r="N1086" s="14">
        <v>6.5328220479975704E-2</v>
      </c>
      <c r="O1086" s="14">
        <v>4.3204767913569898E-2</v>
      </c>
      <c r="P1086" s="14">
        <v>3.78338080918963E-2</v>
      </c>
      <c r="Q1086" s="14">
        <v>3.8151234037183401E-2</v>
      </c>
      <c r="R1086" s="14">
        <v>2.48989962869768E-2</v>
      </c>
      <c r="S1086" s="14">
        <v>4.1555427141703002E-2</v>
      </c>
      <c r="T1086" s="14">
        <v>4.1301124076580598E-2</v>
      </c>
      <c r="U1086" s="14">
        <v>3.3897734893190201E-2</v>
      </c>
      <c r="V1086" s="14">
        <v>2.5297106090177199E-2</v>
      </c>
      <c r="W1086" s="14">
        <v>3.3870682828203401E-2</v>
      </c>
      <c r="X1086" s="14"/>
      <c r="Y1086" s="14">
        <v>2.3529266152526301E-2</v>
      </c>
      <c r="Z1086" s="14">
        <v>3.2204459272614401E-2</v>
      </c>
      <c r="AA1086" s="14">
        <v>2.6465565661361001E-2</v>
      </c>
      <c r="AB1086" s="14"/>
      <c r="AC1086" s="14">
        <v>3.3477266220182197E-2</v>
      </c>
      <c r="AD1086" s="14">
        <v>2.9908895419633E-2</v>
      </c>
      <c r="AE1086" s="14">
        <v>6.2630998543432806E-2</v>
      </c>
      <c r="AF1086" s="14"/>
      <c r="AG1086" s="14">
        <v>9.2279015179481307E-3</v>
      </c>
      <c r="AH1086" s="14">
        <v>2.8366489421898601E-2</v>
      </c>
      <c r="AI1086" s="14">
        <v>2.0355959414979499E-2</v>
      </c>
      <c r="AJ1086" s="14">
        <v>3.9878193251348497E-2</v>
      </c>
      <c r="AK1086" s="14">
        <v>3.86774477272347E-2</v>
      </c>
    </row>
    <row r="1087" spans="2:37" x14ac:dyDescent="0.3">
      <c r="B1087" t="s">
        <v>280</v>
      </c>
      <c r="C1087" s="14">
        <v>0.74670289149367197</v>
      </c>
      <c r="D1087" s="14">
        <v>0.72836338220176</v>
      </c>
      <c r="E1087" s="14">
        <v>0.763592930405667</v>
      </c>
      <c r="F1087" s="14"/>
      <c r="G1087" s="14">
        <v>0.81971422877242595</v>
      </c>
      <c r="H1087" s="14">
        <v>0.750278998341115</v>
      </c>
      <c r="I1087" s="14">
        <v>0.72281614605473699</v>
      </c>
      <c r="J1087" s="14">
        <v>0.68540628188735697</v>
      </c>
      <c r="K1087" s="14"/>
      <c r="L1087" s="14">
        <v>0.70582780949576196</v>
      </c>
      <c r="M1087" s="14">
        <v>0.74528970574340903</v>
      </c>
      <c r="N1087" s="14">
        <v>0.70508430351913398</v>
      </c>
      <c r="O1087" s="14">
        <v>0.77377455573893505</v>
      </c>
      <c r="P1087" s="14">
        <v>0.752151370132639</v>
      </c>
      <c r="Q1087" s="14">
        <v>0.74245465848965297</v>
      </c>
      <c r="R1087" s="14">
        <v>0.80125471496163503</v>
      </c>
      <c r="S1087" s="14">
        <v>0.73062167369120501</v>
      </c>
      <c r="T1087" s="14">
        <v>0.739781426934777</v>
      </c>
      <c r="U1087" s="14">
        <v>0.73061624493996402</v>
      </c>
      <c r="V1087" s="14">
        <v>0.78980887839750302</v>
      </c>
      <c r="W1087" s="14">
        <v>0.85090072361802505</v>
      </c>
      <c r="X1087" s="14"/>
      <c r="Y1087" s="14">
        <v>0.78117212889362098</v>
      </c>
      <c r="Z1087" s="14">
        <v>0.787068151321061</v>
      </c>
      <c r="AA1087" s="14">
        <v>0.72318321340185898</v>
      </c>
      <c r="AB1087" s="14"/>
      <c r="AC1087" s="14">
        <v>0.758306604234953</v>
      </c>
      <c r="AD1087" s="14">
        <v>0.78783689434479598</v>
      </c>
      <c r="AE1087" s="14">
        <v>0.67075981884824198</v>
      </c>
      <c r="AF1087" s="14"/>
      <c r="AG1087" s="14">
        <v>0.62670056810719899</v>
      </c>
      <c r="AH1087" s="14">
        <v>0.77208009292137103</v>
      </c>
      <c r="AI1087" s="14">
        <v>0.78641488393012204</v>
      </c>
      <c r="AJ1087" s="14">
        <v>0.75456052677095198</v>
      </c>
      <c r="AK1087" s="14">
        <v>0.74771610666228105</v>
      </c>
    </row>
    <row r="1088" spans="2:37" x14ac:dyDescent="0.3">
      <c r="B1088" t="s">
        <v>281</v>
      </c>
      <c r="C1088" s="14">
        <v>4.70334093172627E-2</v>
      </c>
      <c r="D1088" s="14">
        <v>5.2208852430321397E-2</v>
      </c>
      <c r="E1088" s="14">
        <v>4.2290238618181798E-2</v>
      </c>
      <c r="F1088" s="14"/>
      <c r="G1088" s="14">
        <v>2.8955244865940401E-2</v>
      </c>
      <c r="H1088" s="14">
        <v>4.3827465982947303E-2</v>
      </c>
      <c r="I1088" s="14">
        <v>6.6179126993508003E-2</v>
      </c>
      <c r="J1088" s="14">
        <v>5.2397357155127999E-2</v>
      </c>
      <c r="K1088" s="14"/>
      <c r="L1088" s="14">
        <v>5.0973077059135001E-2</v>
      </c>
      <c r="M1088" s="14">
        <v>4.6135875513967202E-2</v>
      </c>
      <c r="N1088" s="14">
        <v>4.54378491246668E-2</v>
      </c>
      <c r="O1088" s="14">
        <v>3.7416601077490598E-2</v>
      </c>
      <c r="P1088" s="14">
        <v>6.1653269650046E-2</v>
      </c>
      <c r="Q1088" s="14">
        <v>3.3604132655991797E-2</v>
      </c>
      <c r="R1088" s="14">
        <v>4.60951211534818E-2</v>
      </c>
      <c r="S1088" s="14">
        <v>8.1219443276175404E-2</v>
      </c>
      <c r="T1088" s="14">
        <v>4.2375582820376803E-2</v>
      </c>
      <c r="U1088" s="14">
        <v>4.8140946269689899E-2</v>
      </c>
      <c r="V1088" s="14">
        <v>6.5587059942141299E-2</v>
      </c>
      <c r="W1088" s="14">
        <v>1.14898664881451E-2</v>
      </c>
      <c r="X1088" s="14"/>
      <c r="Y1088" s="14">
        <v>5.38024744430807E-2</v>
      </c>
      <c r="Z1088" s="14">
        <v>4.08296631694803E-2</v>
      </c>
      <c r="AA1088" s="14">
        <v>5.6320840436549703E-2</v>
      </c>
      <c r="AB1088" s="14"/>
      <c r="AC1088" s="14">
        <v>4.4489197227575397E-2</v>
      </c>
      <c r="AD1088" s="14">
        <v>4.2833317689350899E-2</v>
      </c>
      <c r="AE1088" s="14">
        <v>5.1913959219434001E-2</v>
      </c>
      <c r="AF1088" s="14"/>
      <c r="AG1088" s="14">
        <v>0.110248207040286</v>
      </c>
      <c r="AH1088" s="14">
        <v>4.1826509683338002E-2</v>
      </c>
      <c r="AI1088" s="14">
        <v>4.7190360899306803E-2</v>
      </c>
      <c r="AJ1088" s="14">
        <v>3.8663031107483897E-2</v>
      </c>
      <c r="AK1088" s="14">
        <v>5.72706835682864E-2</v>
      </c>
    </row>
    <row r="1089" spans="2:37" x14ac:dyDescent="0.3">
      <c r="B1089" t="s">
        <v>252</v>
      </c>
      <c r="C1089" s="14">
        <v>0.69966948217641001</v>
      </c>
      <c r="D1089" s="14">
        <v>0.67615452977143897</v>
      </c>
      <c r="E1089" s="14">
        <v>0.72130269178748496</v>
      </c>
      <c r="F1089" s="14"/>
      <c r="G1089" s="14">
        <v>0.79075898390648502</v>
      </c>
      <c r="H1089" s="14">
        <v>0.70645153235816804</v>
      </c>
      <c r="I1089" s="14">
        <v>0.65663701906122895</v>
      </c>
      <c r="J1089" s="14">
        <v>0.63300892473222903</v>
      </c>
      <c r="K1089" s="14"/>
      <c r="L1089" s="14">
        <v>0.65485473243662695</v>
      </c>
      <c r="M1089" s="14">
        <v>0.699153830229442</v>
      </c>
      <c r="N1089" s="14">
        <v>0.65964645439446701</v>
      </c>
      <c r="O1089" s="14">
        <v>0.73635795466144405</v>
      </c>
      <c r="P1089" s="14">
        <v>0.69049810048259297</v>
      </c>
      <c r="Q1089" s="14">
        <v>0.70885052583366104</v>
      </c>
      <c r="R1089" s="14">
        <v>0.75515959380815301</v>
      </c>
      <c r="S1089" s="14">
        <v>0.64940223041502998</v>
      </c>
      <c r="T1089" s="14">
        <v>0.69740584411439999</v>
      </c>
      <c r="U1089" s="14">
        <v>0.68247529867027401</v>
      </c>
      <c r="V1089" s="14">
        <v>0.72422181845536104</v>
      </c>
      <c r="W1089" s="14">
        <v>0.83941085712987995</v>
      </c>
      <c r="X1089" s="14"/>
      <c r="Y1089" s="14">
        <v>0.72736965445054003</v>
      </c>
      <c r="Z1089" s="14">
        <v>0.746238488151581</v>
      </c>
      <c r="AA1089" s="14">
        <v>0.66686237296531004</v>
      </c>
      <c r="AB1089" s="14"/>
      <c r="AC1089" s="14">
        <v>0.71381740700737795</v>
      </c>
      <c r="AD1089" s="14">
        <v>0.74500357665544503</v>
      </c>
      <c r="AE1089" s="14">
        <v>0.618845859628808</v>
      </c>
      <c r="AF1089" s="14"/>
      <c r="AG1089" s="14">
        <v>0.51645236106691395</v>
      </c>
      <c r="AH1089" s="14">
        <v>0.73025358323803302</v>
      </c>
      <c r="AI1089" s="14">
        <v>0.73922452303081498</v>
      </c>
      <c r="AJ1089" s="14">
        <v>0.71589749566346805</v>
      </c>
      <c r="AK1089" s="14">
        <v>0.69044542309399504</v>
      </c>
    </row>
    <row r="1090" spans="2:37" x14ac:dyDescent="0.3">
      <c r="C1090" s="14"/>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c r="AD1090" s="14"/>
      <c r="AE1090" s="14"/>
      <c r="AF1090" s="14"/>
      <c r="AG1090" s="14"/>
      <c r="AH1090" s="14"/>
      <c r="AI1090" s="14"/>
      <c r="AJ1090" s="14"/>
      <c r="AK1090" s="14"/>
    </row>
    <row r="1091" spans="2:37" x14ac:dyDescent="0.3">
      <c r="B1091" s="6" t="s">
        <v>397</v>
      </c>
      <c r="C1091" s="14"/>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c r="AD1091" s="14"/>
      <c r="AE1091" s="14"/>
      <c r="AF1091" s="14"/>
      <c r="AG1091" s="14"/>
      <c r="AH1091" s="14"/>
      <c r="AI1091" s="14"/>
      <c r="AJ1091" s="14"/>
      <c r="AK1091" s="14"/>
    </row>
    <row r="1092" spans="2:37" x14ac:dyDescent="0.3">
      <c r="B1092" s="26" t="s">
        <v>74</v>
      </c>
      <c r="C1092" s="14"/>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c r="AD1092" s="14"/>
      <c r="AE1092" s="14"/>
      <c r="AF1092" s="14"/>
      <c r="AG1092" s="14"/>
      <c r="AH1092" s="14"/>
      <c r="AI1092" s="14"/>
      <c r="AJ1092" s="14"/>
      <c r="AK1092" s="14"/>
    </row>
    <row r="1093" spans="2:37" x14ac:dyDescent="0.3">
      <c r="B1093" t="s">
        <v>391</v>
      </c>
      <c r="C1093" s="14">
        <v>0.23273864620332299</v>
      </c>
      <c r="D1093" s="14">
        <v>0.265887991311413</v>
      </c>
      <c r="E1093" s="14">
        <v>0.20125395919914599</v>
      </c>
      <c r="F1093" s="14"/>
      <c r="G1093" s="14">
        <v>0.28293272034884098</v>
      </c>
      <c r="H1093" s="14">
        <v>0.25941046304868098</v>
      </c>
      <c r="I1093" s="14">
        <v>0.22944030017303799</v>
      </c>
      <c r="J1093" s="14">
        <v>0.15458778204861701</v>
      </c>
      <c r="K1093" s="14"/>
      <c r="L1093" s="14">
        <v>0.230881035740956</v>
      </c>
      <c r="M1093" s="14">
        <v>0.26520441208822099</v>
      </c>
      <c r="N1093" s="14">
        <v>0.24972655187430501</v>
      </c>
      <c r="O1093" s="14">
        <v>0.25851093192492702</v>
      </c>
      <c r="P1093" s="14">
        <v>0.25781256535874503</v>
      </c>
      <c r="Q1093" s="14">
        <v>0.25348828915363197</v>
      </c>
      <c r="R1093" s="14">
        <v>0.214183605969507</v>
      </c>
      <c r="S1093" s="14">
        <v>0.196227237869115</v>
      </c>
      <c r="T1093" s="14">
        <v>0.24975161633922199</v>
      </c>
      <c r="U1093" s="14">
        <v>0.15732541984390999</v>
      </c>
      <c r="V1093" s="14">
        <v>0.207782729209222</v>
      </c>
      <c r="W1093" s="14">
        <v>0.16079195246464001</v>
      </c>
      <c r="X1093" s="14"/>
      <c r="Y1093" s="14">
        <v>0.83032048046873497</v>
      </c>
      <c r="Z1093" s="14">
        <v>3.3814970581380097E-2</v>
      </c>
      <c r="AA1093" s="14">
        <v>8.0709323575578598E-2</v>
      </c>
      <c r="AB1093" s="14"/>
      <c r="AC1093" s="14">
        <v>0.35975261809492798</v>
      </c>
      <c r="AD1093" s="14">
        <v>0.19012837955505099</v>
      </c>
      <c r="AE1093" s="14">
        <v>0.132612110164403</v>
      </c>
      <c r="AF1093" s="14"/>
      <c r="AG1093" s="14">
        <v>0.18668351816564199</v>
      </c>
      <c r="AH1093" s="14">
        <v>0.29548776320207798</v>
      </c>
      <c r="AI1093" s="14">
        <v>0.25979823068010899</v>
      </c>
      <c r="AJ1093" s="14">
        <v>0.25662578945949599</v>
      </c>
      <c r="AK1093" s="14">
        <v>0.15307838042090499</v>
      </c>
    </row>
    <row r="1094" spans="2:37" x14ac:dyDescent="0.3">
      <c r="B1094" t="s">
        <v>392</v>
      </c>
      <c r="C1094" s="14">
        <v>0.29524099812697902</v>
      </c>
      <c r="D1094" s="14">
        <v>0.31116924025597797</v>
      </c>
      <c r="E1094" s="14">
        <v>0.279654010705772</v>
      </c>
      <c r="F1094" s="14"/>
      <c r="G1094" s="14">
        <v>0.30315416105627302</v>
      </c>
      <c r="H1094" s="14">
        <v>0.290395639891184</v>
      </c>
      <c r="I1094" s="14">
        <v>0.30299001785580199</v>
      </c>
      <c r="J1094" s="14">
        <v>0.28533129868298801</v>
      </c>
      <c r="K1094" s="14"/>
      <c r="L1094" s="14">
        <v>0.33746581648428498</v>
      </c>
      <c r="M1094" s="14">
        <v>0.270161546113316</v>
      </c>
      <c r="N1094" s="14">
        <v>0.274480958484287</v>
      </c>
      <c r="O1094" s="14">
        <v>0.24520084299064199</v>
      </c>
      <c r="P1094" s="14">
        <v>0.24893971665349901</v>
      </c>
      <c r="Q1094" s="14">
        <v>0.29664024451341098</v>
      </c>
      <c r="R1094" s="14">
        <v>0.36718453409027602</v>
      </c>
      <c r="S1094" s="14">
        <v>0.36486493422108002</v>
      </c>
      <c r="T1094" s="14">
        <v>0.32352279202033202</v>
      </c>
      <c r="U1094" s="14">
        <v>0.276484600936653</v>
      </c>
      <c r="V1094" s="14">
        <v>0.300176713349048</v>
      </c>
      <c r="W1094" s="14">
        <v>0.17597524451410501</v>
      </c>
      <c r="X1094" s="14"/>
      <c r="Y1094" s="14">
        <v>2.5819129275740999E-2</v>
      </c>
      <c r="Z1094" s="14">
        <v>0.74240690487948602</v>
      </c>
      <c r="AA1094" s="14">
        <v>3.7279211849600299E-2</v>
      </c>
      <c r="AB1094" s="14"/>
      <c r="AC1094" s="14">
        <v>0.190605668449389</v>
      </c>
      <c r="AD1094" s="14">
        <v>0.39598371035878599</v>
      </c>
      <c r="AE1094" s="14">
        <v>0.25604924536701801</v>
      </c>
      <c r="AF1094" s="14"/>
      <c r="AG1094" s="14">
        <v>0.28594791094128602</v>
      </c>
      <c r="AH1094" s="14">
        <v>0.27140915212549999</v>
      </c>
      <c r="AI1094" s="14">
        <v>0.34213662683524498</v>
      </c>
      <c r="AJ1094" s="14">
        <v>0.27272998924679198</v>
      </c>
      <c r="AK1094" s="14">
        <v>0.33157970586833002</v>
      </c>
    </row>
    <row r="1095" spans="2:37" x14ac:dyDescent="0.3">
      <c r="B1095" t="s">
        <v>39</v>
      </c>
      <c r="C1095" s="14">
        <v>4.30666199161358E-2</v>
      </c>
      <c r="D1095" s="14">
        <v>4.2749590748603197E-2</v>
      </c>
      <c r="E1095" s="14">
        <v>4.3007274124387401E-2</v>
      </c>
      <c r="F1095" s="14"/>
      <c r="G1095" s="14">
        <v>5.0963377448297403E-2</v>
      </c>
      <c r="H1095" s="14">
        <v>3.2193243674030599E-2</v>
      </c>
      <c r="I1095" s="14">
        <v>3.81387603375338E-2</v>
      </c>
      <c r="J1095" s="14">
        <v>5.0800095426141098E-2</v>
      </c>
      <c r="K1095" s="14"/>
      <c r="L1095" s="14">
        <v>6.3960813413992998E-2</v>
      </c>
      <c r="M1095" s="14">
        <v>6.3184380363454307E-2</v>
      </c>
      <c r="N1095" s="14">
        <v>5.3460393249768E-2</v>
      </c>
      <c r="O1095" s="14">
        <v>4.4443388132355502E-2</v>
      </c>
      <c r="P1095" s="14">
        <v>2.7857956693189599E-2</v>
      </c>
      <c r="Q1095" s="14">
        <v>4.4012576357359397E-2</v>
      </c>
      <c r="R1095" s="14">
        <v>1.7484441994730999E-2</v>
      </c>
      <c r="S1095" s="14">
        <v>3.28509721404001E-2</v>
      </c>
      <c r="T1095" s="14">
        <v>3.6499472918487E-2</v>
      </c>
      <c r="U1095" s="14">
        <v>3.27185539095982E-2</v>
      </c>
      <c r="V1095" s="14">
        <v>3.3859620114876102E-2</v>
      </c>
      <c r="W1095" s="14">
        <v>1.1659749365394099E-2</v>
      </c>
      <c r="X1095" s="14"/>
      <c r="Y1095" s="14">
        <v>6.7959485482174797E-3</v>
      </c>
      <c r="Z1095" s="14">
        <v>1.5740666029032201E-2</v>
      </c>
      <c r="AA1095" s="14">
        <v>0.49211451261135503</v>
      </c>
      <c r="AB1095" s="14"/>
      <c r="AC1095" s="14">
        <v>2.42622815599241E-2</v>
      </c>
      <c r="AD1095" s="14">
        <v>5.8141336826182E-2</v>
      </c>
      <c r="AE1095" s="14">
        <v>4.1491379561543397E-2</v>
      </c>
      <c r="AF1095" s="14"/>
      <c r="AG1095" s="14">
        <v>8.5349142467346997E-2</v>
      </c>
      <c r="AH1095" s="14">
        <v>3.3260675962808003E-2</v>
      </c>
      <c r="AI1095" s="14">
        <v>5.4525067897558802E-2</v>
      </c>
      <c r="AJ1095" s="14">
        <v>3.8995800219826397E-2</v>
      </c>
      <c r="AK1095" s="14">
        <v>3.7922330555999001E-2</v>
      </c>
    </row>
    <row r="1096" spans="2:37" x14ac:dyDescent="0.3">
      <c r="B1096" t="s">
        <v>393</v>
      </c>
      <c r="C1096" s="14">
        <v>2.42195415264118E-2</v>
      </c>
      <c r="D1096" s="14">
        <v>2.6911566862153902E-2</v>
      </c>
      <c r="E1096" s="14">
        <v>2.17507503295441E-2</v>
      </c>
      <c r="F1096" s="14"/>
      <c r="G1096" s="14">
        <v>2.22684680625094E-2</v>
      </c>
      <c r="H1096" s="14">
        <v>2.8527876714927201E-2</v>
      </c>
      <c r="I1096" s="14">
        <v>2.6279467980553001E-2</v>
      </c>
      <c r="J1096" s="14">
        <v>2.0394261381031401E-2</v>
      </c>
      <c r="K1096" s="14"/>
      <c r="L1096" s="14">
        <v>9.40999026211683E-3</v>
      </c>
      <c r="M1096" s="14">
        <v>7.4624429269755203E-3</v>
      </c>
      <c r="N1096" s="14">
        <v>8.8509860793578796E-3</v>
      </c>
      <c r="O1096" s="14">
        <v>0</v>
      </c>
      <c r="P1096" s="14">
        <v>9.1358277472984792E-3</v>
      </c>
      <c r="Q1096" s="14">
        <v>7.2367470642409198E-3</v>
      </c>
      <c r="R1096" s="14">
        <v>9.1288798516061306E-3</v>
      </c>
      <c r="S1096" s="14">
        <v>1.6454161258479202E-2</v>
      </c>
      <c r="T1096" s="14">
        <v>0</v>
      </c>
      <c r="U1096" s="14">
        <v>0.18391014821553101</v>
      </c>
      <c r="V1096" s="14">
        <v>2.58906858063861E-2</v>
      </c>
      <c r="W1096" s="14">
        <v>2.3049072045218701E-2</v>
      </c>
      <c r="X1096" s="14"/>
      <c r="Y1096" s="14">
        <v>4.7444961477660303E-3</v>
      </c>
      <c r="Z1096" s="14">
        <v>1.0014118410077299E-2</v>
      </c>
      <c r="AA1096" s="14">
        <v>3.1890927729267902E-2</v>
      </c>
      <c r="AB1096" s="14"/>
      <c r="AC1096" s="14">
        <v>1.29522583419027E-2</v>
      </c>
      <c r="AD1096" s="14">
        <v>3.4675357575179797E-2</v>
      </c>
      <c r="AE1096" s="14">
        <v>2.0689623529470399E-2</v>
      </c>
      <c r="AF1096" s="14"/>
      <c r="AG1096" s="14">
        <v>9.6862155362684305E-2</v>
      </c>
      <c r="AH1096" s="14">
        <v>3.7836722358035903E-2</v>
      </c>
      <c r="AI1096" s="14">
        <v>2.4020758230924099E-2</v>
      </c>
      <c r="AJ1096" s="14">
        <v>1.7374563003975201E-2</v>
      </c>
      <c r="AK1096" s="14">
        <v>2.2013973091567898E-2</v>
      </c>
    </row>
    <row r="1097" spans="2:37" x14ac:dyDescent="0.3">
      <c r="B1097" t="s">
        <v>394</v>
      </c>
      <c r="C1097" s="14">
        <v>3.4580687851676901E-2</v>
      </c>
      <c r="D1097" s="14">
        <v>4.0794142401177E-2</v>
      </c>
      <c r="E1097" s="14">
        <v>2.7434250089725599E-2</v>
      </c>
      <c r="F1097" s="14"/>
      <c r="G1097" s="14">
        <v>3.63152947249182E-2</v>
      </c>
      <c r="H1097" s="14">
        <v>3.3653239908333701E-2</v>
      </c>
      <c r="I1097" s="14">
        <v>2.8345482958021501E-2</v>
      </c>
      <c r="J1097" s="14">
        <v>3.96647854206367E-2</v>
      </c>
      <c r="K1097" s="14"/>
      <c r="L1097" s="14">
        <v>4.1661510947115198E-2</v>
      </c>
      <c r="M1097" s="14">
        <v>3.3043329930880001E-2</v>
      </c>
      <c r="N1097" s="14">
        <v>2.1756925539331E-2</v>
      </c>
      <c r="O1097" s="14">
        <v>2.5894456775118299E-2</v>
      </c>
      <c r="P1097" s="14">
        <v>2.3614090642184699E-2</v>
      </c>
      <c r="Q1097" s="14">
        <v>3.90740380812057E-2</v>
      </c>
      <c r="R1097" s="14">
        <v>2.44505278104078E-2</v>
      </c>
      <c r="S1097" s="14">
        <v>3.4219625201623097E-2</v>
      </c>
      <c r="T1097" s="14">
        <v>3.4078268673675201E-2</v>
      </c>
      <c r="U1097" s="14">
        <v>3.0942916899716601E-2</v>
      </c>
      <c r="V1097" s="14">
        <v>5.2059710945209899E-2</v>
      </c>
      <c r="W1097" s="14">
        <v>9.1894374234294099E-2</v>
      </c>
      <c r="X1097" s="14"/>
      <c r="Y1097" s="14">
        <v>4.4574695681851399E-3</v>
      </c>
      <c r="Z1097" s="14">
        <v>1.39470051857665E-2</v>
      </c>
      <c r="AA1097" s="14">
        <v>2.85114111521741E-2</v>
      </c>
      <c r="AB1097" s="14"/>
      <c r="AC1097" s="14">
        <v>1.53127623266273E-2</v>
      </c>
      <c r="AD1097" s="14">
        <v>4.94905290634877E-2</v>
      </c>
      <c r="AE1097" s="14">
        <v>3.3576126446883903E-2</v>
      </c>
      <c r="AF1097" s="14"/>
      <c r="AG1097" s="14">
        <v>4.8211097579539501E-2</v>
      </c>
      <c r="AH1097" s="14">
        <v>4.3286298798498601E-2</v>
      </c>
      <c r="AI1097" s="14">
        <v>4.1077415800644002E-2</v>
      </c>
      <c r="AJ1097" s="14">
        <v>2.5348062558281099E-2</v>
      </c>
      <c r="AK1097" s="14">
        <v>4.6836127274370101E-2</v>
      </c>
    </row>
    <row r="1098" spans="2:37" x14ac:dyDescent="0.3">
      <c r="B1098" t="s">
        <v>395</v>
      </c>
      <c r="C1098" s="14">
        <v>5.79672896028635E-2</v>
      </c>
      <c r="D1098" s="14">
        <v>7.6668840878382605E-2</v>
      </c>
      <c r="E1098" s="14">
        <v>4.0090215110841897E-2</v>
      </c>
      <c r="F1098" s="14"/>
      <c r="G1098" s="14">
        <v>5.2698226401186099E-2</v>
      </c>
      <c r="H1098" s="14">
        <v>4.8957772128419702E-2</v>
      </c>
      <c r="I1098" s="14">
        <v>7.4223193589956896E-2</v>
      </c>
      <c r="J1098" s="14">
        <v>5.9560754749663797E-2</v>
      </c>
      <c r="K1098" s="14"/>
      <c r="L1098" s="14">
        <v>5.27459281552023E-2</v>
      </c>
      <c r="M1098" s="14">
        <v>4.25974808959875E-2</v>
      </c>
      <c r="N1098" s="14">
        <v>7.3299683804436397E-2</v>
      </c>
      <c r="O1098" s="14">
        <v>7.1467288108439206E-2</v>
      </c>
      <c r="P1098" s="14">
        <v>6.5039370479937894E-2</v>
      </c>
      <c r="Q1098" s="14">
        <v>6.8194919127082504E-2</v>
      </c>
      <c r="R1098" s="14">
        <v>6.6446825742843496E-2</v>
      </c>
      <c r="S1098" s="14">
        <v>7.3228548702440305E-2</v>
      </c>
      <c r="T1098" s="14">
        <v>6.4541923379501404E-2</v>
      </c>
      <c r="U1098" s="14">
        <v>3.3792209197175897E-2</v>
      </c>
      <c r="V1098" s="14">
        <v>5.2426091123871699E-2</v>
      </c>
      <c r="W1098" s="14">
        <v>3.4930820127668301E-2</v>
      </c>
      <c r="X1098" s="14"/>
      <c r="Y1098" s="14">
        <v>7.7930011279827103E-3</v>
      </c>
      <c r="Z1098" s="14">
        <v>1.46269972069147E-2</v>
      </c>
      <c r="AA1098" s="14">
        <v>2.1494958393813501E-2</v>
      </c>
      <c r="AB1098" s="14"/>
      <c r="AC1098" s="14">
        <v>0.111138942423978</v>
      </c>
      <c r="AD1098" s="14">
        <v>2.2272082059879999E-2</v>
      </c>
      <c r="AE1098" s="14">
        <v>3.79230358527902E-2</v>
      </c>
      <c r="AF1098" s="14"/>
      <c r="AG1098" s="14">
        <v>6.3322381734062502E-2</v>
      </c>
      <c r="AH1098" s="14">
        <v>6.5525382553789896E-2</v>
      </c>
      <c r="AI1098" s="14">
        <v>2.9123537903475601E-2</v>
      </c>
      <c r="AJ1098" s="14">
        <v>5.8200712654255797E-2</v>
      </c>
      <c r="AK1098" s="14">
        <v>7.6400951845915097E-2</v>
      </c>
    </row>
    <row r="1099" spans="2:37" x14ac:dyDescent="0.3">
      <c r="B1099" t="s">
        <v>396</v>
      </c>
      <c r="C1099" s="14">
        <v>1.5089924904846499E-2</v>
      </c>
      <c r="D1099" s="14">
        <v>1.8437526054615599E-2</v>
      </c>
      <c r="E1099" s="14">
        <v>1.19209501524234E-2</v>
      </c>
      <c r="F1099" s="14"/>
      <c r="G1099" s="14">
        <v>8.5526114369355605E-3</v>
      </c>
      <c r="H1099" s="14">
        <v>1.5236387569700501E-2</v>
      </c>
      <c r="I1099" s="14">
        <v>2.21148019145187E-2</v>
      </c>
      <c r="J1099" s="14">
        <v>1.6037524692388099E-2</v>
      </c>
      <c r="K1099" s="14"/>
      <c r="L1099" s="14">
        <v>7.0419829190565102E-3</v>
      </c>
      <c r="M1099" s="14">
        <v>1.04761795827218E-2</v>
      </c>
      <c r="N1099" s="14">
        <v>4.0575406341963804E-3</v>
      </c>
      <c r="O1099" s="14">
        <v>1.39395966278806E-2</v>
      </c>
      <c r="P1099" s="14">
        <v>4.2655838658562199E-2</v>
      </c>
      <c r="Q1099" s="14">
        <v>1.5241913928042901E-2</v>
      </c>
      <c r="R1099" s="14">
        <v>1.2393217129045699E-2</v>
      </c>
      <c r="S1099" s="14">
        <v>7.9086340814048302E-3</v>
      </c>
      <c r="T1099" s="14">
        <v>5.9362463947275701E-3</v>
      </c>
      <c r="U1099" s="14">
        <v>7.4067479221803702E-3</v>
      </c>
      <c r="V1099" s="14">
        <v>2.60268117220042E-2</v>
      </c>
      <c r="W1099" s="14">
        <v>9.5942199622471094E-2</v>
      </c>
      <c r="X1099" s="14"/>
      <c r="Y1099" s="14">
        <v>1.5101027971570001E-3</v>
      </c>
      <c r="Z1099" s="14">
        <v>5.6820499228877703E-3</v>
      </c>
      <c r="AA1099" s="14">
        <v>1.74012837063139E-2</v>
      </c>
      <c r="AB1099" s="14"/>
      <c r="AC1099" s="14">
        <v>1.5978028379083398E-2</v>
      </c>
      <c r="AD1099" s="14">
        <v>1.11175817667053E-2</v>
      </c>
      <c r="AE1099" s="14">
        <v>2.1723268093656298E-2</v>
      </c>
      <c r="AF1099" s="14"/>
      <c r="AG1099" s="14">
        <v>2.05690360916429E-2</v>
      </c>
      <c r="AH1099" s="14">
        <v>8.9853697419010701E-3</v>
      </c>
      <c r="AI1099" s="14">
        <v>5.8044197806199202E-3</v>
      </c>
      <c r="AJ1099" s="14">
        <v>1.7221893617389399E-2</v>
      </c>
      <c r="AK1099" s="14">
        <v>1.41523399554624E-2</v>
      </c>
    </row>
    <row r="1100" spans="2:37" x14ac:dyDescent="0.3">
      <c r="B1100" t="s">
        <v>122</v>
      </c>
      <c r="C1100" s="14">
        <v>0.29709629186776398</v>
      </c>
      <c r="D1100" s="14">
        <v>0.217381101487676</v>
      </c>
      <c r="E1100" s="14">
        <v>0.37488859028816002</v>
      </c>
      <c r="F1100" s="14"/>
      <c r="G1100" s="14">
        <v>0.243115140521039</v>
      </c>
      <c r="H1100" s="14">
        <v>0.29162537706472302</v>
      </c>
      <c r="I1100" s="14">
        <v>0.27846797519057698</v>
      </c>
      <c r="J1100" s="14">
        <v>0.37362349759853303</v>
      </c>
      <c r="K1100" s="14"/>
      <c r="L1100" s="14">
        <v>0.25683292207727498</v>
      </c>
      <c r="M1100" s="14">
        <v>0.307870228098443</v>
      </c>
      <c r="N1100" s="14">
        <v>0.31436696033431799</v>
      </c>
      <c r="O1100" s="14">
        <v>0.340543495440638</v>
      </c>
      <c r="P1100" s="14">
        <v>0.324944633766583</v>
      </c>
      <c r="Q1100" s="14">
        <v>0.27611127177502598</v>
      </c>
      <c r="R1100" s="14">
        <v>0.28872796741158302</v>
      </c>
      <c r="S1100" s="14">
        <v>0.274245886525458</v>
      </c>
      <c r="T1100" s="14">
        <v>0.28566968027405498</v>
      </c>
      <c r="U1100" s="14">
        <v>0.27741940307523599</v>
      </c>
      <c r="V1100" s="14">
        <v>0.30177763772938299</v>
      </c>
      <c r="W1100" s="14">
        <v>0.40575658762620898</v>
      </c>
      <c r="X1100" s="14"/>
      <c r="Y1100" s="14">
        <v>0.118559372066216</v>
      </c>
      <c r="Z1100" s="14">
        <v>0.16376728778445501</v>
      </c>
      <c r="AA1100" s="14">
        <v>0.290598370981897</v>
      </c>
      <c r="AB1100" s="14"/>
      <c r="AC1100" s="14">
        <v>0.26999744042416701</v>
      </c>
      <c r="AD1100" s="14">
        <v>0.23819102279472901</v>
      </c>
      <c r="AE1100" s="14">
        <v>0.45593521098423501</v>
      </c>
      <c r="AF1100" s="14"/>
      <c r="AG1100" s="14">
        <v>0.213054757657796</v>
      </c>
      <c r="AH1100" s="14">
        <v>0.24420863525738801</v>
      </c>
      <c r="AI1100" s="14">
        <v>0.243513942871423</v>
      </c>
      <c r="AJ1100" s="14">
        <v>0.31350318923998299</v>
      </c>
      <c r="AK1100" s="14">
        <v>0.31801619098745099</v>
      </c>
    </row>
    <row r="1101" spans="2:37" x14ac:dyDescent="0.3">
      <c r="C1101" s="14"/>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c r="AD1101" s="14"/>
      <c r="AE1101" s="14"/>
      <c r="AF1101" s="14"/>
      <c r="AG1101" s="14"/>
      <c r="AH1101" s="14"/>
      <c r="AI1101" s="14"/>
      <c r="AJ1101" s="14"/>
      <c r="AK1101" s="14"/>
    </row>
    <row r="1102" spans="2:37" x14ac:dyDescent="0.3">
      <c r="B1102" s="6" t="s">
        <v>411</v>
      </c>
      <c r="C1102" s="14"/>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c r="AD1102" s="14"/>
      <c r="AE1102" s="14"/>
      <c r="AF1102" s="14"/>
      <c r="AG1102" s="14"/>
      <c r="AH1102" s="14"/>
      <c r="AI1102" s="14"/>
      <c r="AJ1102" s="14"/>
      <c r="AK1102" s="14"/>
    </row>
    <row r="1103" spans="2:37" x14ac:dyDescent="0.3">
      <c r="B1103" s="26" t="s">
        <v>74</v>
      </c>
      <c r="C1103" s="14"/>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c r="AD1103" s="14"/>
      <c r="AE1103" s="14"/>
      <c r="AF1103" s="14"/>
      <c r="AG1103" s="14"/>
      <c r="AH1103" s="14"/>
      <c r="AI1103" s="14"/>
      <c r="AJ1103" s="14"/>
      <c r="AK1103" s="14"/>
    </row>
    <row r="1104" spans="2:37" x14ac:dyDescent="0.3">
      <c r="B1104" t="s">
        <v>398</v>
      </c>
      <c r="C1104" s="14">
        <v>0.64358386873435003</v>
      </c>
      <c r="D1104" s="14">
        <v>0.59690594685313103</v>
      </c>
      <c r="E1104" s="14">
        <v>0.68811330567641504</v>
      </c>
      <c r="F1104" s="14"/>
      <c r="G1104" s="14">
        <v>0.62000470883263703</v>
      </c>
      <c r="H1104" s="14">
        <v>0.67161114696128399</v>
      </c>
      <c r="I1104" s="14">
        <v>0.62562550965238795</v>
      </c>
      <c r="J1104" s="14">
        <v>0.65443299979311498</v>
      </c>
      <c r="K1104" s="14"/>
      <c r="L1104" s="14">
        <v>0.59602160318623598</v>
      </c>
      <c r="M1104" s="14">
        <v>0.61986160618407604</v>
      </c>
      <c r="N1104" s="14">
        <v>0.66475793349969503</v>
      </c>
      <c r="O1104" s="14">
        <v>0.62948047707959898</v>
      </c>
      <c r="P1104" s="14">
        <v>0.60543508215011099</v>
      </c>
      <c r="Q1104" s="14">
        <v>0.61227169599106002</v>
      </c>
      <c r="R1104" s="14">
        <v>0.68638189323189902</v>
      </c>
      <c r="S1104" s="14">
        <v>0.65316802230156801</v>
      </c>
      <c r="T1104" s="14">
        <v>0.67938334655605503</v>
      </c>
      <c r="U1104" s="14">
        <v>0.69672531752832401</v>
      </c>
      <c r="V1104" s="14">
        <v>0.66629192162232098</v>
      </c>
      <c r="W1104" s="14">
        <v>0.68144748361462504</v>
      </c>
      <c r="X1104" s="14"/>
      <c r="Y1104" s="14">
        <v>0.593717827144288</v>
      </c>
      <c r="Z1104" s="14">
        <v>0.687364357414328</v>
      </c>
      <c r="AA1104" s="14">
        <v>0.60304617695892704</v>
      </c>
      <c r="AB1104" s="14"/>
      <c r="AC1104" s="14">
        <v>0.65136464877281997</v>
      </c>
      <c r="AD1104" s="14">
        <v>0.64108195824782599</v>
      </c>
      <c r="AE1104" s="14">
        <v>0.66905385410167895</v>
      </c>
      <c r="AF1104" s="14"/>
      <c r="AG1104" s="14">
        <v>0.36661046242568801</v>
      </c>
      <c r="AH1104" s="14">
        <v>0.62159994579265798</v>
      </c>
      <c r="AI1104" s="14">
        <v>0.63987294842079601</v>
      </c>
      <c r="AJ1104" s="14">
        <v>0.67373984260560704</v>
      </c>
      <c r="AK1104" s="14">
        <v>0.64322193770428804</v>
      </c>
    </row>
    <row r="1105" spans="2:37" x14ac:dyDescent="0.3">
      <c r="B1105" t="s">
        <v>399</v>
      </c>
      <c r="C1105" s="14">
        <v>0.29527070995738702</v>
      </c>
      <c r="D1105" s="14">
        <v>0.28832942574327602</v>
      </c>
      <c r="E1105" s="14">
        <v>0.30334134740190299</v>
      </c>
      <c r="F1105" s="14"/>
      <c r="G1105" s="14">
        <v>0.28145572593175799</v>
      </c>
      <c r="H1105" s="14">
        <v>0.30943506546885002</v>
      </c>
      <c r="I1105" s="14">
        <v>0.31911669146115801</v>
      </c>
      <c r="J1105" s="14">
        <v>0.27229321424480701</v>
      </c>
      <c r="K1105" s="14"/>
      <c r="L1105" s="14">
        <v>0.293109872941477</v>
      </c>
      <c r="M1105" s="14">
        <v>0.36089882672631202</v>
      </c>
      <c r="N1105" s="14">
        <v>0.26457773124456502</v>
      </c>
      <c r="O1105" s="14">
        <v>0.293784659072853</v>
      </c>
      <c r="P1105" s="14">
        <v>0.31524347310265399</v>
      </c>
      <c r="Q1105" s="14">
        <v>0.27070933167117101</v>
      </c>
      <c r="R1105" s="14">
        <v>0.278435416099786</v>
      </c>
      <c r="S1105" s="14">
        <v>0.26365351015370497</v>
      </c>
      <c r="T1105" s="14">
        <v>0.271441580217474</v>
      </c>
      <c r="U1105" s="14">
        <v>0.27700591896047699</v>
      </c>
      <c r="V1105" s="14">
        <v>0.310646449424965</v>
      </c>
      <c r="W1105" s="14">
        <v>0.33815538763424502</v>
      </c>
      <c r="X1105" s="14"/>
      <c r="Y1105" s="14">
        <v>0.343366121132688</v>
      </c>
      <c r="Z1105" s="14">
        <v>0.25892571171687001</v>
      </c>
      <c r="AA1105" s="14">
        <v>0.31362547122644702</v>
      </c>
      <c r="AB1105" s="14"/>
      <c r="AC1105" s="14">
        <v>0.34946447281861398</v>
      </c>
      <c r="AD1105" s="14">
        <v>0.26829497629646198</v>
      </c>
      <c r="AE1105" s="14">
        <v>0.268930010637705</v>
      </c>
      <c r="AF1105" s="14"/>
      <c r="AG1105" s="14">
        <v>0.17027790689865499</v>
      </c>
      <c r="AH1105" s="14">
        <v>0.27740511367486398</v>
      </c>
      <c r="AI1105" s="14">
        <v>0.29780229726042501</v>
      </c>
      <c r="AJ1105" s="14">
        <v>0.31418124062260699</v>
      </c>
      <c r="AK1105" s="14">
        <v>0.28301566919369697</v>
      </c>
    </row>
    <row r="1106" spans="2:37" x14ac:dyDescent="0.3">
      <c r="B1106" t="s">
        <v>400</v>
      </c>
      <c r="C1106" s="14">
        <v>0.25274198875204901</v>
      </c>
      <c r="D1106" s="14">
        <v>0.283997934827801</v>
      </c>
      <c r="E1106" s="14">
        <v>0.22192910488239401</v>
      </c>
      <c r="F1106" s="14"/>
      <c r="G1106" s="14">
        <v>0.30066074569961698</v>
      </c>
      <c r="H1106" s="14">
        <v>0.25908997149396601</v>
      </c>
      <c r="I1106" s="14">
        <v>0.22562954208559299</v>
      </c>
      <c r="J1106" s="14">
        <v>0.219292568916272</v>
      </c>
      <c r="K1106" s="14"/>
      <c r="L1106" s="14">
        <v>0.244011499282</v>
      </c>
      <c r="M1106" s="14">
        <v>0.27421744605020598</v>
      </c>
      <c r="N1106" s="14">
        <v>0.22150116040099199</v>
      </c>
      <c r="O1106" s="14">
        <v>0.25496333289855999</v>
      </c>
      <c r="P1106" s="14">
        <v>0.27004012736140798</v>
      </c>
      <c r="Q1106" s="14">
        <v>0.24855518281245401</v>
      </c>
      <c r="R1106" s="14">
        <v>0.257250134334504</v>
      </c>
      <c r="S1106" s="14">
        <v>0.29782802014909499</v>
      </c>
      <c r="T1106" s="14">
        <v>0.24991417808081301</v>
      </c>
      <c r="U1106" s="14">
        <v>0.24390404825769499</v>
      </c>
      <c r="V1106" s="14">
        <v>0.22726945711261601</v>
      </c>
      <c r="W1106" s="14">
        <v>0.25686468928353601</v>
      </c>
      <c r="X1106" s="14"/>
      <c r="Y1106" s="14">
        <v>0.29285467177213098</v>
      </c>
      <c r="Z1106" s="14">
        <v>0.25372802676331002</v>
      </c>
      <c r="AA1106" s="14">
        <v>0.27661890379616999</v>
      </c>
      <c r="AB1106" s="14"/>
      <c r="AC1106" s="14">
        <v>0.25355646173617502</v>
      </c>
      <c r="AD1106" s="14">
        <v>0.28600152435542497</v>
      </c>
      <c r="AE1106" s="14">
        <v>0.20706983426124001</v>
      </c>
      <c r="AF1106" s="14"/>
      <c r="AG1106" s="14">
        <v>0.21978532800928499</v>
      </c>
      <c r="AH1106" s="14">
        <v>0.30559502659436799</v>
      </c>
      <c r="AI1106" s="14">
        <v>0.29171241294664102</v>
      </c>
      <c r="AJ1106" s="14">
        <v>0.25947558651485703</v>
      </c>
      <c r="AK1106" s="14">
        <v>0.202436584073246</v>
      </c>
    </row>
    <row r="1107" spans="2:37" x14ac:dyDescent="0.3">
      <c r="B1107" t="s">
        <v>401</v>
      </c>
      <c r="C1107" s="14">
        <v>0.21863288002407899</v>
      </c>
      <c r="D1107" s="14">
        <v>0.20669040816277501</v>
      </c>
      <c r="E1107" s="14">
        <v>0.22977377050947001</v>
      </c>
      <c r="F1107" s="14"/>
      <c r="G1107" s="14">
        <v>0.21994896855768001</v>
      </c>
      <c r="H1107" s="14">
        <v>0.22942901075886499</v>
      </c>
      <c r="I1107" s="14">
        <v>0.18748214047602399</v>
      </c>
      <c r="J1107" s="14">
        <v>0.23401799658210001</v>
      </c>
      <c r="K1107" s="14"/>
      <c r="L1107" s="14">
        <v>0.19328698538904299</v>
      </c>
      <c r="M1107" s="14">
        <v>0.21927888629485701</v>
      </c>
      <c r="N1107" s="14">
        <v>0.18389812445225601</v>
      </c>
      <c r="O1107" s="14">
        <v>0.22874344674036401</v>
      </c>
      <c r="P1107" s="14">
        <v>0.248825020559925</v>
      </c>
      <c r="Q1107" s="14">
        <v>0.21573795642270399</v>
      </c>
      <c r="R1107" s="14">
        <v>0.205578355373989</v>
      </c>
      <c r="S1107" s="14">
        <v>0.19202297426982501</v>
      </c>
      <c r="T1107" s="14">
        <v>0.23481396809271099</v>
      </c>
      <c r="U1107" s="14">
        <v>0.27079043228913402</v>
      </c>
      <c r="V1107" s="14">
        <v>0.22065707807273</v>
      </c>
      <c r="W1107" s="14">
        <v>0.18535226959595699</v>
      </c>
      <c r="X1107" s="14"/>
      <c r="Y1107" s="14">
        <v>0.19248274554974601</v>
      </c>
      <c r="Z1107" s="14">
        <v>0.23742825370293</v>
      </c>
      <c r="AA1107" s="14">
        <v>0.24846704759664701</v>
      </c>
      <c r="AB1107" s="14"/>
      <c r="AC1107" s="14">
        <v>0.19601524796917899</v>
      </c>
      <c r="AD1107" s="14">
        <v>0.242544634014073</v>
      </c>
      <c r="AE1107" s="14">
        <v>0.20478135554919999</v>
      </c>
      <c r="AF1107" s="14"/>
      <c r="AG1107" s="14">
        <v>0.20069043344590901</v>
      </c>
      <c r="AH1107" s="14">
        <v>0.218352339599868</v>
      </c>
      <c r="AI1107" s="14">
        <v>0.20325803458594799</v>
      </c>
      <c r="AJ1107" s="14">
        <v>0.230624735001142</v>
      </c>
      <c r="AK1107" s="14">
        <v>0.209368500062177</v>
      </c>
    </row>
    <row r="1108" spans="2:37" x14ac:dyDescent="0.3">
      <c r="B1108" t="s">
        <v>402</v>
      </c>
      <c r="C1108" s="14">
        <v>0.21234434088641499</v>
      </c>
      <c r="D1108" s="14">
        <v>0.18999588222262101</v>
      </c>
      <c r="E1108" s="14">
        <v>0.23289562740036199</v>
      </c>
      <c r="F1108" s="14"/>
      <c r="G1108" s="14">
        <v>0.18089981347451101</v>
      </c>
      <c r="H1108" s="14">
        <v>0.20637922728277</v>
      </c>
      <c r="I1108" s="14">
        <v>0.20974271501755001</v>
      </c>
      <c r="J1108" s="14">
        <v>0.25398381750990401</v>
      </c>
      <c r="K1108" s="14"/>
      <c r="L1108" s="14">
        <v>0.225063230806373</v>
      </c>
      <c r="M1108" s="14">
        <v>0.18072903737090501</v>
      </c>
      <c r="N1108" s="14">
        <v>0.22427199281365701</v>
      </c>
      <c r="O1108" s="14">
        <v>0.16080813800906801</v>
      </c>
      <c r="P1108" s="14">
        <v>0.20011816870412499</v>
      </c>
      <c r="Q1108" s="14">
        <v>0.20071863365749601</v>
      </c>
      <c r="R1108" s="14">
        <v>0.24411984748618301</v>
      </c>
      <c r="S1108" s="14">
        <v>0.19796401896907601</v>
      </c>
      <c r="T1108" s="14">
        <v>0.197697451823206</v>
      </c>
      <c r="U1108" s="14">
        <v>0.25795308084511098</v>
      </c>
      <c r="V1108" s="14">
        <v>0.20726959446284099</v>
      </c>
      <c r="W1108" s="14">
        <v>0.33624522889221498</v>
      </c>
      <c r="X1108" s="14"/>
      <c r="Y1108" s="14">
        <v>0.144083980234473</v>
      </c>
      <c r="Z1108" s="14">
        <v>0.26197204998610302</v>
      </c>
      <c r="AA1108" s="14">
        <v>0.20796049691309701</v>
      </c>
      <c r="AB1108" s="14"/>
      <c r="AC1108" s="14">
        <v>0.17401880884024201</v>
      </c>
      <c r="AD1108" s="14">
        <v>0.21584065589686599</v>
      </c>
      <c r="AE1108" s="14">
        <v>0.22999456843996899</v>
      </c>
      <c r="AF1108" s="14"/>
      <c r="AG1108" s="14">
        <v>0.174451147732996</v>
      </c>
      <c r="AH1108" s="14">
        <v>0.15077020999151</v>
      </c>
      <c r="AI1108" s="14">
        <v>0.22657384622787299</v>
      </c>
      <c r="AJ1108" s="14">
        <v>0.20829636142260199</v>
      </c>
      <c r="AK1108" s="14">
        <v>0.24759098177389699</v>
      </c>
    </row>
    <row r="1109" spans="2:37" x14ac:dyDescent="0.3">
      <c r="B1109" t="s">
        <v>403</v>
      </c>
      <c r="C1109" s="14">
        <v>0.203229616282945</v>
      </c>
      <c r="D1109" s="14">
        <v>0.24147058681004399</v>
      </c>
      <c r="E1109" s="14">
        <v>0.165923479003413</v>
      </c>
      <c r="F1109" s="14"/>
      <c r="G1109" s="14">
        <v>0.26734198494829098</v>
      </c>
      <c r="H1109" s="14">
        <v>0.22086198646221999</v>
      </c>
      <c r="I1109" s="14">
        <v>0.167422518162339</v>
      </c>
      <c r="J1109" s="14">
        <v>0.14860702312162499</v>
      </c>
      <c r="K1109" s="14"/>
      <c r="L1109" s="14">
        <v>0.19723454883750699</v>
      </c>
      <c r="M1109" s="14">
        <v>0.199063250564535</v>
      </c>
      <c r="N1109" s="14">
        <v>0.17258438079660501</v>
      </c>
      <c r="O1109" s="14">
        <v>0.23188749399802799</v>
      </c>
      <c r="P1109" s="14">
        <v>0.23715049265798499</v>
      </c>
      <c r="Q1109" s="14">
        <v>0.25348047842087801</v>
      </c>
      <c r="R1109" s="14">
        <v>0.16215401671826199</v>
      </c>
      <c r="S1109" s="14">
        <v>0.213895249204551</v>
      </c>
      <c r="T1109" s="14">
        <v>0.19497430735555399</v>
      </c>
      <c r="U1109" s="14">
        <v>0.21845664562063299</v>
      </c>
      <c r="V1109" s="14">
        <v>0.14604214629683099</v>
      </c>
      <c r="W1109" s="14">
        <v>0.190522786519392</v>
      </c>
      <c r="X1109" s="14"/>
      <c r="Y1109" s="14">
        <v>0.28416476542869001</v>
      </c>
      <c r="Z1109" s="14">
        <v>0.17639411855145401</v>
      </c>
      <c r="AA1109" s="14">
        <v>0.18945647781500299</v>
      </c>
      <c r="AB1109" s="14"/>
      <c r="AC1109" s="14">
        <v>0.228283764068519</v>
      </c>
      <c r="AD1109" s="14">
        <v>0.21549177857524199</v>
      </c>
      <c r="AE1109" s="14">
        <v>0.16339893065744601</v>
      </c>
      <c r="AF1109" s="14"/>
      <c r="AG1109" s="14">
        <v>0.21907946014654101</v>
      </c>
      <c r="AH1109" s="14">
        <v>0.23429275757537399</v>
      </c>
      <c r="AI1109" s="14">
        <v>0.228709703524799</v>
      </c>
      <c r="AJ1109" s="14">
        <v>0.20296217481092399</v>
      </c>
      <c r="AK1109" s="14">
        <v>0.17993781841679199</v>
      </c>
    </row>
    <row r="1110" spans="2:37" x14ac:dyDescent="0.3">
      <c r="B1110" t="s">
        <v>404</v>
      </c>
      <c r="C1110" s="14">
        <v>0.20114469511901001</v>
      </c>
      <c r="D1110" s="14">
        <v>0.16112142959805201</v>
      </c>
      <c r="E1110" s="14">
        <v>0.23957019002924301</v>
      </c>
      <c r="F1110" s="14"/>
      <c r="G1110" s="14">
        <v>0.21402013677465101</v>
      </c>
      <c r="H1110" s="14">
        <v>0.20300958731611701</v>
      </c>
      <c r="I1110" s="14">
        <v>0.20785814451303999</v>
      </c>
      <c r="J1110" s="14">
        <v>0.181045590195686</v>
      </c>
      <c r="K1110" s="14"/>
      <c r="L1110" s="14">
        <v>0.24271510010316799</v>
      </c>
      <c r="M1110" s="14">
        <v>0.196495475059523</v>
      </c>
      <c r="N1110" s="14">
        <v>0.22282149246775301</v>
      </c>
      <c r="O1110" s="14">
        <v>0.20024627381903001</v>
      </c>
      <c r="P1110" s="14">
        <v>0.16661705998447399</v>
      </c>
      <c r="Q1110" s="14">
        <v>0.21318009856414399</v>
      </c>
      <c r="R1110" s="14">
        <v>0.17494568787704401</v>
      </c>
      <c r="S1110" s="14">
        <v>0.17122086211717799</v>
      </c>
      <c r="T1110" s="14">
        <v>0.19750358813657201</v>
      </c>
      <c r="U1110" s="14">
        <v>0.18045863184288899</v>
      </c>
      <c r="V1110" s="14">
        <v>0.197525090477669</v>
      </c>
      <c r="W1110" s="14">
        <v>0.20807675296617101</v>
      </c>
      <c r="X1110" s="14"/>
      <c r="Y1110" s="14">
        <v>0.14471300593431399</v>
      </c>
      <c r="Z1110" s="14">
        <v>0.234162918394625</v>
      </c>
      <c r="AA1110" s="14">
        <v>0.20920280742258399</v>
      </c>
      <c r="AB1110" s="14"/>
      <c r="AC1110" s="14">
        <v>0.15903058851604099</v>
      </c>
      <c r="AD1110" s="14">
        <v>0.210136673111599</v>
      </c>
      <c r="AE1110" s="14">
        <v>0.200517880783493</v>
      </c>
      <c r="AF1110" s="14"/>
      <c r="AG1110" s="14">
        <v>0.21406258731069899</v>
      </c>
      <c r="AH1110" s="14">
        <v>0.158778162809772</v>
      </c>
      <c r="AI1110" s="14">
        <v>0.23167578298747701</v>
      </c>
      <c r="AJ1110" s="14">
        <v>0.18665757903953201</v>
      </c>
      <c r="AK1110" s="14">
        <v>0.23233324598490401</v>
      </c>
    </row>
    <row r="1111" spans="2:37" x14ac:dyDescent="0.3">
      <c r="B1111" t="s">
        <v>405</v>
      </c>
      <c r="C1111" s="14">
        <v>0.18105581333280699</v>
      </c>
      <c r="D1111" s="14">
        <v>0.17485223564649999</v>
      </c>
      <c r="E1111" s="14">
        <v>0.18764056558383399</v>
      </c>
      <c r="F1111" s="14"/>
      <c r="G1111" s="14">
        <v>0.14716672132286901</v>
      </c>
      <c r="H1111" s="14">
        <v>0.17222485381525601</v>
      </c>
      <c r="I1111" s="14">
        <v>0.192019794506715</v>
      </c>
      <c r="J1111" s="14">
        <v>0.21858779118754701</v>
      </c>
      <c r="K1111" s="14"/>
      <c r="L1111" s="14">
        <v>0.15131193538092999</v>
      </c>
      <c r="M1111" s="14">
        <v>0.176515724875563</v>
      </c>
      <c r="N1111" s="14">
        <v>0.235108883085798</v>
      </c>
      <c r="O1111" s="14">
        <v>0.20304696513039799</v>
      </c>
      <c r="P1111" s="14">
        <v>0.15184022369959599</v>
      </c>
      <c r="Q1111" s="14">
        <v>0.16634413518464899</v>
      </c>
      <c r="R1111" s="14">
        <v>0.152814527614406</v>
      </c>
      <c r="S1111" s="14">
        <v>0.19744187775143199</v>
      </c>
      <c r="T1111" s="14">
        <v>0.192168622733984</v>
      </c>
      <c r="U1111" s="14">
        <v>0.20160101592900401</v>
      </c>
      <c r="V1111" s="14">
        <v>0.240986871755722</v>
      </c>
      <c r="W1111" s="14">
        <v>9.2236690716163805E-2</v>
      </c>
      <c r="X1111" s="14"/>
      <c r="Y1111" s="14">
        <v>0.21154589046695799</v>
      </c>
      <c r="Z1111" s="14">
        <v>0.14378907857248199</v>
      </c>
      <c r="AA1111" s="14">
        <v>0.19992576300892001</v>
      </c>
      <c r="AB1111" s="14"/>
      <c r="AC1111" s="14">
        <v>0.24309325910334401</v>
      </c>
      <c r="AD1111" s="14">
        <v>0.148839555512322</v>
      </c>
      <c r="AE1111" s="14">
        <v>0.15373537567937301</v>
      </c>
      <c r="AF1111" s="14"/>
      <c r="AG1111" s="14">
        <v>0.160336246773185</v>
      </c>
      <c r="AH1111" s="14">
        <v>0.18390139667255601</v>
      </c>
      <c r="AI1111" s="14">
        <v>0.16113541317845301</v>
      </c>
      <c r="AJ1111" s="14">
        <v>0.188088991489893</v>
      </c>
      <c r="AK1111" s="14">
        <v>0.18210859193058401</v>
      </c>
    </row>
    <row r="1112" spans="2:37" x14ac:dyDescent="0.3">
      <c r="B1112" t="s">
        <v>406</v>
      </c>
      <c r="C1112" s="14">
        <v>0.134044575364104</v>
      </c>
      <c r="D1112" s="14">
        <v>0.166020989077626</v>
      </c>
      <c r="E1112" s="14">
        <v>0.103707923362926</v>
      </c>
      <c r="F1112" s="14"/>
      <c r="G1112" s="14">
        <v>0.18204150817834799</v>
      </c>
      <c r="H1112" s="14">
        <v>0.12051624125522201</v>
      </c>
      <c r="I1112" s="14">
        <v>0.11935134859888299</v>
      </c>
      <c r="J1112" s="14">
        <v>0.109849009276809</v>
      </c>
      <c r="K1112" s="14"/>
      <c r="L1112" s="14">
        <v>0.14651600720977201</v>
      </c>
      <c r="M1112" s="14">
        <v>0.155450053735844</v>
      </c>
      <c r="N1112" s="14">
        <v>0.11935597806697</v>
      </c>
      <c r="O1112" s="14">
        <v>0.11773161507727101</v>
      </c>
      <c r="P1112" s="14">
        <v>0.19288583902297199</v>
      </c>
      <c r="Q1112" s="14">
        <v>0.13633648299759099</v>
      </c>
      <c r="R1112" s="14">
        <v>0.14014471113816199</v>
      </c>
      <c r="S1112" s="14">
        <v>0.114345193180739</v>
      </c>
      <c r="T1112" s="14">
        <v>0.14711675678011099</v>
      </c>
      <c r="U1112" s="14">
        <v>9.0956559457322006E-2</v>
      </c>
      <c r="V1112" s="14">
        <v>9.6304088026181706E-2</v>
      </c>
      <c r="W1112" s="14">
        <v>8.1243658501911897E-2</v>
      </c>
      <c r="X1112" s="14"/>
      <c r="Y1112" s="14">
        <v>0.19639820749905301</v>
      </c>
      <c r="Z1112" s="14">
        <v>0.122243101274798</v>
      </c>
      <c r="AA1112" s="14">
        <v>0.145520095679497</v>
      </c>
      <c r="AB1112" s="14"/>
      <c r="AC1112" s="14">
        <v>0.13713469085417401</v>
      </c>
      <c r="AD1112" s="14">
        <v>0.14427132399001399</v>
      </c>
      <c r="AE1112" s="14">
        <v>0.124524327286325</v>
      </c>
      <c r="AF1112" s="14"/>
      <c r="AG1112" s="14">
        <v>0.221762424679459</v>
      </c>
      <c r="AH1112" s="14">
        <v>0.14683169114891101</v>
      </c>
      <c r="AI1112" s="14">
        <v>0.147617903144697</v>
      </c>
      <c r="AJ1112" s="14">
        <v>0.128525698687771</v>
      </c>
      <c r="AK1112" s="14">
        <v>0.12023694097613601</v>
      </c>
    </row>
    <row r="1113" spans="2:37" x14ac:dyDescent="0.3">
      <c r="B1113" t="s">
        <v>407</v>
      </c>
      <c r="C1113" s="14">
        <v>0.128226859077018</v>
      </c>
      <c r="D1113" s="14">
        <v>0.145740377452069</v>
      </c>
      <c r="E1113" s="14">
        <v>0.11131991393604999</v>
      </c>
      <c r="F1113" s="14"/>
      <c r="G1113" s="14">
        <v>0.14548860169352301</v>
      </c>
      <c r="H1113" s="14">
        <v>0.129328987864857</v>
      </c>
      <c r="I1113" s="14">
        <v>0.14377536226954499</v>
      </c>
      <c r="J1113" s="14">
        <v>9.3747415151413396E-2</v>
      </c>
      <c r="K1113" s="14"/>
      <c r="L1113" s="14">
        <v>0.153064010263321</v>
      </c>
      <c r="M1113" s="14">
        <v>0.134372514906342</v>
      </c>
      <c r="N1113" s="14">
        <v>0.13166612666802299</v>
      </c>
      <c r="O1113" s="14">
        <v>0.123178712088993</v>
      </c>
      <c r="P1113" s="14">
        <v>0.125043710901414</v>
      </c>
      <c r="Q1113" s="14">
        <v>0.13059508321476701</v>
      </c>
      <c r="R1113" s="14">
        <v>0.129783991708732</v>
      </c>
      <c r="S1113" s="14">
        <v>0.14049489820365799</v>
      </c>
      <c r="T1113" s="14">
        <v>0.11453590827933</v>
      </c>
      <c r="U1113" s="14">
        <v>0.123362400675207</v>
      </c>
      <c r="V1113" s="14">
        <v>6.5537575214771798E-2</v>
      </c>
      <c r="W1113" s="14">
        <v>0.14133477721882201</v>
      </c>
      <c r="X1113" s="14"/>
      <c r="Y1113" s="14">
        <v>0.14717314253532601</v>
      </c>
      <c r="Z1113" s="14">
        <v>0.13546303656919101</v>
      </c>
      <c r="AA1113" s="14">
        <v>0.19968340582791</v>
      </c>
      <c r="AB1113" s="14"/>
      <c r="AC1113" s="14">
        <v>0.117257593945855</v>
      </c>
      <c r="AD1113" s="14">
        <v>0.132308694738143</v>
      </c>
      <c r="AE1113" s="14">
        <v>0.13785775292149999</v>
      </c>
      <c r="AF1113" s="14"/>
      <c r="AG1113" s="14">
        <v>0.172811671836305</v>
      </c>
      <c r="AH1113" s="14">
        <v>0.11725458254611699</v>
      </c>
      <c r="AI1113" s="14">
        <v>0.15022000183825299</v>
      </c>
      <c r="AJ1113" s="14">
        <v>0.119934040715978</v>
      </c>
      <c r="AK1113" s="14">
        <v>0.12849830068267001</v>
      </c>
    </row>
    <row r="1114" spans="2:37" x14ac:dyDescent="0.3">
      <c r="B1114" t="s">
        <v>408</v>
      </c>
      <c r="C1114" s="14">
        <v>0.102955645850416</v>
      </c>
      <c r="D1114" s="14">
        <v>0.109118664179592</v>
      </c>
      <c r="E1114" s="14">
        <v>9.7616576586698103E-2</v>
      </c>
      <c r="F1114" s="14"/>
      <c r="G1114" s="14">
        <v>8.9717329131496201E-2</v>
      </c>
      <c r="H1114" s="14">
        <v>0.103538856054677</v>
      </c>
      <c r="I1114" s="14">
        <v>0.115188352473024</v>
      </c>
      <c r="J1114" s="14">
        <v>0.10606053319157099</v>
      </c>
      <c r="K1114" s="14"/>
      <c r="L1114" s="14">
        <v>7.1881381236561098E-2</v>
      </c>
      <c r="M1114" s="14">
        <v>0.10928429347037499</v>
      </c>
      <c r="N1114" s="14">
        <v>0.111574134591146</v>
      </c>
      <c r="O1114" s="14">
        <v>0.140512130009533</v>
      </c>
      <c r="P1114" s="14">
        <v>0.10225402657366001</v>
      </c>
      <c r="Q1114" s="14">
        <v>0.117151784472808</v>
      </c>
      <c r="R1114" s="14">
        <v>8.2721028344025102E-2</v>
      </c>
      <c r="S1114" s="14">
        <v>0.11757252008978</v>
      </c>
      <c r="T1114" s="14">
        <v>8.54600376194386E-2</v>
      </c>
      <c r="U1114" s="14">
        <v>8.4451400611808405E-2</v>
      </c>
      <c r="V1114" s="14">
        <v>0.152019166033179</v>
      </c>
      <c r="W1114" s="14">
        <v>0.115980411207619</v>
      </c>
      <c r="X1114" s="14"/>
      <c r="Y1114" s="14">
        <v>0.107884654078774</v>
      </c>
      <c r="Z1114" s="14">
        <v>0.104355600403313</v>
      </c>
      <c r="AA1114" s="14">
        <v>8.0064805885780604E-2</v>
      </c>
      <c r="AB1114" s="14"/>
      <c r="AC1114" s="14">
        <v>0.12646973019482</v>
      </c>
      <c r="AD1114" s="14">
        <v>9.6915028068710302E-2</v>
      </c>
      <c r="AE1114" s="14">
        <v>7.3627306487305103E-2</v>
      </c>
      <c r="AF1114" s="14"/>
      <c r="AG1114" s="14">
        <v>0.15360546756291199</v>
      </c>
      <c r="AH1114" s="14">
        <v>0.12413466138991</v>
      </c>
      <c r="AI1114" s="14">
        <v>9.0111846676381793E-2</v>
      </c>
      <c r="AJ1114" s="14">
        <v>0.101843527394085</v>
      </c>
      <c r="AK1114" s="14">
        <v>0.10180020878750699</v>
      </c>
    </row>
    <row r="1115" spans="2:37" x14ac:dyDescent="0.3">
      <c r="B1115" t="s">
        <v>409</v>
      </c>
      <c r="C1115" s="14">
        <v>0.100554368769649</v>
      </c>
      <c r="D1115" s="14">
        <v>0.100790857634645</v>
      </c>
      <c r="E1115" s="14">
        <v>0.100312262262167</v>
      </c>
      <c r="F1115" s="14"/>
      <c r="G1115" s="14">
        <v>9.8956957772106002E-2</v>
      </c>
      <c r="H1115" s="14">
        <v>8.8919867845219894E-2</v>
      </c>
      <c r="I1115" s="14">
        <v>0.12167469926593701</v>
      </c>
      <c r="J1115" s="14">
        <v>9.7252847512388593E-2</v>
      </c>
      <c r="K1115" s="14"/>
      <c r="L1115" s="14">
        <v>0.12160930695774599</v>
      </c>
      <c r="M1115" s="14">
        <v>7.7954034499911104E-2</v>
      </c>
      <c r="N1115" s="14">
        <v>6.2287124737754697E-2</v>
      </c>
      <c r="O1115" s="14">
        <v>0.10625177610221</v>
      </c>
      <c r="P1115" s="14">
        <v>0.140721902756239</v>
      </c>
      <c r="Q1115" s="14">
        <v>0.11128345400181</v>
      </c>
      <c r="R1115" s="14">
        <v>0.120329842082206</v>
      </c>
      <c r="S1115" s="14">
        <v>0.11638820960407401</v>
      </c>
      <c r="T1115" s="14">
        <v>0.11162336599631199</v>
      </c>
      <c r="U1115" s="14">
        <v>7.4313422980780294E-2</v>
      </c>
      <c r="V1115" s="14">
        <v>7.8395594185237505E-2</v>
      </c>
      <c r="W1115" s="14">
        <v>6.0487023508673701E-2</v>
      </c>
      <c r="X1115" s="14"/>
      <c r="Y1115" s="14">
        <v>9.3868382026924699E-2</v>
      </c>
      <c r="Z1115" s="14">
        <v>0.121198753941111</v>
      </c>
      <c r="AA1115" s="14">
        <v>8.3075662653986596E-2</v>
      </c>
      <c r="AB1115" s="14"/>
      <c r="AC1115" s="14">
        <v>8.8489261885664805E-2</v>
      </c>
      <c r="AD1115" s="14">
        <v>9.3254502192535296E-2</v>
      </c>
      <c r="AE1115" s="14">
        <v>0.122808586853474</v>
      </c>
      <c r="AF1115" s="14"/>
      <c r="AG1115" s="14">
        <v>0.183044948438982</v>
      </c>
      <c r="AH1115" s="14">
        <v>0.13106429776971701</v>
      </c>
      <c r="AI1115" s="14">
        <v>9.2237878056438502E-2</v>
      </c>
      <c r="AJ1115" s="14">
        <v>8.5775267094794494E-2</v>
      </c>
      <c r="AK1115" s="14">
        <v>0.119665083567598</v>
      </c>
    </row>
    <row r="1116" spans="2:37" x14ac:dyDescent="0.3">
      <c r="B1116" t="s">
        <v>410</v>
      </c>
      <c r="C1116" s="14">
        <v>1.4521877218334501E-2</v>
      </c>
      <c r="D1116" s="14">
        <v>2.0015598410036299E-2</v>
      </c>
      <c r="E1116" s="14">
        <v>9.2538450424892692E-3</v>
      </c>
      <c r="F1116" s="14"/>
      <c r="G1116" s="14">
        <v>1.9555395426293899E-2</v>
      </c>
      <c r="H1116" s="14">
        <v>1.0066346901523301E-2</v>
      </c>
      <c r="I1116" s="14">
        <v>1.5182407800016401E-2</v>
      </c>
      <c r="J1116" s="14">
        <v>1.33452089967882E-2</v>
      </c>
      <c r="K1116" s="14"/>
      <c r="L1116" s="14">
        <v>2.2337237748607599E-2</v>
      </c>
      <c r="M1116" s="14">
        <v>7.6178002604087797E-3</v>
      </c>
      <c r="N1116" s="14">
        <v>1.19199109312498E-2</v>
      </c>
      <c r="O1116" s="14">
        <v>2.1262731046973401E-2</v>
      </c>
      <c r="P1116" s="14">
        <v>1.8659688171037799E-2</v>
      </c>
      <c r="Q1116" s="14">
        <v>1.4603456641341E-2</v>
      </c>
      <c r="R1116" s="14">
        <v>4.1578594520675898E-3</v>
      </c>
      <c r="S1116" s="14">
        <v>8.3083927176357403E-3</v>
      </c>
      <c r="T1116" s="14">
        <v>1.1659272480080999E-2</v>
      </c>
      <c r="U1116" s="14">
        <v>1.0976719274232201E-2</v>
      </c>
      <c r="V1116" s="14">
        <v>2.5708444337618E-2</v>
      </c>
      <c r="W1116" s="14">
        <v>2.31496158535392E-2</v>
      </c>
      <c r="X1116" s="14"/>
      <c r="Y1116" s="14">
        <v>1.39894605233478E-2</v>
      </c>
      <c r="Z1116" s="14">
        <v>7.4800339518885598E-3</v>
      </c>
      <c r="AA1116" s="14">
        <v>5.3819274036882997E-3</v>
      </c>
      <c r="AB1116" s="14"/>
      <c r="AC1116" s="14">
        <v>2.10118389559849E-2</v>
      </c>
      <c r="AD1116" s="14">
        <v>1.0971335740043499E-2</v>
      </c>
      <c r="AE1116" s="14">
        <v>1.5367067808664999E-2</v>
      </c>
      <c r="AF1116" s="14"/>
      <c r="AG1116" s="14">
        <v>1.81188152860263E-2</v>
      </c>
      <c r="AH1116" s="14">
        <v>8.1497607478927207E-3</v>
      </c>
      <c r="AI1116" s="14">
        <v>1.5642372522133199E-2</v>
      </c>
      <c r="AJ1116" s="14">
        <v>1.44009203751129E-2</v>
      </c>
      <c r="AK1116" s="14">
        <v>1.5631967285484601E-2</v>
      </c>
    </row>
    <row r="1117" spans="2:37" x14ac:dyDescent="0.3">
      <c r="B1117" t="s">
        <v>178</v>
      </c>
      <c r="C1117" s="14">
        <v>2.9010916261209399E-2</v>
      </c>
      <c r="D1117" s="14">
        <v>2.4151039059131699E-2</v>
      </c>
      <c r="E1117" s="14">
        <v>3.3946811778049202E-2</v>
      </c>
      <c r="F1117" s="14"/>
      <c r="G1117" s="14">
        <v>1.48508229837978E-2</v>
      </c>
      <c r="H1117" s="14">
        <v>2.0489818642926198E-2</v>
      </c>
      <c r="I1117" s="14">
        <v>2.7793156946503701E-2</v>
      </c>
      <c r="J1117" s="14">
        <v>5.2018780818026598E-2</v>
      </c>
      <c r="K1117" s="14"/>
      <c r="L1117" s="14">
        <v>2.9592850402545699E-2</v>
      </c>
      <c r="M1117" s="14">
        <v>3.2342576749589E-2</v>
      </c>
      <c r="N1117" s="14">
        <v>4.5457752115968503E-2</v>
      </c>
      <c r="O1117" s="14">
        <v>4.3997408782993998E-2</v>
      </c>
      <c r="P1117" s="14">
        <v>9.3617759298198402E-3</v>
      </c>
      <c r="Q1117" s="14">
        <v>2.43914161977698E-2</v>
      </c>
      <c r="R1117" s="14">
        <v>4.5705400495550497E-2</v>
      </c>
      <c r="S1117" s="14">
        <v>1.66061662284584E-2</v>
      </c>
      <c r="T1117" s="14">
        <v>2.0612708600318101E-2</v>
      </c>
      <c r="U1117" s="14">
        <v>1.4682074493097099E-2</v>
      </c>
      <c r="V1117" s="14">
        <v>2.5586721851889999E-2</v>
      </c>
      <c r="W1117" s="14">
        <v>3.4241646648539799E-2</v>
      </c>
      <c r="X1117" s="14"/>
      <c r="Y1117" s="14">
        <v>1.5723922671807899E-2</v>
      </c>
      <c r="Z1117" s="14">
        <v>1.42126204310568E-2</v>
      </c>
      <c r="AA1117" s="14">
        <v>1.07039390617918E-2</v>
      </c>
      <c r="AB1117" s="14"/>
      <c r="AC1117" s="14">
        <v>1.6989525034987699E-2</v>
      </c>
      <c r="AD1117" s="14">
        <v>2.1938384015377999E-2</v>
      </c>
      <c r="AE1117" s="14">
        <v>5.3939723410451001E-2</v>
      </c>
      <c r="AF1117" s="14"/>
      <c r="AG1117" s="14">
        <v>9.12576732929005E-3</v>
      </c>
      <c r="AH1117" s="14">
        <v>8.2145018465545408E-3</v>
      </c>
      <c r="AI1117" s="14">
        <v>1.4424873178012901E-2</v>
      </c>
      <c r="AJ1117" s="14">
        <v>2.79946815064708E-2</v>
      </c>
      <c r="AK1117" s="14">
        <v>3.0697197402914201E-2</v>
      </c>
    </row>
    <row r="1118" spans="2:37" x14ac:dyDescent="0.3">
      <c r="C1118" s="14"/>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c r="AD1118" s="14"/>
      <c r="AE1118" s="14"/>
      <c r="AF1118" s="14"/>
      <c r="AG1118" s="14"/>
      <c r="AH1118" s="14"/>
      <c r="AI1118" s="14"/>
      <c r="AJ1118" s="14"/>
      <c r="AK1118" s="14"/>
    </row>
    <row r="1119" spans="2:37" x14ac:dyDescent="0.3">
      <c r="B1119" s="6" t="s">
        <v>420</v>
      </c>
      <c r="C1119" s="14"/>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c r="AD1119" s="14"/>
      <c r="AE1119" s="14"/>
      <c r="AF1119" s="14"/>
      <c r="AG1119" s="14"/>
      <c r="AH1119" s="14"/>
      <c r="AI1119" s="14"/>
      <c r="AJ1119" s="14"/>
      <c r="AK1119" s="14"/>
    </row>
    <row r="1120" spans="2:37" x14ac:dyDescent="0.3">
      <c r="B1120" s="26" t="s">
        <v>74</v>
      </c>
      <c r="C1120" s="14"/>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c r="AD1120" s="14"/>
      <c r="AE1120" s="14"/>
      <c r="AF1120" s="14"/>
      <c r="AG1120" s="14"/>
      <c r="AH1120" s="14"/>
      <c r="AI1120" s="14"/>
      <c r="AJ1120" s="14"/>
      <c r="AK1120" s="14"/>
    </row>
    <row r="1121" spans="2:37" x14ac:dyDescent="0.3">
      <c r="B1121" t="s">
        <v>245</v>
      </c>
      <c r="C1121" s="14">
        <v>0.327075036848195</v>
      </c>
      <c r="D1121" s="14">
        <v>0.359137430049287</v>
      </c>
      <c r="E1121" s="14">
        <v>0.29661217706711002</v>
      </c>
      <c r="F1121" s="14"/>
      <c r="G1121" s="14">
        <v>0.36007042069234402</v>
      </c>
      <c r="H1121" s="14">
        <v>0.33224569332591602</v>
      </c>
      <c r="I1121" s="14">
        <v>0.35207070147795499</v>
      </c>
      <c r="J1121" s="14">
        <v>0.26468144087722201</v>
      </c>
      <c r="K1121" s="14"/>
      <c r="L1121" s="14">
        <v>0.374703230749382</v>
      </c>
      <c r="M1121" s="14">
        <v>0.31264879913726201</v>
      </c>
      <c r="N1121" s="14">
        <v>0.264113764305692</v>
      </c>
      <c r="O1121" s="14">
        <v>0.31052372689368202</v>
      </c>
      <c r="P1121" s="14">
        <v>0.32920124088485803</v>
      </c>
      <c r="Q1121" s="14">
        <v>0.31557954403002197</v>
      </c>
      <c r="R1121" s="14">
        <v>0.31203742217698199</v>
      </c>
      <c r="S1121" s="14">
        <v>0.32826941571256302</v>
      </c>
      <c r="T1121" s="14">
        <v>0.3386707646464</v>
      </c>
      <c r="U1121" s="14">
        <v>0.351376406470364</v>
      </c>
      <c r="V1121" s="14">
        <v>0.36073811800212202</v>
      </c>
      <c r="W1121" s="14">
        <v>0.28137974024521101</v>
      </c>
      <c r="X1121" s="14"/>
      <c r="Y1121" s="14">
        <v>0.39351208778533903</v>
      </c>
      <c r="Z1121" s="14">
        <v>0.33608877374947099</v>
      </c>
      <c r="AA1121" s="14">
        <v>0.25647580567123102</v>
      </c>
      <c r="AB1121" s="14"/>
      <c r="AC1121" s="14">
        <v>0.37191666347249402</v>
      </c>
      <c r="AD1121" s="14">
        <v>0.33575340407579002</v>
      </c>
      <c r="AE1121" s="14">
        <v>0.263191651320135</v>
      </c>
      <c r="AF1121" s="14"/>
      <c r="AG1121" s="14">
        <v>0.40972026491355501</v>
      </c>
      <c r="AH1121" s="14">
        <v>0.318596739317204</v>
      </c>
      <c r="AI1121" s="14">
        <v>0.35846226463638797</v>
      </c>
      <c r="AJ1121" s="14">
        <v>0.33715682465584901</v>
      </c>
      <c r="AK1121" s="14">
        <v>0.28161282425678402</v>
      </c>
    </row>
    <row r="1122" spans="2:37" x14ac:dyDescent="0.3">
      <c r="B1122" t="s">
        <v>246</v>
      </c>
      <c r="C1122" s="14">
        <v>0.40147168212449702</v>
      </c>
      <c r="D1122" s="14">
        <v>0.38593369704752101</v>
      </c>
      <c r="E1122" s="14">
        <v>0.41662396155231302</v>
      </c>
      <c r="F1122" s="14"/>
      <c r="G1122" s="14">
        <v>0.43057411531619399</v>
      </c>
      <c r="H1122" s="14">
        <v>0.40302694077297901</v>
      </c>
      <c r="I1122" s="14">
        <v>0.38243683319474903</v>
      </c>
      <c r="J1122" s="14">
        <v>0.38451200477560499</v>
      </c>
      <c r="K1122" s="14"/>
      <c r="L1122" s="14">
        <v>0.33871887465599299</v>
      </c>
      <c r="M1122" s="14">
        <v>0.41347703421038401</v>
      </c>
      <c r="N1122" s="14">
        <v>0.41036270899615301</v>
      </c>
      <c r="O1122" s="14">
        <v>0.40000353179860398</v>
      </c>
      <c r="P1122" s="14">
        <v>0.41447001777796899</v>
      </c>
      <c r="Q1122" s="14">
        <v>0.45488961265376898</v>
      </c>
      <c r="R1122" s="14">
        <v>0.401963893587029</v>
      </c>
      <c r="S1122" s="14">
        <v>0.424461531589027</v>
      </c>
      <c r="T1122" s="14">
        <v>0.40241660162645798</v>
      </c>
      <c r="U1122" s="14">
        <v>0.38025622654295599</v>
      </c>
      <c r="V1122" s="14">
        <v>0.37980615676017299</v>
      </c>
      <c r="W1122" s="14">
        <v>0.49692909800086399</v>
      </c>
      <c r="X1122" s="14"/>
      <c r="Y1122" s="14">
        <v>0.42333926357863799</v>
      </c>
      <c r="Z1122" s="14">
        <v>0.398819474279546</v>
      </c>
      <c r="AA1122" s="14">
        <v>0.44601749020841802</v>
      </c>
      <c r="AB1122" s="14"/>
      <c r="AC1122" s="14">
        <v>0.41156462697898599</v>
      </c>
      <c r="AD1122" s="14">
        <v>0.427603512354848</v>
      </c>
      <c r="AE1122" s="14">
        <v>0.354232712813353</v>
      </c>
      <c r="AF1122" s="14"/>
      <c r="AG1122" s="14">
        <v>0.35675028768440398</v>
      </c>
      <c r="AH1122" s="14">
        <v>0.41130869479405602</v>
      </c>
      <c r="AI1122" s="14">
        <v>0.40469013182987601</v>
      </c>
      <c r="AJ1122" s="14">
        <v>0.41310988857953801</v>
      </c>
      <c r="AK1122" s="14">
        <v>0.390188880923379</v>
      </c>
    </row>
    <row r="1123" spans="2:37" x14ac:dyDescent="0.3">
      <c r="B1123" t="s">
        <v>418</v>
      </c>
      <c r="C1123" s="14">
        <v>0.192034162762417</v>
      </c>
      <c r="D1123" s="14">
        <v>0.181738742105269</v>
      </c>
      <c r="E1123" s="14">
        <v>0.20269075211019899</v>
      </c>
      <c r="F1123" s="14"/>
      <c r="G1123" s="14">
        <v>0.15452084175713199</v>
      </c>
      <c r="H1123" s="14">
        <v>0.186440131669729</v>
      </c>
      <c r="I1123" s="14">
        <v>0.194441516563058</v>
      </c>
      <c r="J1123" s="14">
        <v>0.237748846351718</v>
      </c>
      <c r="K1123" s="14"/>
      <c r="L1123" s="14">
        <v>0.190061168753386</v>
      </c>
      <c r="M1123" s="14">
        <v>0.196721190176051</v>
      </c>
      <c r="N1123" s="14">
        <v>0.26809458028641697</v>
      </c>
      <c r="O1123" s="14">
        <v>0.19866654781873599</v>
      </c>
      <c r="P1123" s="14">
        <v>0.16331629558403599</v>
      </c>
      <c r="Q1123" s="14">
        <v>0.188040123938014</v>
      </c>
      <c r="R1123" s="14">
        <v>0.19457766060998699</v>
      </c>
      <c r="S1123" s="14">
        <v>0.17320151752683399</v>
      </c>
      <c r="T1123" s="14">
        <v>0.17322967051358201</v>
      </c>
      <c r="U1123" s="14">
        <v>0.19215547414913001</v>
      </c>
      <c r="V1123" s="14">
        <v>0.19531373986389899</v>
      </c>
      <c r="W1123" s="14">
        <v>0.11822035560564199</v>
      </c>
      <c r="X1123" s="14"/>
      <c r="Y1123" s="14">
        <v>0.143592161963604</v>
      </c>
      <c r="Z1123" s="14">
        <v>0.18814206701669201</v>
      </c>
      <c r="AA1123" s="14">
        <v>0.23203710991437401</v>
      </c>
      <c r="AB1123" s="14"/>
      <c r="AC1123" s="14">
        <v>0.16496747129397801</v>
      </c>
      <c r="AD1123" s="14">
        <v>0.167546967565983</v>
      </c>
      <c r="AE1123" s="14">
        <v>0.25671605049341401</v>
      </c>
      <c r="AF1123" s="14"/>
      <c r="AG1123" s="14">
        <v>0.149311723565558</v>
      </c>
      <c r="AH1123" s="14">
        <v>0.17845349776888</v>
      </c>
      <c r="AI1123" s="14">
        <v>0.16039148112936699</v>
      </c>
      <c r="AJ1123" s="14">
        <v>0.189456831960821</v>
      </c>
      <c r="AK1123" s="14">
        <v>0.228750549515154</v>
      </c>
    </row>
    <row r="1124" spans="2:37" x14ac:dyDescent="0.3">
      <c r="B1124" t="s">
        <v>248</v>
      </c>
      <c r="C1124" s="14">
        <v>3.09668761058975E-2</v>
      </c>
      <c r="D1124" s="14">
        <v>3.6162757645428298E-2</v>
      </c>
      <c r="E1124" s="14">
        <v>2.5450807056300099E-2</v>
      </c>
      <c r="F1124" s="14"/>
      <c r="G1124" s="14">
        <v>2.3351573206327102E-2</v>
      </c>
      <c r="H1124" s="14">
        <v>3.0586946941637199E-2</v>
      </c>
      <c r="I1124" s="14">
        <v>3.72684922017631E-2</v>
      </c>
      <c r="J1124" s="14">
        <v>3.4494781681236597E-2</v>
      </c>
      <c r="K1124" s="14"/>
      <c r="L1124" s="14">
        <v>5.5970221861913298E-2</v>
      </c>
      <c r="M1124" s="14">
        <v>2.2246602586056201E-2</v>
      </c>
      <c r="N1124" s="14">
        <v>1.3058235164869701E-2</v>
      </c>
      <c r="O1124" s="14">
        <v>2.5812029187521499E-2</v>
      </c>
      <c r="P1124" s="14">
        <v>4.69011596246229E-2</v>
      </c>
      <c r="Q1124" s="14">
        <v>1.0886852335195501E-2</v>
      </c>
      <c r="R1124" s="14">
        <v>3.7841779778479301E-2</v>
      </c>
      <c r="S1124" s="14">
        <v>3.2771440096110001E-2</v>
      </c>
      <c r="T1124" s="14">
        <v>3.5609472216905802E-2</v>
      </c>
      <c r="U1124" s="14">
        <v>3.0189116746389799E-2</v>
      </c>
      <c r="V1124" s="14">
        <v>2.5761070692672E-2</v>
      </c>
      <c r="W1124" s="14">
        <v>1.1659749365394099E-2</v>
      </c>
      <c r="X1124" s="14"/>
      <c r="Y1124" s="14">
        <v>1.7759186657928201E-2</v>
      </c>
      <c r="Z1124" s="14">
        <v>3.7248538943390697E-2</v>
      </c>
      <c r="AA1124" s="14">
        <v>3.9139897233281797E-2</v>
      </c>
      <c r="AB1124" s="14"/>
      <c r="AC1124" s="14">
        <v>1.797653156502E-2</v>
      </c>
      <c r="AD1124" s="14">
        <v>3.1507645121760602E-2</v>
      </c>
      <c r="AE1124" s="14">
        <v>3.6359659069207698E-2</v>
      </c>
      <c r="AF1124" s="14"/>
      <c r="AG1124" s="14">
        <v>5.6619326785286597E-2</v>
      </c>
      <c r="AH1124" s="14">
        <v>3.3796602413624199E-2</v>
      </c>
      <c r="AI1124" s="14">
        <v>4.4897582691022397E-2</v>
      </c>
      <c r="AJ1124" s="14">
        <v>1.9049742091924299E-2</v>
      </c>
      <c r="AK1124" s="14">
        <v>4.0537497700843701E-2</v>
      </c>
    </row>
    <row r="1125" spans="2:37" x14ac:dyDescent="0.3">
      <c r="B1125" t="s">
        <v>249</v>
      </c>
      <c r="C1125" s="14">
        <v>9.2458147379885208E-3</v>
      </c>
      <c r="D1125" s="14">
        <v>1.0806621584901199E-2</v>
      </c>
      <c r="E1125" s="14">
        <v>7.1303452046689499E-3</v>
      </c>
      <c r="F1125" s="14"/>
      <c r="G1125" s="14">
        <v>7.10095908303754E-3</v>
      </c>
      <c r="H1125" s="14">
        <v>6.2572416062991404E-3</v>
      </c>
      <c r="I1125" s="14">
        <v>7.9632484090569593E-3</v>
      </c>
      <c r="J1125" s="14">
        <v>1.5930653790400501E-2</v>
      </c>
      <c r="K1125" s="14"/>
      <c r="L1125" s="14">
        <v>6.9460420867702996E-3</v>
      </c>
      <c r="M1125" s="14">
        <v>9.8978457542702805E-3</v>
      </c>
      <c r="N1125" s="14">
        <v>3.9454669887390098E-3</v>
      </c>
      <c r="O1125" s="14">
        <v>2.5598817265626701E-2</v>
      </c>
      <c r="P1125" s="14">
        <v>1.37345328728611E-2</v>
      </c>
      <c r="Q1125" s="14">
        <v>3.5760378200861199E-3</v>
      </c>
      <c r="R1125" s="14">
        <v>8.2054478959335802E-3</v>
      </c>
      <c r="S1125" s="14">
        <v>0</v>
      </c>
      <c r="T1125" s="14">
        <v>5.8444086341997003E-3</v>
      </c>
      <c r="U1125" s="14">
        <v>8.2618215429153402E-3</v>
      </c>
      <c r="V1125" s="14">
        <v>0</v>
      </c>
      <c r="W1125" s="14">
        <v>3.4769758167456602E-2</v>
      </c>
      <c r="X1125" s="14"/>
      <c r="Y1125" s="14">
        <v>6.1770788116415898E-3</v>
      </c>
      <c r="Z1125" s="14">
        <v>5.5769563540988502E-3</v>
      </c>
      <c r="AA1125" s="14">
        <v>5.2901693586164004E-3</v>
      </c>
      <c r="AB1125" s="14"/>
      <c r="AC1125" s="14">
        <v>1.1332883198021001E-2</v>
      </c>
      <c r="AD1125" s="14">
        <v>3.3319438632787701E-3</v>
      </c>
      <c r="AE1125" s="14">
        <v>1.69047184236976E-2</v>
      </c>
      <c r="AF1125" s="14"/>
      <c r="AG1125" s="14">
        <v>1.83704955332488E-2</v>
      </c>
      <c r="AH1125" s="14">
        <v>1.6715251706742498E-2</v>
      </c>
      <c r="AI1125" s="14">
        <v>5.7769582924042098E-3</v>
      </c>
      <c r="AJ1125" s="14">
        <v>7.4765562209098101E-3</v>
      </c>
      <c r="AK1125" s="14">
        <v>1.27050396227466E-2</v>
      </c>
    </row>
    <row r="1126" spans="2:37" x14ac:dyDescent="0.3">
      <c r="B1126" t="s">
        <v>122</v>
      </c>
      <c r="C1126" s="14">
        <v>3.9206427421004698E-2</v>
      </c>
      <c r="D1126" s="14">
        <v>2.6220751567592501E-2</v>
      </c>
      <c r="E1126" s="14">
        <v>5.1491957009408597E-2</v>
      </c>
      <c r="F1126" s="14"/>
      <c r="G1126" s="14">
        <v>2.43820899449659E-2</v>
      </c>
      <c r="H1126" s="14">
        <v>4.1443045683439698E-2</v>
      </c>
      <c r="I1126" s="14">
        <v>2.58192081534185E-2</v>
      </c>
      <c r="J1126" s="14">
        <v>6.2632272523817895E-2</v>
      </c>
      <c r="K1126" s="14"/>
      <c r="L1126" s="14">
        <v>3.3600461892556201E-2</v>
      </c>
      <c r="M1126" s="14">
        <v>4.5008528135976902E-2</v>
      </c>
      <c r="N1126" s="14">
        <v>4.0425244258129198E-2</v>
      </c>
      <c r="O1126" s="14">
        <v>3.9395347035830502E-2</v>
      </c>
      <c r="P1126" s="14">
        <v>3.2376753255652799E-2</v>
      </c>
      <c r="Q1126" s="14">
        <v>2.7027829222913601E-2</v>
      </c>
      <c r="R1126" s="14">
        <v>4.5373795951588997E-2</v>
      </c>
      <c r="S1126" s="14">
        <v>4.1296095075465597E-2</v>
      </c>
      <c r="T1126" s="14">
        <v>4.4229082362454201E-2</v>
      </c>
      <c r="U1126" s="14">
        <v>3.7760954548244803E-2</v>
      </c>
      <c r="V1126" s="14">
        <v>3.83809146811337E-2</v>
      </c>
      <c r="W1126" s="14">
        <v>5.7041298615432202E-2</v>
      </c>
      <c r="X1126" s="14"/>
      <c r="Y1126" s="14">
        <v>1.5620221202849E-2</v>
      </c>
      <c r="Z1126" s="14">
        <v>3.4124189656801203E-2</v>
      </c>
      <c r="AA1126" s="14">
        <v>2.1039527614078301E-2</v>
      </c>
      <c r="AB1126" s="14"/>
      <c r="AC1126" s="14">
        <v>2.2241823491501299E-2</v>
      </c>
      <c r="AD1126" s="14">
        <v>3.4256527018339297E-2</v>
      </c>
      <c r="AE1126" s="14">
        <v>7.2595207880192497E-2</v>
      </c>
      <c r="AF1126" s="14"/>
      <c r="AG1126" s="14">
        <v>9.2279015179481307E-3</v>
      </c>
      <c r="AH1126" s="14">
        <v>4.1129213999493597E-2</v>
      </c>
      <c r="AI1126" s="14">
        <v>2.5781581420942098E-2</v>
      </c>
      <c r="AJ1126" s="14">
        <v>3.3750156490958597E-2</v>
      </c>
      <c r="AK1126" s="14">
        <v>4.6205207981092997E-2</v>
      </c>
    </row>
    <row r="1127" spans="2:37" x14ac:dyDescent="0.3">
      <c r="B1127" t="s">
        <v>250</v>
      </c>
      <c r="C1127" s="14">
        <v>0.72854671897269296</v>
      </c>
      <c r="D1127" s="14">
        <v>0.745071127096809</v>
      </c>
      <c r="E1127" s="14">
        <v>0.71323613861942303</v>
      </c>
      <c r="F1127" s="14"/>
      <c r="G1127" s="14">
        <v>0.79064453600853801</v>
      </c>
      <c r="H1127" s="14">
        <v>0.73527263409889498</v>
      </c>
      <c r="I1127" s="14">
        <v>0.73450753467270402</v>
      </c>
      <c r="J1127" s="14">
        <v>0.64919344565282699</v>
      </c>
      <c r="K1127" s="14"/>
      <c r="L1127" s="14">
        <v>0.71342210540537498</v>
      </c>
      <c r="M1127" s="14">
        <v>0.72612583334764602</v>
      </c>
      <c r="N1127" s="14">
        <v>0.67447647330184501</v>
      </c>
      <c r="O1127" s="14">
        <v>0.71052725869228595</v>
      </c>
      <c r="P1127" s="14">
        <v>0.74367125866282702</v>
      </c>
      <c r="Q1127" s="14">
        <v>0.77046915668379101</v>
      </c>
      <c r="R1127" s="14">
        <v>0.71400131576401105</v>
      </c>
      <c r="S1127" s="14">
        <v>0.75273094730159096</v>
      </c>
      <c r="T1127" s="14">
        <v>0.74108736627285798</v>
      </c>
      <c r="U1127" s="14">
        <v>0.73163263301332004</v>
      </c>
      <c r="V1127" s="14">
        <v>0.74054427476229501</v>
      </c>
      <c r="W1127" s="14">
        <v>0.778308838246075</v>
      </c>
      <c r="X1127" s="14"/>
      <c r="Y1127" s="14">
        <v>0.81685135136397702</v>
      </c>
      <c r="Z1127" s="14">
        <v>0.734908248029017</v>
      </c>
      <c r="AA1127" s="14">
        <v>0.70249329587965004</v>
      </c>
      <c r="AB1127" s="14"/>
      <c r="AC1127" s="14">
        <v>0.78348129045147996</v>
      </c>
      <c r="AD1127" s="14">
        <v>0.76335691643063797</v>
      </c>
      <c r="AE1127" s="14">
        <v>0.617424364133488</v>
      </c>
      <c r="AF1127" s="14"/>
      <c r="AG1127" s="14">
        <v>0.76647055259795804</v>
      </c>
      <c r="AH1127" s="14">
        <v>0.72990543411125997</v>
      </c>
      <c r="AI1127" s="14">
        <v>0.76315239646626398</v>
      </c>
      <c r="AJ1127" s="14">
        <v>0.75026671323538596</v>
      </c>
      <c r="AK1127" s="14">
        <v>0.67180170518016202</v>
      </c>
    </row>
    <row r="1128" spans="2:37" x14ac:dyDescent="0.3">
      <c r="B1128" t="s">
        <v>251</v>
      </c>
      <c r="C1128" s="14">
        <v>4.0212690843885998E-2</v>
      </c>
      <c r="D1128" s="14">
        <v>4.69693792303294E-2</v>
      </c>
      <c r="E1128" s="14">
        <v>3.2581152260968999E-2</v>
      </c>
      <c r="F1128" s="14"/>
      <c r="G1128" s="14">
        <v>3.0452532289364599E-2</v>
      </c>
      <c r="H1128" s="14">
        <v>3.68441885479363E-2</v>
      </c>
      <c r="I1128" s="14">
        <v>4.5231740610819998E-2</v>
      </c>
      <c r="J1128" s="14">
        <v>5.0425435471637102E-2</v>
      </c>
      <c r="K1128" s="14"/>
      <c r="L1128" s="14">
        <v>6.2916263948683604E-2</v>
      </c>
      <c r="M1128" s="14">
        <v>3.2144448340326398E-2</v>
      </c>
      <c r="N1128" s="14">
        <v>1.7003702153608701E-2</v>
      </c>
      <c r="O1128" s="14">
        <v>5.1410846453148203E-2</v>
      </c>
      <c r="P1128" s="14">
        <v>6.0635692497484003E-2</v>
      </c>
      <c r="Q1128" s="14">
        <v>1.4462890155281599E-2</v>
      </c>
      <c r="R1128" s="14">
        <v>4.60472276744128E-2</v>
      </c>
      <c r="S1128" s="14">
        <v>3.2771440096110001E-2</v>
      </c>
      <c r="T1128" s="14">
        <v>4.1453880851105497E-2</v>
      </c>
      <c r="U1128" s="14">
        <v>3.8450938289305202E-2</v>
      </c>
      <c r="V1128" s="14">
        <v>2.5761070692672E-2</v>
      </c>
      <c r="W1128" s="14">
        <v>4.64295075328508E-2</v>
      </c>
      <c r="X1128" s="14"/>
      <c r="Y1128" s="14">
        <v>2.3936265469569701E-2</v>
      </c>
      <c r="Z1128" s="14">
        <v>4.2825495297489503E-2</v>
      </c>
      <c r="AA1128" s="14">
        <v>4.4430066591898201E-2</v>
      </c>
      <c r="AB1128" s="14"/>
      <c r="AC1128" s="14">
        <v>2.9309414763041001E-2</v>
      </c>
      <c r="AD1128" s="14">
        <v>3.4839588985039298E-2</v>
      </c>
      <c r="AE1128" s="14">
        <v>5.3264377492905399E-2</v>
      </c>
      <c r="AF1128" s="14"/>
      <c r="AG1128" s="14">
        <v>7.4989822318535404E-2</v>
      </c>
      <c r="AH1128" s="14">
        <v>5.0511854120366698E-2</v>
      </c>
      <c r="AI1128" s="14">
        <v>5.0674540983426601E-2</v>
      </c>
      <c r="AJ1128" s="14">
        <v>2.6526298312834099E-2</v>
      </c>
      <c r="AK1128" s="14">
        <v>5.32425373235903E-2</v>
      </c>
    </row>
    <row r="1129" spans="2:37" x14ac:dyDescent="0.3">
      <c r="B1129" t="s">
        <v>252</v>
      </c>
      <c r="C1129" s="14">
        <v>0.68833402812880695</v>
      </c>
      <c r="D1129" s="14">
        <v>0.69810174786647905</v>
      </c>
      <c r="E1129" s="14">
        <v>0.68065498635845401</v>
      </c>
      <c r="F1129" s="14"/>
      <c r="G1129" s="14">
        <v>0.76019200371917295</v>
      </c>
      <c r="H1129" s="14">
        <v>0.69842844555095795</v>
      </c>
      <c r="I1129" s="14">
        <v>0.689275794061884</v>
      </c>
      <c r="J1129" s="14">
        <v>0.59876801018118997</v>
      </c>
      <c r="K1129" s="14"/>
      <c r="L1129" s="14">
        <v>0.65050584145669099</v>
      </c>
      <c r="M1129" s="14">
        <v>0.69398138500731898</v>
      </c>
      <c r="N1129" s="14">
        <v>0.65747277114823699</v>
      </c>
      <c r="O1129" s="14">
        <v>0.65911641223913797</v>
      </c>
      <c r="P1129" s="14">
        <v>0.683035566165343</v>
      </c>
      <c r="Q1129" s="14">
        <v>0.756006266528509</v>
      </c>
      <c r="R1129" s="14">
        <v>0.667954088089598</v>
      </c>
      <c r="S1129" s="14">
        <v>0.71995950720548096</v>
      </c>
      <c r="T1129" s="14">
        <v>0.69963348542175197</v>
      </c>
      <c r="U1129" s="14">
        <v>0.69318169472401503</v>
      </c>
      <c r="V1129" s="14">
        <v>0.71478320406962303</v>
      </c>
      <c r="W1129" s="14">
        <v>0.73187933071322397</v>
      </c>
      <c r="X1129" s="14"/>
      <c r="Y1129" s="14">
        <v>0.79291508589440696</v>
      </c>
      <c r="Z1129" s="14">
        <v>0.69208275273152797</v>
      </c>
      <c r="AA1129" s="14">
        <v>0.65806322928775096</v>
      </c>
      <c r="AB1129" s="14"/>
      <c r="AC1129" s="14">
        <v>0.75417187568843902</v>
      </c>
      <c r="AD1129" s="14">
        <v>0.72851732744559905</v>
      </c>
      <c r="AE1129" s="14">
        <v>0.56415998664058298</v>
      </c>
      <c r="AF1129" s="14"/>
      <c r="AG1129" s="14">
        <v>0.69148073027942303</v>
      </c>
      <c r="AH1129" s="14">
        <v>0.679393579990893</v>
      </c>
      <c r="AI1129" s="14">
        <v>0.71247785548283704</v>
      </c>
      <c r="AJ1129" s="14">
        <v>0.72374041492255203</v>
      </c>
      <c r="AK1129" s="14">
        <v>0.61855916785657195</v>
      </c>
    </row>
    <row r="1130" spans="2:37" x14ac:dyDescent="0.3">
      <c r="C1130" s="14"/>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c r="AD1130" s="14"/>
      <c r="AE1130" s="14"/>
      <c r="AF1130" s="14"/>
      <c r="AG1130" s="14"/>
      <c r="AH1130" s="14"/>
      <c r="AI1130" s="14"/>
      <c r="AJ1130" s="14"/>
      <c r="AK1130" s="14"/>
    </row>
    <row r="1131" spans="2:37" x14ac:dyDescent="0.3">
      <c r="B1131" s="6" t="s">
        <v>421</v>
      </c>
      <c r="C1131" s="14"/>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c r="AD1131" s="14"/>
      <c r="AE1131" s="14"/>
      <c r="AF1131" s="14"/>
      <c r="AG1131" s="14"/>
      <c r="AH1131" s="14"/>
      <c r="AI1131" s="14"/>
      <c r="AJ1131" s="14"/>
      <c r="AK1131" s="14"/>
    </row>
    <row r="1132" spans="2:37" x14ac:dyDescent="0.3">
      <c r="B1132" s="26" t="s">
        <v>74</v>
      </c>
      <c r="C1132" s="14"/>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c r="AD1132" s="14"/>
      <c r="AE1132" s="14"/>
      <c r="AF1132" s="14"/>
      <c r="AG1132" s="14"/>
      <c r="AH1132" s="14"/>
      <c r="AI1132" s="14"/>
      <c r="AJ1132" s="14"/>
      <c r="AK1132" s="14"/>
    </row>
    <row r="1133" spans="2:37" x14ac:dyDescent="0.3">
      <c r="B1133" t="s">
        <v>245</v>
      </c>
      <c r="C1133" s="14">
        <v>0.24122074706299201</v>
      </c>
      <c r="D1133" s="14">
        <v>0.25954085587421999</v>
      </c>
      <c r="E1133" s="14">
        <v>0.22426229058653899</v>
      </c>
      <c r="F1133" s="14"/>
      <c r="G1133" s="14">
        <v>0.247484833573728</v>
      </c>
      <c r="H1133" s="14">
        <v>0.241922427196891</v>
      </c>
      <c r="I1133" s="14">
        <v>0.27067258194313998</v>
      </c>
      <c r="J1133" s="14">
        <v>0.205872122165382</v>
      </c>
      <c r="K1133" s="14"/>
      <c r="L1133" s="14">
        <v>0.28192765834222699</v>
      </c>
      <c r="M1133" s="14">
        <v>0.213431270881805</v>
      </c>
      <c r="N1133" s="14">
        <v>0.201993098018556</v>
      </c>
      <c r="O1133" s="14">
        <v>0.198929115099337</v>
      </c>
      <c r="P1133" s="14">
        <v>0.243730328907273</v>
      </c>
      <c r="Q1133" s="14">
        <v>0.29773451778666699</v>
      </c>
      <c r="R1133" s="14">
        <v>0.22245218937576799</v>
      </c>
      <c r="S1133" s="14">
        <v>0.18519338409962399</v>
      </c>
      <c r="T1133" s="14">
        <v>0.24508528658285</v>
      </c>
      <c r="U1133" s="14">
        <v>0.24166592935703701</v>
      </c>
      <c r="V1133" s="14">
        <v>0.27541663927667998</v>
      </c>
      <c r="W1133" s="14">
        <v>0.279888220134628</v>
      </c>
      <c r="X1133" s="14"/>
      <c r="Y1133" s="14">
        <v>0.26670160814493599</v>
      </c>
      <c r="Z1133" s="14">
        <v>0.26122487472546901</v>
      </c>
      <c r="AA1133" s="14">
        <v>0.21605574895527899</v>
      </c>
      <c r="AB1133" s="14"/>
      <c r="AC1133" s="14">
        <v>0.261112217983902</v>
      </c>
      <c r="AD1133" s="14">
        <v>0.25293871680233698</v>
      </c>
      <c r="AE1133" s="14">
        <v>0.20904534728448099</v>
      </c>
      <c r="AF1133" s="14"/>
      <c r="AG1133" s="14">
        <v>0.231142954313172</v>
      </c>
      <c r="AH1133" s="14">
        <v>0.24275035063316699</v>
      </c>
      <c r="AI1133" s="14">
        <v>0.27923790993861503</v>
      </c>
      <c r="AJ1133" s="14">
        <v>0.239947620944375</v>
      </c>
      <c r="AK1133" s="14">
        <v>0.224871180597909</v>
      </c>
    </row>
    <row r="1134" spans="2:37" x14ac:dyDescent="0.3">
      <c r="B1134" t="s">
        <v>246</v>
      </c>
      <c r="C1134" s="14">
        <v>0.37339816343997201</v>
      </c>
      <c r="D1134" s="14">
        <v>0.37072367989101301</v>
      </c>
      <c r="E1134" s="14">
        <v>0.37583171464023002</v>
      </c>
      <c r="F1134" s="14"/>
      <c r="G1134" s="14">
        <v>0.39553906861158999</v>
      </c>
      <c r="H1134" s="14">
        <v>0.37969563406917201</v>
      </c>
      <c r="I1134" s="14">
        <v>0.37184328490552898</v>
      </c>
      <c r="J1134" s="14">
        <v>0.34585205181605799</v>
      </c>
      <c r="K1134" s="14"/>
      <c r="L1134" s="14">
        <v>0.35919692355209498</v>
      </c>
      <c r="M1134" s="14">
        <v>0.365242245517232</v>
      </c>
      <c r="N1134" s="14">
        <v>0.41167025053038803</v>
      </c>
      <c r="O1134" s="14">
        <v>0.40051231245623697</v>
      </c>
      <c r="P1134" s="14">
        <v>0.36455511057256601</v>
      </c>
      <c r="Q1134" s="14">
        <v>0.33141424429257799</v>
      </c>
      <c r="R1134" s="14">
        <v>0.41203122282024701</v>
      </c>
      <c r="S1134" s="14">
        <v>0.389753569980612</v>
      </c>
      <c r="T1134" s="14">
        <v>0.35818235338565502</v>
      </c>
      <c r="U1134" s="14">
        <v>0.37626305372609198</v>
      </c>
      <c r="V1134" s="14">
        <v>0.33246475976266099</v>
      </c>
      <c r="W1134" s="14">
        <v>0.42904346852605202</v>
      </c>
      <c r="X1134" s="14"/>
      <c r="Y1134" s="14">
        <v>0.41624737663290301</v>
      </c>
      <c r="Z1134" s="14">
        <v>0.38981561758446398</v>
      </c>
      <c r="AA1134" s="14">
        <v>0.39350218239850199</v>
      </c>
      <c r="AB1134" s="14"/>
      <c r="AC1134" s="14">
        <v>0.38873145385215702</v>
      </c>
      <c r="AD1134" s="14">
        <v>0.37967208627018501</v>
      </c>
      <c r="AE1134" s="14">
        <v>0.33560884277317399</v>
      </c>
      <c r="AF1134" s="14"/>
      <c r="AG1134" s="14">
        <v>0.44373618124340602</v>
      </c>
      <c r="AH1134" s="14">
        <v>0.34508041119576299</v>
      </c>
      <c r="AI1134" s="14">
        <v>0.40263088320705898</v>
      </c>
      <c r="AJ1134" s="14">
        <v>0.37530299855066501</v>
      </c>
      <c r="AK1134" s="14">
        <v>0.354384791010179</v>
      </c>
    </row>
    <row r="1135" spans="2:37" x14ac:dyDescent="0.3">
      <c r="B1135" t="s">
        <v>418</v>
      </c>
      <c r="C1135" s="14">
        <v>0.27772676963634302</v>
      </c>
      <c r="D1135" s="14">
        <v>0.27343443952344199</v>
      </c>
      <c r="E1135" s="14">
        <v>0.28242216009372301</v>
      </c>
      <c r="F1135" s="14"/>
      <c r="G1135" s="14">
        <v>0.265261217813482</v>
      </c>
      <c r="H1135" s="14">
        <v>0.27796034685347898</v>
      </c>
      <c r="I1135" s="14">
        <v>0.25932583036292201</v>
      </c>
      <c r="J1135" s="14">
        <v>0.30859183047699201</v>
      </c>
      <c r="K1135" s="14"/>
      <c r="L1135" s="14">
        <v>0.24772318542188099</v>
      </c>
      <c r="M1135" s="14">
        <v>0.28305862743763399</v>
      </c>
      <c r="N1135" s="14">
        <v>0.260627388579033</v>
      </c>
      <c r="O1135" s="14">
        <v>0.30026262866041198</v>
      </c>
      <c r="P1135" s="14">
        <v>0.26981066298145601</v>
      </c>
      <c r="Q1135" s="14">
        <v>0.27603749387468901</v>
      </c>
      <c r="R1135" s="14">
        <v>0.27427061988087997</v>
      </c>
      <c r="S1135" s="14">
        <v>0.31006600438180998</v>
      </c>
      <c r="T1135" s="14">
        <v>0.29182732922641802</v>
      </c>
      <c r="U1135" s="14">
        <v>0.30344981477760702</v>
      </c>
      <c r="V1135" s="14">
        <v>0.31906245776555298</v>
      </c>
      <c r="W1135" s="14">
        <v>0.16393869706146499</v>
      </c>
      <c r="X1135" s="14"/>
      <c r="Y1135" s="14">
        <v>0.25281074156609701</v>
      </c>
      <c r="Z1135" s="14">
        <v>0.24723184713052601</v>
      </c>
      <c r="AA1135" s="14">
        <v>0.28715055263634898</v>
      </c>
      <c r="AB1135" s="14"/>
      <c r="AC1135" s="14">
        <v>0.27463481541514001</v>
      </c>
      <c r="AD1135" s="14">
        <v>0.25675960673017501</v>
      </c>
      <c r="AE1135" s="14">
        <v>0.31137238660218203</v>
      </c>
      <c r="AF1135" s="14"/>
      <c r="AG1135" s="14">
        <v>0.19840398592882999</v>
      </c>
      <c r="AH1135" s="14">
        <v>0.29909919004270202</v>
      </c>
      <c r="AI1135" s="14">
        <v>0.24019324204387299</v>
      </c>
      <c r="AJ1135" s="14">
        <v>0.29246386956380499</v>
      </c>
      <c r="AK1135" s="14">
        <v>0.28233267529321099</v>
      </c>
    </row>
    <row r="1136" spans="2:37" x14ac:dyDescent="0.3">
      <c r="B1136" t="s">
        <v>248</v>
      </c>
      <c r="C1136" s="14">
        <v>5.0397996363730102E-2</v>
      </c>
      <c r="D1136" s="14">
        <v>5.1556406621887998E-2</v>
      </c>
      <c r="E1136" s="14">
        <v>4.89345366097707E-2</v>
      </c>
      <c r="F1136" s="14"/>
      <c r="G1136" s="14">
        <v>4.8865182172574601E-2</v>
      </c>
      <c r="H1136" s="14">
        <v>4.9692098782120497E-2</v>
      </c>
      <c r="I1136" s="14">
        <v>5.1838694253056303E-2</v>
      </c>
      <c r="J1136" s="14">
        <v>5.2257984449004397E-2</v>
      </c>
      <c r="K1136" s="14"/>
      <c r="L1136" s="14">
        <v>4.3325781521379503E-2</v>
      </c>
      <c r="M1136" s="14">
        <v>6.0253267913636201E-2</v>
      </c>
      <c r="N1136" s="14">
        <v>5.2629583789978097E-2</v>
      </c>
      <c r="O1136" s="14">
        <v>3.4581187223403899E-2</v>
      </c>
      <c r="P1136" s="14">
        <v>7.1168407654000301E-2</v>
      </c>
      <c r="Q1136" s="14">
        <v>5.6589789784852303E-2</v>
      </c>
      <c r="R1136" s="14">
        <v>5.0161108160556099E-2</v>
      </c>
      <c r="S1136" s="14">
        <v>8.1576389113940703E-2</v>
      </c>
      <c r="T1136" s="14">
        <v>4.2020374673517803E-2</v>
      </c>
      <c r="U1136" s="14">
        <v>4.55332389650729E-2</v>
      </c>
      <c r="V1136" s="14">
        <v>4.1194576405019799E-2</v>
      </c>
      <c r="W1136" s="14">
        <v>3.4942170226487199E-2</v>
      </c>
      <c r="X1136" s="14"/>
      <c r="Y1136" s="14">
        <v>4.3717199606701701E-2</v>
      </c>
      <c r="Z1136" s="14">
        <v>4.37381646933429E-2</v>
      </c>
      <c r="AA1136" s="14">
        <v>7.1110162490069503E-2</v>
      </c>
      <c r="AB1136" s="14"/>
      <c r="AC1136" s="14">
        <v>3.9943583576660398E-2</v>
      </c>
      <c r="AD1136" s="14">
        <v>5.5335665739393601E-2</v>
      </c>
      <c r="AE1136" s="14">
        <v>5.2105002671240401E-2</v>
      </c>
      <c r="AF1136" s="14"/>
      <c r="AG1136" s="14">
        <v>5.8563334745421802E-2</v>
      </c>
      <c r="AH1136" s="14">
        <v>5.8861308148075699E-2</v>
      </c>
      <c r="AI1136" s="14">
        <v>5.1794717377695303E-2</v>
      </c>
      <c r="AJ1136" s="14">
        <v>4.0400077140003397E-2</v>
      </c>
      <c r="AK1136" s="14">
        <v>6.8411599981349602E-2</v>
      </c>
    </row>
    <row r="1137" spans="2:37" x14ac:dyDescent="0.3">
      <c r="B1137" t="s">
        <v>249</v>
      </c>
      <c r="C1137" s="14">
        <v>1.4399485530759501E-2</v>
      </c>
      <c r="D1137" s="14">
        <v>1.9199161333877099E-2</v>
      </c>
      <c r="E1137" s="14">
        <v>9.8082629917200393E-3</v>
      </c>
      <c r="F1137" s="14"/>
      <c r="G1137" s="14">
        <v>1.61936115808047E-2</v>
      </c>
      <c r="H1137" s="14">
        <v>7.8629245261699794E-3</v>
      </c>
      <c r="I1137" s="14">
        <v>1.56543154215464E-2</v>
      </c>
      <c r="J1137" s="14">
        <v>1.8358079577369801E-2</v>
      </c>
      <c r="K1137" s="14"/>
      <c r="L1137" s="14">
        <v>3.6985813016263899E-2</v>
      </c>
      <c r="M1137" s="14">
        <v>2.0380240536331501E-2</v>
      </c>
      <c r="N1137" s="14">
        <v>2.0103882441861499E-2</v>
      </c>
      <c r="O1137" s="14">
        <v>1.06934226830778E-2</v>
      </c>
      <c r="P1137" s="14">
        <v>1.83839540626103E-2</v>
      </c>
      <c r="Q1137" s="14">
        <v>7.2730790006718098E-3</v>
      </c>
      <c r="R1137" s="14">
        <v>8.32865568124036E-3</v>
      </c>
      <c r="S1137" s="14">
        <v>0</v>
      </c>
      <c r="T1137" s="14">
        <v>6.71643403428945E-3</v>
      </c>
      <c r="U1137" s="14">
        <v>3.6912660504295198E-3</v>
      </c>
      <c r="V1137" s="14">
        <v>6.4909222082786301E-3</v>
      </c>
      <c r="W1137" s="14">
        <v>0</v>
      </c>
      <c r="X1137" s="14"/>
      <c r="Y1137" s="14">
        <v>6.4480548170572699E-3</v>
      </c>
      <c r="Z1137" s="14">
        <v>1.9712288111324201E-2</v>
      </c>
      <c r="AA1137" s="14">
        <v>1.58820112547861E-2</v>
      </c>
      <c r="AB1137" s="14"/>
      <c r="AC1137" s="14">
        <v>1.2175766752193101E-2</v>
      </c>
      <c r="AD1137" s="14">
        <v>1.5439590833138599E-2</v>
      </c>
      <c r="AE1137" s="14">
        <v>1.27502462441259E-2</v>
      </c>
      <c r="AF1137" s="14"/>
      <c r="AG1137" s="14">
        <v>4.9991070298819801E-2</v>
      </c>
      <c r="AH1137" s="14">
        <v>2.07137015934836E-2</v>
      </c>
      <c r="AI1137" s="14">
        <v>6.3001165926756496E-3</v>
      </c>
      <c r="AJ1137" s="14">
        <v>1.13370435178084E-2</v>
      </c>
      <c r="AK1137" s="14">
        <v>1.6029917733301102E-2</v>
      </c>
    </row>
    <row r="1138" spans="2:37" x14ac:dyDescent="0.3">
      <c r="B1138" t="s">
        <v>122</v>
      </c>
      <c r="C1138" s="14">
        <v>4.2856837966203598E-2</v>
      </c>
      <c r="D1138" s="14">
        <v>2.5545456755559099E-2</v>
      </c>
      <c r="E1138" s="14">
        <v>5.8741035078017499E-2</v>
      </c>
      <c r="F1138" s="14"/>
      <c r="G1138" s="14">
        <v>2.6656086247820801E-2</v>
      </c>
      <c r="H1138" s="14">
        <v>4.2866568572167703E-2</v>
      </c>
      <c r="I1138" s="14">
        <v>3.0665293113806402E-2</v>
      </c>
      <c r="J1138" s="14">
        <v>6.9067931515193401E-2</v>
      </c>
      <c r="K1138" s="14"/>
      <c r="L1138" s="14">
        <v>3.08406381461536E-2</v>
      </c>
      <c r="M1138" s="14">
        <v>5.7634347713361803E-2</v>
      </c>
      <c r="N1138" s="14">
        <v>5.2975796640182801E-2</v>
      </c>
      <c r="O1138" s="14">
        <v>5.5021333877532698E-2</v>
      </c>
      <c r="P1138" s="14">
        <v>3.2351535822094997E-2</v>
      </c>
      <c r="Q1138" s="14">
        <v>3.0950875260542E-2</v>
      </c>
      <c r="R1138" s="14">
        <v>3.2756204081307402E-2</v>
      </c>
      <c r="S1138" s="14">
        <v>3.3410652424012803E-2</v>
      </c>
      <c r="T1138" s="14">
        <v>5.6168222097269599E-2</v>
      </c>
      <c r="U1138" s="14">
        <v>2.93966971237609E-2</v>
      </c>
      <c r="V1138" s="14">
        <v>2.5370644581807201E-2</v>
      </c>
      <c r="W1138" s="14">
        <v>9.2187444051367501E-2</v>
      </c>
      <c r="X1138" s="14"/>
      <c r="Y1138" s="14">
        <v>1.40750192323052E-2</v>
      </c>
      <c r="Z1138" s="14">
        <v>3.8277207754873699E-2</v>
      </c>
      <c r="AA1138" s="14">
        <v>1.6299342265014002E-2</v>
      </c>
      <c r="AB1138" s="14"/>
      <c r="AC1138" s="14">
        <v>2.34021624199473E-2</v>
      </c>
      <c r="AD1138" s="14">
        <v>3.9854333624771199E-2</v>
      </c>
      <c r="AE1138" s="14">
        <v>7.91181744247971E-2</v>
      </c>
      <c r="AF1138" s="14"/>
      <c r="AG1138" s="14">
        <v>1.8162473470350701E-2</v>
      </c>
      <c r="AH1138" s="14">
        <v>3.3495038386808902E-2</v>
      </c>
      <c r="AI1138" s="14">
        <v>1.98431308400818E-2</v>
      </c>
      <c r="AJ1138" s="14">
        <v>4.0548390283343803E-2</v>
      </c>
      <c r="AK1138" s="14">
        <v>5.3969835384050299E-2</v>
      </c>
    </row>
    <row r="1139" spans="2:37" x14ac:dyDescent="0.3">
      <c r="B1139" t="s">
        <v>250</v>
      </c>
      <c r="C1139" s="14">
        <v>0.61461891050296402</v>
      </c>
      <c r="D1139" s="14">
        <v>0.630264535765233</v>
      </c>
      <c r="E1139" s="14">
        <v>0.60009400522676903</v>
      </c>
      <c r="F1139" s="14"/>
      <c r="G1139" s="14">
        <v>0.64302390218531802</v>
      </c>
      <c r="H1139" s="14">
        <v>0.621618061266063</v>
      </c>
      <c r="I1139" s="14">
        <v>0.64251586684866901</v>
      </c>
      <c r="J1139" s="14">
        <v>0.55172417398144002</v>
      </c>
      <c r="K1139" s="14"/>
      <c r="L1139" s="14">
        <v>0.64112458189432198</v>
      </c>
      <c r="M1139" s="14">
        <v>0.57867351639903697</v>
      </c>
      <c r="N1139" s="14">
        <v>0.613663348548944</v>
      </c>
      <c r="O1139" s="14">
        <v>0.59944142755557395</v>
      </c>
      <c r="P1139" s="14">
        <v>0.60828543947983804</v>
      </c>
      <c r="Q1139" s="14">
        <v>0.62914876207924497</v>
      </c>
      <c r="R1139" s="14">
        <v>0.63448341219601601</v>
      </c>
      <c r="S1139" s="14">
        <v>0.57494695408023599</v>
      </c>
      <c r="T1139" s="14">
        <v>0.60326763996850497</v>
      </c>
      <c r="U1139" s="14">
        <v>0.61792898308312905</v>
      </c>
      <c r="V1139" s="14">
        <v>0.60788139903934102</v>
      </c>
      <c r="W1139" s="14">
        <v>0.70893168866068001</v>
      </c>
      <c r="X1139" s="14"/>
      <c r="Y1139" s="14">
        <v>0.68294898477783905</v>
      </c>
      <c r="Z1139" s="14">
        <v>0.65104049230993299</v>
      </c>
      <c r="AA1139" s="14">
        <v>0.609557931353781</v>
      </c>
      <c r="AB1139" s="14"/>
      <c r="AC1139" s="14">
        <v>0.64984367183605896</v>
      </c>
      <c r="AD1139" s="14">
        <v>0.63261080307252204</v>
      </c>
      <c r="AE1139" s="14">
        <v>0.54465419005765503</v>
      </c>
      <c r="AF1139" s="14"/>
      <c r="AG1139" s="14">
        <v>0.67487913555657797</v>
      </c>
      <c r="AH1139" s="14">
        <v>0.58783076182892902</v>
      </c>
      <c r="AI1139" s="14">
        <v>0.68186879314567395</v>
      </c>
      <c r="AJ1139" s="14">
        <v>0.61525061949504001</v>
      </c>
      <c r="AK1139" s="14">
        <v>0.57925597160808795</v>
      </c>
    </row>
    <row r="1140" spans="2:37" x14ac:dyDescent="0.3">
      <c r="B1140" t="s">
        <v>251</v>
      </c>
      <c r="C1140" s="14">
        <v>6.4797481894489695E-2</v>
      </c>
      <c r="D1140" s="14">
        <v>7.0755567955765E-2</v>
      </c>
      <c r="E1140" s="14">
        <v>5.87427996014908E-2</v>
      </c>
      <c r="F1140" s="14"/>
      <c r="G1140" s="14">
        <v>6.5058793753379293E-2</v>
      </c>
      <c r="H1140" s="14">
        <v>5.7555023308290501E-2</v>
      </c>
      <c r="I1140" s="14">
        <v>6.74930096746027E-2</v>
      </c>
      <c r="J1140" s="14">
        <v>7.0616064026374201E-2</v>
      </c>
      <c r="K1140" s="14"/>
      <c r="L1140" s="14">
        <v>8.0311594537643305E-2</v>
      </c>
      <c r="M1140" s="14">
        <v>8.0633508449967695E-2</v>
      </c>
      <c r="N1140" s="14">
        <v>7.2733466231839697E-2</v>
      </c>
      <c r="O1140" s="14">
        <v>4.5274609906481598E-2</v>
      </c>
      <c r="P1140" s="14">
        <v>8.9552361716610601E-2</v>
      </c>
      <c r="Q1140" s="14">
        <v>6.3862868785524093E-2</v>
      </c>
      <c r="R1140" s="14">
        <v>5.8489763841796501E-2</v>
      </c>
      <c r="S1140" s="14">
        <v>8.1576389113940703E-2</v>
      </c>
      <c r="T1140" s="14">
        <v>4.8736808707807298E-2</v>
      </c>
      <c r="U1140" s="14">
        <v>4.9224505015502497E-2</v>
      </c>
      <c r="V1140" s="14">
        <v>4.7685498613298502E-2</v>
      </c>
      <c r="W1140" s="14">
        <v>3.4942170226487199E-2</v>
      </c>
      <c r="X1140" s="14"/>
      <c r="Y1140" s="14">
        <v>5.0165254423758902E-2</v>
      </c>
      <c r="Z1140" s="14">
        <v>6.3450452804667101E-2</v>
      </c>
      <c r="AA1140" s="14">
        <v>8.6992173744855503E-2</v>
      </c>
      <c r="AB1140" s="14"/>
      <c r="AC1140" s="14">
        <v>5.2119350328853502E-2</v>
      </c>
      <c r="AD1140" s="14">
        <v>7.0775256572532197E-2</v>
      </c>
      <c r="AE1140" s="14">
        <v>6.4855248915366204E-2</v>
      </c>
      <c r="AF1140" s="14"/>
      <c r="AG1140" s="14">
        <v>0.10855440504424201</v>
      </c>
      <c r="AH1140" s="14">
        <v>7.9575009741559302E-2</v>
      </c>
      <c r="AI1140" s="14">
        <v>5.80948339703709E-2</v>
      </c>
      <c r="AJ1140" s="14">
        <v>5.1737120657811803E-2</v>
      </c>
      <c r="AK1140" s="14">
        <v>8.4441517714650693E-2</v>
      </c>
    </row>
    <row r="1141" spans="2:37" x14ac:dyDescent="0.3">
      <c r="B1141" t="s">
        <v>252</v>
      </c>
      <c r="C1141" s="14">
        <v>0.54982142860847405</v>
      </c>
      <c r="D1141" s="14">
        <v>0.55950896780946802</v>
      </c>
      <c r="E1141" s="14">
        <v>0.54135120562527805</v>
      </c>
      <c r="F1141" s="14"/>
      <c r="G1141" s="14">
        <v>0.57796510843193905</v>
      </c>
      <c r="H1141" s="14">
        <v>0.56406303795777302</v>
      </c>
      <c r="I1141" s="14">
        <v>0.57502285717406698</v>
      </c>
      <c r="J1141" s="14">
        <v>0.48110810995506598</v>
      </c>
      <c r="K1141" s="14"/>
      <c r="L1141" s="14">
        <v>0.56081298735667795</v>
      </c>
      <c r="M1141" s="14">
        <v>0.498040007949069</v>
      </c>
      <c r="N1141" s="14">
        <v>0.54092988231710504</v>
      </c>
      <c r="O1141" s="14">
        <v>0.55416681764909204</v>
      </c>
      <c r="P1141" s="14">
        <v>0.51873307776322797</v>
      </c>
      <c r="Q1141" s="14">
        <v>0.56528589329372103</v>
      </c>
      <c r="R1141" s="14">
        <v>0.57599364835421896</v>
      </c>
      <c r="S1141" s="14">
        <v>0.493370564966296</v>
      </c>
      <c r="T1141" s="14">
        <v>0.55453083126069802</v>
      </c>
      <c r="U1141" s="14">
        <v>0.56870447806762703</v>
      </c>
      <c r="V1141" s="14">
        <v>0.56019590042604295</v>
      </c>
      <c r="W1141" s="14">
        <v>0.67398951843419297</v>
      </c>
      <c r="X1141" s="14"/>
      <c r="Y1141" s="14">
        <v>0.63278373035407998</v>
      </c>
      <c r="Z1141" s="14">
        <v>0.587590039505266</v>
      </c>
      <c r="AA1141" s="14">
        <v>0.52256575760892499</v>
      </c>
      <c r="AB1141" s="14"/>
      <c r="AC1141" s="14">
        <v>0.597724321507206</v>
      </c>
      <c r="AD1141" s="14">
        <v>0.56183554649998901</v>
      </c>
      <c r="AE1141" s="14">
        <v>0.47979894114228799</v>
      </c>
      <c r="AF1141" s="14"/>
      <c r="AG1141" s="14">
        <v>0.56632473051233601</v>
      </c>
      <c r="AH1141" s="14">
        <v>0.50825575208736995</v>
      </c>
      <c r="AI1141" s="14">
        <v>0.62377395917530298</v>
      </c>
      <c r="AJ1141" s="14">
        <v>0.56351349883722801</v>
      </c>
      <c r="AK1141" s="14">
        <v>0.49481445389343698</v>
      </c>
    </row>
    <row r="1142" spans="2:37" x14ac:dyDescent="0.3">
      <c r="C1142" s="14"/>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c r="AD1142" s="14"/>
      <c r="AE1142" s="14"/>
      <c r="AF1142" s="14"/>
      <c r="AG1142" s="14"/>
      <c r="AH1142" s="14"/>
      <c r="AI1142" s="14"/>
      <c r="AJ1142" s="14"/>
      <c r="AK1142" s="14"/>
    </row>
    <row r="1143" spans="2:37" x14ac:dyDescent="0.3">
      <c r="B1143" s="6" t="s">
        <v>422</v>
      </c>
      <c r="C1143" s="14"/>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c r="AD1143" s="14"/>
      <c r="AE1143" s="14"/>
      <c r="AF1143" s="14"/>
      <c r="AG1143" s="14"/>
      <c r="AH1143" s="14"/>
      <c r="AI1143" s="14"/>
      <c r="AJ1143" s="14"/>
      <c r="AK1143" s="14"/>
    </row>
    <row r="1144" spans="2:37" x14ac:dyDescent="0.3">
      <c r="B1144" s="26" t="s">
        <v>74</v>
      </c>
      <c r="C1144" s="14"/>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c r="AD1144" s="14"/>
      <c r="AE1144" s="14"/>
      <c r="AF1144" s="14"/>
      <c r="AG1144" s="14"/>
      <c r="AH1144" s="14"/>
      <c r="AI1144" s="14"/>
      <c r="AJ1144" s="14"/>
      <c r="AK1144" s="14"/>
    </row>
    <row r="1145" spans="2:37" x14ac:dyDescent="0.3">
      <c r="B1145" t="s">
        <v>245</v>
      </c>
      <c r="C1145" s="14">
        <v>0.29703840696440198</v>
      </c>
      <c r="D1145" s="14">
        <v>0.33887443851361099</v>
      </c>
      <c r="E1145" s="14">
        <v>0.25617204679490302</v>
      </c>
      <c r="F1145" s="14"/>
      <c r="G1145" s="14">
        <v>0.31167192889350998</v>
      </c>
      <c r="H1145" s="14">
        <v>0.29328853666633697</v>
      </c>
      <c r="I1145" s="14">
        <v>0.31878124859406998</v>
      </c>
      <c r="J1145" s="14">
        <v>0.267746682929355</v>
      </c>
      <c r="K1145" s="14"/>
      <c r="L1145" s="14">
        <v>0.31760547080767298</v>
      </c>
      <c r="M1145" s="14">
        <v>0.30207118399959998</v>
      </c>
      <c r="N1145" s="14">
        <v>0.23374754852704399</v>
      </c>
      <c r="O1145" s="14">
        <v>0.28916332401071199</v>
      </c>
      <c r="P1145" s="14">
        <v>0.35544970738102</v>
      </c>
      <c r="Q1145" s="14">
        <v>0.29936127058568701</v>
      </c>
      <c r="R1145" s="14">
        <v>0.317520173643492</v>
      </c>
      <c r="S1145" s="14">
        <v>0.32476373817338999</v>
      </c>
      <c r="T1145" s="14">
        <v>0.28195185962695302</v>
      </c>
      <c r="U1145" s="14">
        <v>0.26029391068158703</v>
      </c>
      <c r="V1145" s="14">
        <v>0.29643305633016398</v>
      </c>
      <c r="W1145" s="14">
        <v>0.303535717086931</v>
      </c>
      <c r="X1145" s="14"/>
      <c r="Y1145" s="14">
        <v>0.39939444603340202</v>
      </c>
      <c r="Z1145" s="14">
        <v>0.26524552705066401</v>
      </c>
      <c r="AA1145" s="14">
        <v>0.25519982146658798</v>
      </c>
      <c r="AB1145" s="14"/>
      <c r="AC1145" s="14">
        <v>0.42685180493626101</v>
      </c>
      <c r="AD1145" s="14">
        <v>0.251832352547117</v>
      </c>
      <c r="AE1145" s="14">
        <v>0.167997884488817</v>
      </c>
      <c r="AF1145" s="14"/>
      <c r="AG1145" s="14">
        <v>0.34853940353956397</v>
      </c>
      <c r="AH1145" s="14">
        <v>0.32314509521193402</v>
      </c>
      <c r="AI1145" s="14">
        <v>0.31901958649765699</v>
      </c>
      <c r="AJ1145" s="14">
        <v>0.30184049166579402</v>
      </c>
      <c r="AK1145" s="14">
        <v>0.26058535771654701</v>
      </c>
    </row>
    <row r="1146" spans="2:37" x14ac:dyDescent="0.3">
      <c r="B1146" t="s">
        <v>246</v>
      </c>
      <c r="C1146" s="14">
        <v>0.34864894642411098</v>
      </c>
      <c r="D1146" s="14">
        <v>0.33931242994619598</v>
      </c>
      <c r="E1146" s="14">
        <v>0.35872276830878203</v>
      </c>
      <c r="F1146" s="14"/>
      <c r="G1146" s="14">
        <v>0.36375778593706098</v>
      </c>
      <c r="H1146" s="14">
        <v>0.32613081152385898</v>
      </c>
      <c r="I1146" s="14">
        <v>0.37247918636014299</v>
      </c>
      <c r="J1146" s="14">
        <v>0.335981728422589</v>
      </c>
      <c r="K1146" s="14"/>
      <c r="L1146" s="14">
        <v>0.33382812303485898</v>
      </c>
      <c r="M1146" s="14">
        <v>0.34037624333980998</v>
      </c>
      <c r="N1146" s="14">
        <v>0.35658251324627099</v>
      </c>
      <c r="O1146" s="14">
        <v>0.36931545116487002</v>
      </c>
      <c r="P1146" s="14">
        <v>0.36607936225341098</v>
      </c>
      <c r="Q1146" s="14">
        <v>0.35781866334382201</v>
      </c>
      <c r="R1146" s="14">
        <v>0.33169088514231898</v>
      </c>
      <c r="S1146" s="14">
        <v>0.37741616772071701</v>
      </c>
      <c r="T1146" s="14">
        <v>0.37636809277321898</v>
      </c>
      <c r="U1146" s="14">
        <v>0.32938247278083099</v>
      </c>
      <c r="V1146" s="14">
        <v>0.30676024901261401</v>
      </c>
      <c r="W1146" s="14">
        <v>0.33537019614186098</v>
      </c>
      <c r="X1146" s="14"/>
      <c r="Y1146" s="14">
        <v>0.41112281815541502</v>
      </c>
      <c r="Z1146" s="14">
        <v>0.34427681565319801</v>
      </c>
      <c r="AA1146" s="14">
        <v>0.33524576501747599</v>
      </c>
      <c r="AB1146" s="14"/>
      <c r="AC1146" s="14">
        <v>0.35553012042759402</v>
      </c>
      <c r="AD1146" s="14">
        <v>0.34812315636093699</v>
      </c>
      <c r="AE1146" s="14">
        <v>0.342603529590017</v>
      </c>
      <c r="AF1146" s="14"/>
      <c r="AG1146" s="14">
        <v>0.39593774119373898</v>
      </c>
      <c r="AH1146" s="14">
        <v>0.39429243461241398</v>
      </c>
      <c r="AI1146" s="14">
        <v>0.367268424773039</v>
      </c>
      <c r="AJ1146" s="14">
        <v>0.356212380186258</v>
      </c>
      <c r="AK1146" s="14">
        <v>0.312683915216177</v>
      </c>
    </row>
    <row r="1147" spans="2:37" x14ac:dyDescent="0.3">
      <c r="B1147" t="s">
        <v>418</v>
      </c>
      <c r="C1147" s="14">
        <v>0.202970510146464</v>
      </c>
      <c r="D1147" s="14">
        <v>0.182372568008553</v>
      </c>
      <c r="E1147" s="14">
        <v>0.223106807305059</v>
      </c>
      <c r="F1147" s="14"/>
      <c r="G1147" s="14">
        <v>0.18168664600798501</v>
      </c>
      <c r="H1147" s="14">
        <v>0.20452681181961099</v>
      </c>
      <c r="I1147" s="14">
        <v>0.19996490028428601</v>
      </c>
      <c r="J1147" s="14">
        <v>0.22709634857692501</v>
      </c>
      <c r="K1147" s="14"/>
      <c r="L1147" s="14">
        <v>0.20358455467477901</v>
      </c>
      <c r="M1147" s="14">
        <v>0.20208462163702801</v>
      </c>
      <c r="N1147" s="14">
        <v>0.25802677746986202</v>
      </c>
      <c r="O1147" s="14">
        <v>0.177733256515925</v>
      </c>
      <c r="P1147" s="14">
        <v>0.162297692107741</v>
      </c>
      <c r="Q1147" s="14">
        <v>0.206978629395251</v>
      </c>
      <c r="R1147" s="14">
        <v>0.17673091996177301</v>
      </c>
      <c r="S1147" s="14">
        <v>0.199703150709996</v>
      </c>
      <c r="T1147" s="14">
        <v>0.19479605215416301</v>
      </c>
      <c r="U1147" s="14">
        <v>0.251681746384806</v>
      </c>
      <c r="V1147" s="14">
        <v>0.20863642618198999</v>
      </c>
      <c r="W1147" s="14">
        <v>0.16431669960221401</v>
      </c>
      <c r="X1147" s="14"/>
      <c r="Y1147" s="14">
        <v>0.13605297944064901</v>
      </c>
      <c r="Z1147" s="14">
        <v>0.218638748423058</v>
      </c>
      <c r="AA1147" s="14">
        <v>0.227447882059721</v>
      </c>
      <c r="AB1147" s="14"/>
      <c r="AC1147" s="14">
        <v>0.14760838089519401</v>
      </c>
      <c r="AD1147" s="14">
        <v>0.20893264416217999</v>
      </c>
      <c r="AE1147" s="14">
        <v>0.29518376474185598</v>
      </c>
      <c r="AF1147" s="14"/>
      <c r="AG1147" s="14">
        <v>0.12933862231836299</v>
      </c>
      <c r="AH1147" s="14">
        <v>0.17060469879149201</v>
      </c>
      <c r="AI1147" s="14">
        <v>0.174801347664192</v>
      </c>
      <c r="AJ1147" s="14">
        <v>0.20524150492969601</v>
      </c>
      <c r="AK1147" s="14">
        <v>0.23286929103051199</v>
      </c>
    </row>
    <row r="1148" spans="2:37" x14ac:dyDescent="0.3">
      <c r="B1148" t="s">
        <v>248</v>
      </c>
      <c r="C1148" s="14">
        <v>5.0983003539877197E-2</v>
      </c>
      <c r="D1148" s="14">
        <v>5.8069015207153102E-2</v>
      </c>
      <c r="E1148" s="14">
        <v>4.3748000891402399E-2</v>
      </c>
      <c r="F1148" s="14"/>
      <c r="G1148" s="14">
        <v>6.4829006359613306E-2</v>
      </c>
      <c r="H1148" s="14">
        <v>6.02873414242917E-2</v>
      </c>
      <c r="I1148" s="14">
        <v>3.1736529513708103E-2</v>
      </c>
      <c r="J1148" s="14">
        <v>4.2736650400408402E-2</v>
      </c>
      <c r="K1148" s="14"/>
      <c r="L1148" s="14">
        <v>5.5222892086540097E-2</v>
      </c>
      <c r="M1148" s="14">
        <v>5.0726876598147903E-2</v>
      </c>
      <c r="N1148" s="14">
        <v>3.2977393624825803E-2</v>
      </c>
      <c r="O1148" s="14">
        <v>5.86218850357485E-2</v>
      </c>
      <c r="P1148" s="14">
        <v>4.2169301292694097E-2</v>
      </c>
      <c r="Q1148" s="14">
        <v>4.5822674338464701E-2</v>
      </c>
      <c r="R1148" s="14">
        <v>5.9074517814048398E-2</v>
      </c>
      <c r="S1148" s="14">
        <v>5.6517648760324703E-2</v>
      </c>
      <c r="T1148" s="14">
        <v>4.1764511341761699E-2</v>
      </c>
      <c r="U1148" s="14">
        <v>5.3136709390731701E-2</v>
      </c>
      <c r="V1148" s="14">
        <v>7.7805129369160703E-2</v>
      </c>
      <c r="W1148" s="14">
        <v>4.7038380470090797E-2</v>
      </c>
      <c r="X1148" s="14"/>
      <c r="Y1148" s="14">
        <v>1.6892782380460301E-2</v>
      </c>
      <c r="Z1148" s="14">
        <v>6.7657395419470204E-2</v>
      </c>
      <c r="AA1148" s="14">
        <v>5.9685473881905003E-2</v>
      </c>
      <c r="AB1148" s="14"/>
      <c r="AC1148" s="14">
        <v>2.0201284974506802E-2</v>
      </c>
      <c r="AD1148" s="14">
        <v>7.1507720728496593E-2</v>
      </c>
      <c r="AE1148" s="14">
        <v>5.5534808493803899E-2</v>
      </c>
      <c r="AF1148" s="14"/>
      <c r="AG1148" s="14">
        <v>5.8635224884959501E-2</v>
      </c>
      <c r="AH1148" s="14">
        <v>3.3147792764810703E-2</v>
      </c>
      <c r="AI1148" s="14">
        <v>7.0202453535651202E-2</v>
      </c>
      <c r="AJ1148" s="14">
        <v>3.8631352000658897E-2</v>
      </c>
      <c r="AK1148" s="14">
        <v>6.8330145523423799E-2</v>
      </c>
    </row>
    <row r="1149" spans="2:37" x14ac:dyDescent="0.3">
      <c r="B1149" t="s">
        <v>249</v>
      </c>
      <c r="C1149" s="14">
        <v>3.0814818842709001E-2</v>
      </c>
      <c r="D1149" s="14">
        <v>3.8402908539313198E-2</v>
      </c>
      <c r="E1149" s="14">
        <v>2.2948616267095101E-2</v>
      </c>
      <c r="F1149" s="14"/>
      <c r="G1149" s="14">
        <v>4.2836962848089501E-2</v>
      </c>
      <c r="H1149" s="14">
        <v>3.0241979418622601E-2</v>
      </c>
      <c r="I1149" s="14">
        <v>2.2229786888742699E-2</v>
      </c>
      <c r="J1149" s="14">
        <v>2.64326713278994E-2</v>
      </c>
      <c r="K1149" s="14"/>
      <c r="L1149" s="14">
        <v>3.8577769513874698E-2</v>
      </c>
      <c r="M1149" s="14">
        <v>2.7244734405135099E-2</v>
      </c>
      <c r="N1149" s="14">
        <v>2.8955974069964901E-2</v>
      </c>
      <c r="O1149" s="14">
        <v>3.96598436091498E-2</v>
      </c>
      <c r="P1149" s="14">
        <v>1.3704869560245201E-2</v>
      </c>
      <c r="Q1149" s="14">
        <v>3.3478446785786098E-2</v>
      </c>
      <c r="R1149" s="14">
        <v>4.0940185981707303E-2</v>
      </c>
      <c r="S1149" s="14">
        <v>8.36989043902211E-3</v>
      </c>
      <c r="T1149" s="14">
        <v>2.0533929090516299E-2</v>
      </c>
      <c r="U1149" s="14">
        <v>3.8202420044126301E-2</v>
      </c>
      <c r="V1149" s="14">
        <v>3.31494093458349E-2</v>
      </c>
      <c r="W1149" s="14">
        <v>3.4908348046318899E-2</v>
      </c>
      <c r="X1149" s="14"/>
      <c r="Y1149" s="14">
        <v>1.12817384611091E-2</v>
      </c>
      <c r="Z1149" s="14">
        <v>4.0077828686537503E-2</v>
      </c>
      <c r="AA1149" s="14">
        <v>6.3634279600580698E-2</v>
      </c>
      <c r="AB1149" s="14"/>
      <c r="AC1149" s="14">
        <v>1.14206164618013E-2</v>
      </c>
      <c r="AD1149" s="14">
        <v>4.8802406684219098E-2</v>
      </c>
      <c r="AE1149" s="14">
        <v>2.41875881023534E-2</v>
      </c>
      <c r="AF1149" s="14"/>
      <c r="AG1149" s="14">
        <v>5.8321106545427298E-2</v>
      </c>
      <c r="AH1149" s="14">
        <v>2.0554438772669398E-2</v>
      </c>
      <c r="AI1149" s="14">
        <v>3.1081373922148301E-2</v>
      </c>
      <c r="AJ1149" s="14">
        <v>2.8595712437754901E-2</v>
      </c>
      <c r="AK1149" s="14">
        <v>3.5020310517906703E-2</v>
      </c>
    </row>
    <row r="1150" spans="2:37" x14ac:dyDescent="0.3">
      <c r="B1150" t="s">
        <v>122</v>
      </c>
      <c r="C1150" s="14">
        <v>6.9544314082436207E-2</v>
      </c>
      <c r="D1150" s="14">
        <v>4.2968639785173797E-2</v>
      </c>
      <c r="E1150" s="14">
        <v>9.5301760432758495E-2</v>
      </c>
      <c r="F1150" s="14"/>
      <c r="G1150" s="14">
        <v>3.52176699537411E-2</v>
      </c>
      <c r="H1150" s="14">
        <v>8.5524519147279404E-2</v>
      </c>
      <c r="I1150" s="14">
        <v>5.4808348359049699E-2</v>
      </c>
      <c r="J1150" s="14">
        <v>0.10000591834282201</v>
      </c>
      <c r="K1150" s="14"/>
      <c r="L1150" s="14">
        <v>5.1181189882273798E-2</v>
      </c>
      <c r="M1150" s="14">
        <v>7.7496340020279095E-2</v>
      </c>
      <c r="N1150" s="14">
        <v>8.9709793062032306E-2</v>
      </c>
      <c r="O1150" s="14">
        <v>6.5506239663593799E-2</v>
      </c>
      <c r="P1150" s="14">
        <v>6.02990674048886E-2</v>
      </c>
      <c r="Q1150" s="14">
        <v>5.6540315550988797E-2</v>
      </c>
      <c r="R1150" s="14">
        <v>7.4043317456659902E-2</v>
      </c>
      <c r="S1150" s="14">
        <v>3.32294041965496E-2</v>
      </c>
      <c r="T1150" s="14">
        <v>8.4585555013387201E-2</v>
      </c>
      <c r="U1150" s="14">
        <v>6.7302740717918294E-2</v>
      </c>
      <c r="V1150" s="14">
        <v>7.7215729760236898E-2</v>
      </c>
      <c r="W1150" s="14">
        <v>0.114830658652585</v>
      </c>
      <c r="X1150" s="14"/>
      <c r="Y1150" s="14">
        <v>2.52552355289643E-2</v>
      </c>
      <c r="Z1150" s="14">
        <v>6.4103684767072303E-2</v>
      </c>
      <c r="AA1150" s="14">
        <v>5.8786777973728603E-2</v>
      </c>
      <c r="AB1150" s="14"/>
      <c r="AC1150" s="14">
        <v>3.8387792304642801E-2</v>
      </c>
      <c r="AD1150" s="14">
        <v>7.0801719517050193E-2</v>
      </c>
      <c r="AE1150" s="14">
        <v>0.11449242458315299</v>
      </c>
      <c r="AF1150" s="14"/>
      <c r="AG1150" s="14">
        <v>9.2279015179481307E-3</v>
      </c>
      <c r="AH1150" s="14">
        <v>5.8255539846679999E-2</v>
      </c>
      <c r="AI1150" s="14">
        <v>3.7626813607312501E-2</v>
      </c>
      <c r="AJ1150" s="14">
        <v>6.9478558779838495E-2</v>
      </c>
      <c r="AK1150" s="14">
        <v>9.0510979995434004E-2</v>
      </c>
    </row>
    <row r="1151" spans="2:37" x14ac:dyDescent="0.3">
      <c r="B1151" t="s">
        <v>250</v>
      </c>
      <c r="C1151" s="14">
        <v>0.64568735338851302</v>
      </c>
      <c r="D1151" s="14">
        <v>0.67818686845980702</v>
      </c>
      <c r="E1151" s="14">
        <v>0.61489481510368504</v>
      </c>
      <c r="F1151" s="14"/>
      <c r="G1151" s="14">
        <v>0.67542971483057102</v>
      </c>
      <c r="H1151" s="14">
        <v>0.61941934819019495</v>
      </c>
      <c r="I1151" s="14">
        <v>0.69126043495421297</v>
      </c>
      <c r="J1151" s="14">
        <v>0.60372841135194399</v>
      </c>
      <c r="K1151" s="14"/>
      <c r="L1151" s="14">
        <v>0.65143359384253197</v>
      </c>
      <c r="M1151" s="14">
        <v>0.64244742733940996</v>
      </c>
      <c r="N1151" s="14">
        <v>0.59033006177331504</v>
      </c>
      <c r="O1151" s="14">
        <v>0.65847877517558295</v>
      </c>
      <c r="P1151" s="14">
        <v>0.72152906963443098</v>
      </c>
      <c r="Q1151" s="14">
        <v>0.65717993392950902</v>
      </c>
      <c r="R1151" s="14">
        <v>0.64921105878581098</v>
      </c>
      <c r="S1151" s="14">
        <v>0.70217990589410795</v>
      </c>
      <c r="T1151" s="14">
        <v>0.65831995240017205</v>
      </c>
      <c r="U1151" s="14">
        <v>0.58967638346241802</v>
      </c>
      <c r="V1151" s="14">
        <v>0.60319330534277804</v>
      </c>
      <c r="W1151" s="14">
        <v>0.63890591322879198</v>
      </c>
      <c r="X1151" s="14"/>
      <c r="Y1151" s="14">
        <v>0.81051726418881698</v>
      </c>
      <c r="Z1151" s="14">
        <v>0.60952234270386196</v>
      </c>
      <c r="AA1151" s="14">
        <v>0.59044558648406498</v>
      </c>
      <c r="AB1151" s="14"/>
      <c r="AC1151" s="14">
        <v>0.78238192536385498</v>
      </c>
      <c r="AD1151" s="14">
        <v>0.59995550890805405</v>
      </c>
      <c r="AE1151" s="14">
        <v>0.51060141407883397</v>
      </c>
      <c r="AF1151" s="14"/>
      <c r="AG1151" s="14">
        <v>0.74447714473330295</v>
      </c>
      <c r="AH1151" s="14">
        <v>0.71743752982434805</v>
      </c>
      <c r="AI1151" s="14">
        <v>0.68628801127069605</v>
      </c>
      <c r="AJ1151" s="14">
        <v>0.65805287185205197</v>
      </c>
      <c r="AK1151" s="14">
        <v>0.57326927293272301</v>
      </c>
    </row>
    <row r="1152" spans="2:37" x14ac:dyDescent="0.3">
      <c r="B1152" t="s">
        <v>251</v>
      </c>
      <c r="C1152" s="14">
        <v>8.1797822382586302E-2</v>
      </c>
      <c r="D1152" s="14">
        <v>9.6471923746466307E-2</v>
      </c>
      <c r="E1152" s="14">
        <v>6.6696617158497604E-2</v>
      </c>
      <c r="F1152" s="14"/>
      <c r="G1152" s="14">
        <v>0.10766596920770299</v>
      </c>
      <c r="H1152" s="14">
        <v>9.0529320842914304E-2</v>
      </c>
      <c r="I1152" s="14">
        <v>5.3966316402450802E-2</v>
      </c>
      <c r="J1152" s="14">
        <v>6.9169321728307795E-2</v>
      </c>
      <c r="K1152" s="14"/>
      <c r="L1152" s="14">
        <v>9.3800661600414795E-2</v>
      </c>
      <c r="M1152" s="14">
        <v>7.7971611003283106E-2</v>
      </c>
      <c r="N1152" s="14">
        <v>6.19333676947907E-2</v>
      </c>
      <c r="O1152" s="14">
        <v>9.82817286448983E-2</v>
      </c>
      <c r="P1152" s="14">
        <v>5.5874170852939303E-2</v>
      </c>
      <c r="Q1152" s="14">
        <v>7.9301121124250806E-2</v>
      </c>
      <c r="R1152" s="14">
        <v>0.100014703795756</v>
      </c>
      <c r="S1152" s="14">
        <v>6.4887539199346797E-2</v>
      </c>
      <c r="T1152" s="14">
        <v>6.2298440432278002E-2</v>
      </c>
      <c r="U1152" s="14">
        <v>9.1339129434858002E-2</v>
      </c>
      <c r="V1152" s="14">
        <v>0.110954538714996</v>
      </c>
      <c r="W1152" s="14">
        <v>8.19467285164098E-2</v>
      </c>
      <c r="X1152" s="14"/>
      <c r="Y1152" s="14">
        <v>2.8174520841569298E-2</v>
      </c>
      <c r="Z1152" s="14">
        <v>0.107735224106008</v>
      </c>
      <c r="AA1152" s="14">
        <v>0.123319753482486</v>
      </c>
      <c r="AB1152" s="14"/>
      <c r="AC1152" s="14">
        <v>3.1621901436308102E-2</v>
      </c>
      <c r="AD1152" s="14">
        <v>0.120310127412716</v>
      </c>
      <c r="AE1152" s="14">
        <v>7.9722396596157305E-2</v>
      </c>
      <c r="AF1152" s="14"/>
      <c r="AG1152" s="14">
        <v>0.116956331430387</v>
      </c>
      <c r="AH1152" s="14">
        <v>5.3702231537480098E-2</v>
      </c>
      <c r="AI1152" s="14">
        <v>0.1012838274578</v>
      </c>
      <c r="AJ1152" s="14">
        <v>6.7227064438413794E-2</v>
      </c>
      <c r="AK1152" s="14">
        <v>0.103350456041331</v>
      </c>
    </row>
    <row r="1153" spans="2:37" x14ac:dyDescent="0.3">
      <c r="B1153" t="s">
        <v>252</v>
      </c>
      <c r="C1153" s="14">
        <v>0.56388953100592698</v>
      </c>
      <c r="D1153" s="14">
        <v>0.58171494471333995</v>
      </c>
      <c r="E1153" s="14">
        <v>0.54819819794518798</v>
      </c>
      <c r="F1153" s="14"/>
      <c r="G1153" s="14">
        <v>0.56776374562286802</v>
      </c>
      <c r="H1153" s="14">
        <v>0.52889002734728097</v>
      </c>
      <c r="I1153" s="14">
        <v>0.63729411855176199</v>
      </c>
      <c r="J1153" s="14">
        <v>0.53455908962363696</v>
      </c>
      <c r="K1153" s="14"/>
      <c r="L1153" s="14">
        <v>0.55763293224211696</v>
      </c>
      <c r="M1153" s="14">
        <v>0.56447581633612698</v>
      </c>
      <c r="N1153" s="14">
        <v>0.52839669407852397</v>
      </c>
      <c r="O1153" s="14">
        <v>0.56019704653068403</v>
      </c>
      <c r="P1153" s="14">
        <v>0.66565489878149198</v>
      </c>
      <c r="Q1153" s="14">
        <v>0.57787881280525799</v>
      </c>
      <c r="R1153" s="14">
        <v>0.54919635499005603</v>
      </c>
      <c r="S1153" s="14">
        <v>0.63729236669476097</v>
      </c>
      <c r="T1153" s="14">
        <v>0.59602151196789399</v>
      </c>
      <c r="U1153" s="14">
        <v>0.49833725402756002</v>
      </c>
      <c r="V1153" s="14">
        <v>0.49223876662778199</v>
      </c>
      <c r="W1153" s="14">
        <v>0.55695918471238204</v>
      </c>
      <c r="X1153" s="14"/>
      <c r="Y1153" s="14">
        <v>0.78234274334724796</v>
      </c>
      <c r="Z1153" s="14">
        <v>0.50178711859785396</v>
      </c>
      <c r="AA1153" s="14">
        <v>0.46712583300157901</v>
      </c>
      <c r="AB1153" s="14"/>
      <c r="AC1153" s="14">
        <v>0.75076002392754704</v>
      </c>
      <c r="AD1153" s="14">
        <v>0.47964538149533897</v>
      </c>
      <c r="AE1153" s="14">
        <v>0.43087901748267698</v>
      </c>
      <c r="AF1153" s="14"/>
      <c r="AG1153" s="14">
        <v>0.62752081330291598</v>
      </c>
      <c r="AH1153" s="14">
        <v>0.66373529828686795</v>
      </c>
      <c r="AI1153" s="14">
        <v>0.58500418381289698</v>
      </c>
      <c r="AJ1153" s="14">
        <v>0.59082580741363799</v>
      </c>
      <c r="AK1153" s="14">
        <v>0.46991881689139298</v>
      </c>
    </row>
    <row r="1154" spans="2:37" x14ac:dyDescent="0.3">
      <c r="C1154" s="14"/>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c r="AD1154" s="14"/>
      <c r="AE1154" s="14"/>
      <c r="AF1154" s="14"/>
      <c r="AG1154" s="14"/>
      <c r="AH1154" s="14"/>
      <c r="AI1154" s="14"/>
      <c r="AJ1154" s="14"/>
      <c r="AK1154" s="14"/>
    </row>
    <row r="1155" spans="2:37" x14ac:dyDescent="0.3">
      <c r="B1155" s="6" t="s">
        <v>423</v>
      </c>
      <c r="C1155" s="14"/>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c r="AD1155" s="14"/>
      <c r="AE1155" s="14"/>
      <c r="AF1155" s="14"/>
      <c r="AG1155" s="14"/>
      <c r="AH1155" s="14"/>
      <c r="AI1155" s="14"/>
      <c r="AJ1155" s="14"/>
      <c r="AK1155" s="14"/>
    </row>
    <row r="1156" spans="2:37" x14ac:dyDescent="0.3">
      <c r="B1156" s="26" t="s">
        <v>74</v>
      </c>
      <c r="C1156" s="14"/>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c r="AD1156" s="14"/>
      <c r="AE1156" s="14"/>
      <c r="AF1156" s="14"/>
      <c r="AG1156" s="14"/>
      <c r="AH1156" s="14"/>
      <c r="AI1156" s="14"/>
      <c r="AJ1156" s="14"/>
      <c r="AK1156" s="14"/>
    </row>
    <row r="1157" spans="2:37" x14ac:dyDescent="0.3">
      <c r="B1157" t="s">
        <v>245</v>
      </c>
      <c r="C1157" s="14">
        <v>0.380535423345359</v>
      </c>
      <c r="D1157" s="14">
        <v>0.41077934030768298</v>
      </c>
      <c r="E1157" s="14">
        <v>0.35153568898344401</v>
      </c>
      <c r="F1157" s="14"/>
      <c r="G1157" s="14">
        <v>0.40866399721929803</v>
      </c>
      <c r="H1157" s="14">
        <v>0.36617023716733199</v>
      </c>
      <c r="I1157" s="14">
        <v>0.39716097582825899</v>
      </c>
      <c r="J1157" s="14">
        <v>0.35057864735982502</v>
      </c>
      <c r="K1157" s="14"/>
      <c r="L1157" s="14">
        <v>0.359361103627167</v>
      </c>
      <c r="M1157" s="14">
        <v>0.355962907749166</v>
      </c>
      <c r="N1157" s="14">
        <v>0.32051804604617801</v>
      </c>
      <c r="O1157" s="14">
        <v>0.39097226949250602</v>
      </c>
      <c r="P1157" s="14">
        <v>0.35430264144370299</v>
      </c>
      <c r="Q1157" s="14">
        <v>0.41395096644280299</v>
      </c>
      <c r="R1157" s="14">
        <v>0.42952846747273099</v>
      </c>
      <c r="S1157" s="14">
        <v>0.35059132996856601</v>
      </c>
      <c r="T1157" s="14">
        <v>0.40814564334499198</v>
      </c>
      <c r="U1157" s="14">
        <v>0.41013089467644798</v>
      </c>
      <c r="V1157" s="14">
        <v>0.420812397607297</v>
      </c>
      <c r="W1157" s="14">
        <v>0.32696237484709501</v>
      </c>
      <c r="X1157" s="14"/>
      <c r="Y1157" s="14">
        <v>0.46419736045565901</v>
      </c>
      <c r="Z1157" s="14">
        <v>0.38567044874689099</v>
      </c>
      <c r="AA1157" s="14">
        <v>0.26981554222303999</v>
      </c>
      <c r="AB1157" s="14"/>
      <c r="AC1157" s="14">
        <v>0.45808718292538397</v>
      </c>
      <c r="AD1157" s="14">
        <v>0.38464887891301602</v>
      </c>
      <c r="AE1157" s="14">
        <v>0.298426070208615</v>
      </c>
      <c r="AF1157" s="14"/>
      <c r="AG1157" s="14">
        <v>0.289174826344962</v>
      </c>
      <c r="AH1157" s="14">
        <v>0.37797442242134</v>
      </c>
      <c r="AI1157" s="14">
        <v>0.38894280559859201</v>
      </c>
      <c r="AJ1157" s="14">
        <v>0.41790402145088001</v>
      </c>
      <c r="AK1157" s="14">
        <v>0.31818284956659498</v>
      </c>
    </row>
    <row r="1158" spans="2:37" x14ac:dyDescent="0.3">
      <c r="B1158" t="s">
        <v>246</v>
      </c>
      <c r="C1158" s="14">
        <v>0.39061599909412498</v>
      </c>
      <c r="D1158" s="14">
        <v>0.38271977950288599</v>
      </c>
      <c r="E1158" s="14">
        <v>0.39956838631519997</v>
      </c>
      <c r="F1158" s="14"/>
      <c r="G1158" s="14">
        <v>0.40961811339426202</v>
      </c>
      <c r="H1158" s="14">
        <v>0.41965055148062003</v>
      </c>
      <c r="I1158" s="14">
        <v>0.37353451585929498</v>
      </c>
      <c r="J1158" s="14">
        <v>0.354194540849672</v>
      </c>
      <c r="K1158" s="14"/>
      <c r="L1158" s="14">
        <v>0.37041939624178699</v>
      </c>
      <c r="M1158" s="14">
        <v>0.38902111098870401</v>
      </c>
      <c r="N1158" s="14">
        <v>0.42654779908622398</v>
      </c>
      <c r="O1158" s="14">
        <v>0.401730165585368</v>
      </c>
      <c r="P1158" s="14">
        <v>0.452786292884993</v>
      </c>
      <c r="Q1158" s="14">
        <v>0.38887646849315599</v>
      </c>
      <c r="R1158" s="14">
        <v>0.339230009366353</v>
      </c>
      <c r="S1158" s="14">
        <v>0.46125028509893201</v>
      </c>
      <c r="T1158" s="14">
        <v>0.35029675645566</v>
      </c>
      <c r="U1158" s="14">
        <v>0.38252066633523601</v>
      </c>
      <c r="V1158" s="14">
        <v>0.36235605585112801</v>
      </c>
      <c r="W1158" s="14">
        <v>0.48532174567798497</v>
      </c>
      <c r="X1158" s="14"/>
      <c r="Y1158" s="14">
        <v>0.40305506611494102</v>
      </c>
      <c r="Z1158" s="14">
        <v>0.39697713102740001</v>
      </c>
      <c r="AA1158" s="14">
        <v>0.44297067699991499</v>
      </c>
      <c r="AB1158" s="14"/>
      <c r="AC1158" s="14">
        <v>0.37094362197024899</v>
      </c>
      <c r="AD1158" s="14">
        <v>0.41284195717428301</v>
      </c>
      <c r="AE1158" s="14">
        <v>0.36890087846844299</v>
      </c>
      <c r="AF1158" s="14"/>
      <c r="AG1158" s="14">
        <v>0.46885490750664499</v>
      </c>
      <c r="AH1158" s="14">
        <v>0.42402541163077201</v>
      </c>
      <c r="AI1158" s="14">
        <v>0.38957419285824901</v>
      </c>
      <c r="AJ1158" s="14">
        <v>0.38329421865664098</v>
      </c>
      <c r="AK1158" s="14">
        <v>0.39812404859455303</v>
      </c>
    </row>
    <row r="1159" spans="2:37" x14ac:dyDescent="0.3">
      <c r="B1159" t="s">
        <v>418</v>
      </c>
      <c r="C1159" s="14">
        <v>0.15790784786181</v>
      </c>
      <c r="D1159" s="14">
        <v>0.143706961100355</v>
      </c>
      <c r="E1159" s="14">
        <v>0.17149194813732899</v>
      </c>
      <c r="F1159" s="14"/>
      <c r="G1159" s="14">
        <v>0.13089635543380801</v>
      </c>
      <c r="H1159" s="14">
        <v>0.148769528272929</v>
      </c>
      <c r="I1159" s="14">
        <v>0.159695737354074</v>
      </c>
      <c r="J1159" s="14">
        <v>0.19731456664581601</v>
      </c>
      <c r="K1159" s="14"/>
      <c r="L1159" s="14">
        <v>0.19843886014729001</v>
      </c>
      <c r="M1159" s="14">
        <v>0.18169147690381099</v>
      </c>
      <c r="N1159" s="14">
        <v>0.16380428744389899</v>
      </c>
      <c r="O1159" s="14">
        <v>0.13154797590909401</v>
      </c>
      <c r="P1159" s="14">
        <v>0.146848595737893</v>
      </c>
      <c r="Q1159" s="14">
        <v>0.132903359463584</v>
      </c>
      <c r="R1159" s="14">
        <v>0.148852347267764</v>
      </c>
      <c r="S1159" s="14">
        <v>0.12200784332704399</v>
      </c>
      <c r="T1159" s="14">
        <v>0.17172432252310699</v>
      </c>
      <c r="U1159" s="14">
        <v>0.14366641465361199</v>
      </c>
      <c r="V1159" s="14">
        <v>0.163799233584979</v>
      </c>
      <c r="W1159" s="14">
        <v>8.4115909868331104E-2</v>
      </c>
      <c r="X1159" s="14"/>
      <c r="Y1159" s="14">
        <v>9.8406786052927006E-2</v>
      </c>
      <c r="Z1159" s="14">
        <v>0.15089468031173101</v>
      </c>
      <c r="AA1159" s="14">
        <v>0.21274171089621099</v>
      </c>
      <c r="AB1159" s="14"/>
      <c r="AC1159" s="14">
        <v>0.11802892400657</v>
      </c>
      <c r="AD1159" s="14">
        <v>0.13955130177005301</v>
      </c>
      <c r="AE1159" s="14">
        <v>0.23025874169825</v>
      </c>
      <c r="AF1159" s="14"/>
      <c r="AG1159" s="14">
        <v>0.17002914193935101</v>
      </c>
      <c r="AH1159" s="14">
        <v>0.113084561022012</v>
      </c>
      <c r="AI1159" s="14">
        <v>0.170074684833558</v>
      </c>
      <c r="AJ1159" s="14">
        <v>0.14401493719203301</v>
      </c>
      <c r="AK1159" s="14">
        <v>0.18918918694352099</v>
      </c>
    </row>
    <row r="1160" spans="2:37" x14ac:dyDescent="0.3">
      <c r="B1160" t="s">
        <v>248</v>
      </c>
      <c r="C1160" s="14">
        <v>2.7309363845916802E-2</v>
      </c>
      <c r="D1160" s="14">
        <v>3.0922381242285701E-2</v>
      </c>
      <c r="E1160" s="14">
        <v>2.3301899167932901E-2</v>
      </c>
      <c r="F1160" s="14"/>
      <c r="G1160" s="14">
        <v>2.5541468284424801E-2</v>
      </c>
      <c r="H1160" s="14">
        <v>2.7793552601951502E-2</v>
      </c>
      <c r="I1160" s="14">
        <v>2.2130981283557598E-2</v>
      </c>
      <c r="J1160" s="14">
        <v>3.3673294322342902E-2</v>
      </c>
      <c r="K1160" s="14"/>
      <c r="L1160" s="14">
        <v>4.32923611943105E-2</v>
      </c>
      <c r="M1160" s="14">
        <v>2.2581243018075799E-2</v>
      </c>
      <c r="N1160" s="14">
        <v>2.4059073515691198E-2</v>
      </c>
      <c r="O1160" s="14">
        <v>1.48726415061937E-2</v>
      </c>
      <c r="P1160" s="14">
        <v>9.1601277552856592E-3</v>
      </c>
      <c r="Q1160" s="14">
        <v>3.3295864010547002E-2</v>
      </c>
      <c r="R1160" s="14">
        <v>4.5648669713348501E-2</v>
      </c>
      <c r="S1160" s="14">
        <v>2.4818954912994299E-2</v>
      </c>
      <c r="T1160" s="14">
        <v>2.1950668923192199E-2</v>
      </c>
      <c r="U1160" s="14">
        <v>2.9974030039249699E-2</v>
      </c>
      <c r="V1160" s="14">
        <v>1.9174863520338599E-2</v>
      </c>
      <c r="W1160" s="14">
        <v>2.3306484073440801E-2</v>
      </c>
      <c r="X1160" s="14"/>
      <c r="Y1160" s="14">
        <v>2.4977976125058601E-2</v>
      </c>
      <c r="Z1160" s="14">
        <v>2.5224548495012801E-2</v>
      </c>
      <c r="AA1160" s="14">
        <v>4.2571352023043602E-2</v>
      </c>
      <c r="AB1160" s="14"/>
      <c r="AC1160" s="14">
        <v>2.01215127241012E-2</v>
      </c>
      <c r="AD1160" s="14">
        <v>2.77740318304508E-2</v>
      </c>
      <c r="AE1160" s="14">
        <v>3.1941532090505403E-2</v>
      </c>
      <c r="AF1160" s="14"/>
      <c r="AG1160" s="14">
        <v>3.5865954777375302E-2</v>
      </c>
      <c r="AH1160" s="14">
        <v>3.9147980255510098E-2</v>
      </c>
      <c r="AI1160" s="14">
        <v>2.5202780630158201E-2</v>
      </c>
      <c r="AJ1160" s="14">
        <v>1.56547606759131E-2</v>
      </c>
      <c r="AK1160" s="14">
        <v>4.6936344028549203E-2</v>
      </c>
    </row>
    <row r="1161" spans="2:37" x14ac:dyDescent="0.3">
      <c r="B1161" t="s">
        <v>249</v>
      </c>
      <c r="C1161" s="14">
        <v>7.5908982220785999E-3</v>
      </c>
      <c r="D1161" s="14">
        <v>1.0723413865642699E-2</v>
      </c>
      <c r="E1161" s="14">
        <v>4.5825295333621202E-3</v>
      </c>
      <c r="F1161" s="14"/>
      <c r="G1161" s="14">
        <v>8.3413197849225001E-3</v>
      </c>
      <c r="H1161" s="14">
        <v>2.4403519842590301E-3</v>
      </c>
      <c r="I1161" s="14">
        <v>1.5669170383558299E-2</v>
      </c>
      <c r="J1161" s="14">
        <v>5.1325972983774998E-3</v>
      </c>
      <c r="K1161" s="14"/>
      <c r="L1161" s="14">
        <v>7.1226727354377203E-3</v>
      </c>
      <c r="M1161" s="14">
        <v>8.0208701708086201E-3</v>
      </c>
      <c r="N1161" s="14">
        <v>1.2153450473735099E-2</v>
      </c>
      <c r="O1161" s="14">
        <v>1.0477348976773E-2</v>
      </c>
      <c r="P1161" s="14">
        <v>4.5585900665193798E-3</v>
      </c>
      <c r="Q1161" s="14">
        <v>0</v>
      </c>
      <c r="R1161" s="14">
        <v>3.8861455950677899E-3</v>
      </c>
      <c r="S1161" s="14">
        <v>0</v>
      </c>
      <c r="T1161" s="14">
        <v>8.6440568073237606E-3</v>
      </c>
      <c r="U1161" s="14">
        <v>1.10336299810815E-2</v>
      </c>
      <c r="V1161" s="14">
        <v>2.1164164990822701E-2</v>
      </c>
      <c r="W1161" s="14">
        <v>0</v>
      </c>
      <c r="X1161" s="14"/>
      <c r="Y1161" s="14">
        <v>0</v>
      </c>
      <c r="Z1161" s="14">
        <v>7.1654239866407498E-3</v>
      </c>
      <c r="AA1161" s="14">
        <v>1.5886114881969102E-2</v>
      </c>
      <c r="AB1161" s="14"/>
      <c r="AC1161" s="14">
        <v>8.4016659547289495E-3</v>
      </c>
      <c r="AD1161" s="14">
        <v>5.9267045072423797E-3</v>
      </c>
      <c r="AE1161" s="14">
        <v>8.4018476950500701E-3</v>
      </c>
      <c r="AF1161" s="14"/>
      <c r="AG1161" s="14">
        <v>2.6847267913718699E-2</v>
      </c>
      <c r="AH1161" s="14">
        <v>1.24438658258685E-2</v>
      </c>
      <c r="AI1161" s="14">
        <v>3.8984492449852201E-3</v>
      </c>
      <c r="AJ1161" s="14">
        <v>6.6455980158867502E-3</v>
      </c>
      <c r="AK1161" s="14">
        <v>6.4558028147449799E-3</v>
      </c>
    </row>
    <row r="1162" spans="2:37" x14ac:dyDescent="0.3">
      <c r="B1162" t="s">
        <v>122</v>
      </c>
      <c r="C1162" s="14">
        <v>3.6040467630710601E-2</v>
      </c>
      <c r="D1162" s="14">
        <v>2.11481239811472E-2</v>
      </c>
      <c r="E1162" s="14">
        <v>4.9519547862732501E-2</v>
      </c>
      <c r="F1162" s="14"/>
      <c r="G1162" s="14">
        <v>1.6938745883285099E-2</v>
      </c>
      <c r="H1162" s="14">
        <v>3.5175778492907997E-2</v>
      </c>
      <c r="I1162" s="14">
        <v>3.1808619291255599E-2</v>
      </c>
      <c r="J1162" s="14">
        <v>5.9106353523966003E-2</v>
      </c>
      <c r="K1162" s="14"/>
      <c r="L1162" s="14">
        <v>2.1365606054007499E-2</v>
      </c>
      <c r="M1162" s="14">
        <v>4.2722391169435402E-2</v>
      </c>
      <c r="N1162" s="14">
        <v>5.29173434342727E-2</v>
      </c>
      <c r="O1162" s="14">
        <v>5.0399598530065599E-2</v>
      </c>
      <c r="P1162" s="14">
        <v>3.2343752111605902E-2</v>
      </c>
      <c r="Q1162" s="14">
        <v>3.0973341589909699E-2</v>
      </c>
      <c r="R1162" s="14">
        <v>3.2854360584736203E-2</v>
      </c>
      <c r="S1162" s="14">
        <v>4.1331586692462702E-2</v>
      </c>
      <c r="T1162" s="14">
        <v>3.9238551945724703E-2</v>
      </c>
      <c r="U1162" s="14">
        <v>2.26743643143721E-2</v>
      </c>
      <c r="V1162" s="14">
        <v>1.2693284445434201E-2</v>
      </c>
      <c r="W1162" s="14">
        <v>8.0293485533148606E-2</v>
      </c>
      <c r="X1162" s="14"/>
      <c r="Y1162" s="14">
        <v>9.3628112514144001E-3</v>
      </c>
      <c r="Z1162" s="14">
        <v>3.4067767432325001E-2</v>
      </c>
      <c r="AA1162" s="14">
        <v>1.6014602975821399E-2</v>
      </c>
      <c r="AB1162" s="14"/>
      <c r="AC1162" s="14">
        <v>2.44170924189673E-2</v>
      </c>
      <c r="AD1162" s="14">
        <v>2.9257125804954699E-2</v>
      </c>
      <c r="AE1162" s="14">
        <v>6.20709298391365E-2</v>
      </c>
      <c r="AF1162" s="14"/>
      <c r="AG1162" s="14">
        <v>9.2279015179481307E-3</v>
      </c>
      <c r="AH1162" s="14">
        <v>3.3323758844497398E-2</v>
      </c>
      <c r="AI1162" s="14">
        <v>2.2307086834457798E-2</v>
      </c>
      <c r="AJ1162" s="14">
        <v>3.2486464008646403E-2</v>
      </c>
      <c r="AK1162" s="14">
        <v>4.1111768052037E-2</v>
      </c>
    </row>
    <row r="1163" spans="2:37" x14ac:dyDescent="0.3">
      <c r="B1163" t="s">
        <v>250</v>
      </c>
      <c r="C1163" s="14">
        <v>0.77115142243948398</v>
      </c>
      <c r="D1163" s="14">
        <v>0.79349911981056898</v>
      </c>
      <c r="E1163" s="14">
        <v>0.75110407529864398</v>
      </c>
      <c r="F1163" s="14"/>
      <c r="G1163" s="14">
        <v>0.81828211061356004</v>
      </c>
      <c r="H1163" s="14">
        <v>0.78582078864795202</v>
      </c>
      <c r="I1163" s="14">
        <v>0.77069549168755402</v>
      </c>
      <c r="J1163" s="14">
        <v>0.70477318820949797</v>
      </c>
      <c r="K1163" s="14"/>
      <c r="L1163" s="14">
        <v>0.72978049986895499</v>
      </c>
      <c r="M1163" s="14">
        <v>0.74498401873786901</v>
      </c>
      <c r="N1163" s="14">
        <v>0.74706584513240204</v>
      </c>
      <c r="O1163" s="14">
        <v>0.79270243507787397</v>
      </c>
      <c r="P1163" s="14">
        <v>0.80708893432869599</v>
      </c>
      <c r="Q1163" s="14">
        <v>0.80282743493595898</v>
      </c>
      <c r="R1163" s="14">
        <v>0.76875847683908405</v>
      </c>
      <c r="S1163" s="14">
        <v>0.81184161506749897</v>
      </c>
      <c r="T1163" s="14">
        <v>0.75844239980065198</v>
      </c>
      <c r="U1163" s="14">
        <v>0.79265156101168499</v>
      </c>
      <c r="V1163" s="14">
        <v>0.78316845345842601</v>
      </c>
      <c r="W1163" s="14">
        <v>0.81228412052507903</v>
      </c>
      <c r="X1163" s="14"/>
      <c r="Y1163" s="14">
        <v>0.86725242657059998</v>
      </c>
      <c r="Z1163" s="14">
        <v>0.782647579774291</v>
      </c>
      <c r="AA1163" s="14">
        <v>0.71278621922295504</v>
      </c>
      <c r="AB1163" s="14"/>
      <c r="AC1163" s="14">
        <v>0.82903080489563297</v>
      </c>
      <c r="AD1163" s="14">
        <v>0.79749083608729898</v>
      </c>
      <c r="AE1163" s="14">
        <v>0.667326948677058</v>
      </c>
      <c r="AF1163" s="14"/>
      <c r="AG1163" s="14">
        <v>0.75802973385160699</v>
      </c>
      <c r="AH1163" s="14">
        <v>0.80199983405211195</v>
      </c>
      <c r="AI1163" s="14">
        <v>0.77851699845684097</v>
      </c>
      <c r="AJ1163" s="14">
        <v>0.80119824010752105</v>
      </c>
      <c r="AK1163" s="14">
        <v>0.71630689816114801</v>
      </c>
    </row>
    <row r="1164" spans="2:37" x14ac:dyDescent="0.3">
      <c r="B1164" t="s">
        <v>251</v>
      </c>
      <c r="C1164" s="14">
        <v>3.4900262067995402E-2</v>
      </c>
      <c r="D1164" s="14">
        <v>4.1645795107928402E-2</v>
      </c>
      <c r="E1164" s="14">
        <v>2.7884428701295001E-2</v>
      </c>
      <c r="F1164" s="14"/>
      <c r="G1164" s="14">
        <v>3.3882788069347303E-2</v>
      </c>
      <c r="H1164" s="14">
        <v>3.02339045862106E-2</v>
      </c>
      <c r="I1164" s="14">
        <v>3.7800151667115901E-2</v>
      </c>
      <c r="J1164" s="14">
        <v>3.8805891620720401E-2</v>
      </c>
      <c r="K1164" s="14"/>
      <c r="L1164" s="14">
        <v>5.04150339297482E-2</v>
      </c>
      <c r="M1164" s="14">
        <v>3.0602113188884401E-2</v>
      </c>
      <c r="N1164" s="14">
        <v>3.6212523989426301E-2</v>
      </c>
      <c r="O1164" s="14">
        <v>2.5349990482966801E-2</v>
      </c>
      <c r="P1164" s="14">
        <v>1.3718717821805001E-2</v>
      </c>
      <c r="Q1164" s="14">
        <v>3.3295864010547002E-2</v>
      </c>
      <c r="R1164" s="14">
        <v>4.9534815308416302E-2</v>
      </c>
      <c r="S1164" s="14">
        <v>2.4818954912994299E-2</v>
      </c>
      <c r="T1164" s="14">
        <v>3.0594725730516002E-2</v>
      </c>
      <c r="U1164" s="14">
        <v>4.1007660020331099E-2</v>
      </c>
      <c r="V1164" s="14">
        <v>4.03390285111613E-2</v>
      </c>
      <c r="W1164" s="14">
        <v>2.3306484073440801E-2</v>
      </c>
      <c r="X1164" s="14"/>
      <c r="Y1164" s="14">
        <v>2.4977976125058601E-2</v>
      </c>
      <c r="Z1164" s="14">
        <v>3.2389972481653602E-2</v>
      </c>
      <c r="AA1164" s="14">
        <v>5.8457466905012599E-2</v>
      </c>
      <c r="AB1164" s="14"/>
      <c r="AC1164" s="14">
        <v>2.8523178678830099E-2</v>
      </c>
      <c r="AD1164" s="14">
        <v>3.3700736337693202E-2</v>
      </c>
      <c r="AE1164" s="14">
        <v>4.0343379785555501E-2</v>
      </c>
      <c r="AF1164" s="14"/>
      <c r="AG1164" s="14">
        <v>6.2713222691094E-2</v>
      </c>
      <c r="AH1164" s="14">
        <v>5.1591846081378699E-2</v>
      </c>
      <c r="AI1164" s="14">
        <v>2.9101229875143401E-2</v>
      </c>
      <c r="AJ1164" s="14">
        <v>2.2300358691799801E-2</v>
      </c>
      <c r="AK1164" s="14">
        <v>5.33921468432942E-2</v>
      </c>
    </row>
    <row r="1165" spans="2:37" x14ac:dyDescent="0.3">
      <c r="B1165" t="s">
        <v>252</v>
      </c>
      <c r="C1165" s="14">
        <v>0.73625116037148897</v>
      </c>
      <c r="D1165" s="14">
        <v>0.75185332470264099</v>
      </c>
      <c r="E1165" s="14">
        <v>0.72321964659734905</v>
      </c>
      <c r="F1165" s="14"/>
      <c r="G1165" s="14">
        <v>0.78439932254421296</v>
      </c>
      <c r="H1165" s="14">
        <v>0.75558688406174102</v>
      </c>
      <c r="I1165" s="14">
        <v>0.73289534002043799</v>
      </c>
      <c r="J1165" s="14">
        <v>0.66596729658877696</v>
      </c>
      <c r="K1165" s="14"/>
      <c r="L1165" s="14">
        <v>0.67936546593920599</v>
      </c>
      <c r="M1165" s="14">
        <v>0.71438190554898495</v>
      </c>
      <c r="N1165" s="14">
        <v>0.71085332114297595</v>
      </c>
      <c r="O1165" s="14">
        <v>0.76735244459490703</v>
      </c>
      <c r="P1165" s="14">
        <v>0.79337021650689099</v>
      </c>
      <c r="Q1165" s="14">
        <v>0.76953157092541202</v>
      </c>
      <c r="R1165" s="14">
        <v>0.71922366153066797</v>
      </c>
      <c r="S1165" s="14">
        <v>0.78702266015450495</v>
      </c>
      <c r="T1165" s="14">
        <v>0.72784767407013595</v>
      </c>
      <c r="U1165" s="14">
        <v>0.75164390099135303</v>
      </c>
      <c r="V1165" s="14">
        <v>0.74282942494726401</v>
      </c>
      <c r="W1165" s="14">
        <v>0.78897763645163899</v>
      </c>
      <c r="X1165" s="14"/>
      <c r="Y1165" s="14">
        <v>0.84227445044554095</v>
      </c>
      <c r="Z1165" s="14">
        <v>0.75025760729263702</v>
      </c>
      <c r="AA1165" s="14">
        <v>0.65432875231794196</v>
      </c>
      <c r="AB1165" s="14"/>
      <c r="AC1165" s="14">
        <v>0.80050762621680305</v>
      </c>
      <c r="AD1165" s="14">
        <v>0.76379009974960599</v>
      </c>
      <c r="AE1165" s="14">
        <v>0.62698356889150197</v>
      </c>
      <c r="AF1165" s="14"/>
      <c r="AG1165" s="14">
        <v>0.69531651116051296</v>
      </c>
      <c r="AH1165" s="14">
        <v>0.75040798797073305</v>
      </c>
      <c r="AI1165" s="14">
        <v>0.74941576858169801</v>
      </c>
      <c r="AJ1165" s="14">
        <v>0.77889788141572103</v>
      </c>
      <c r="AK1165" s="14">
        <v>0.66291475131785405</v>
      </c>
    </row>
    <row r="1166" spans="2:37" x14ac:dyDescent="0.3">
      <c r="C1166" s="14"/>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c r="AD1166" s="14"/>
      <c r="AE1166" s="14"/>
      <c r="AF1166" s="14"/>
      <c r="AG1166" s="14"/>
      <c r="AH1166" s="14"/>
      <c r="AI1166" s="14"/>
      <c r="AJ1166" s="14"/>
      <c r="AK1166" s="14"/>
    </row>
    <row r="1167" spans="2:37" x14ac:dyDescent="0.3">
      <c r="B1167" s="6" t="s">
        <v>424</v>
      </c>
      <c r="C1167" s="14"/>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c r="AD1167" s="14"/>
      <c r="AE1167" s="14"/>
      <c r="AF1167" s="14"/>
      <c r="AG1167" s="14"/>
      <c r="AH1167" s="14"/>
      <c r="AI1167" s="14"/>
      <c r="AJ1167" s="14"/>
      <c r="AK1167" s="14"/>
    </row>
    <row r="1168" spans="2:37" x14ac:dyDescent="0.3">
      <c r="B1168" s="26" t="s">
        <v>74</v>
      </c>
      <c r="C1168" s="14"/>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c r="AD1168" s="14"/>
      <c r="AE1168" s="14"/>
      <c r="AF1168" s="14"/>
      <c r="AG1168" s="14"/>
      <c r="AH1168" s="14"/>
      <c r="AI1168" s="14"/>
      <c r="AJ1168" s="14"/>
      <c r="AK1168" s="14"/>
    </row>
    <row r="1169" spans="2:37" x14ac:dyDescent="0.3">
      <c r="B1169" t="s">
        <v>245</v>
      </c>
      <c r="C1169" s="14">
        <v>0.51434768659333396</v>
      </c>
      <c r="D1169" s="14">
        <v>0.51108405673533797</v>
      </c>
      <c r="E1169" s="14">
        <v>0.51762835876884195</v>
      </c>
      <c r="F1169" s="14"/>
      <c r="G1169" s="14">
        <v>0.54060750073980401</v>
      </c>
      <c r="H1169" s="14">
        <v>0.51615309401368403</v>
      </c>
      <c r="I1169" s="14">
        <v>0.51226660307875205</v>
      </c>
      <c r="J1169" s="14">
        <v>0.48414470710312402</v>
      </c>
      <c r="K1169" s="14"/>
      <c r="L1169" s="14">
        <v>0.50392959659431402</v>
      </c>
      <c r="M1169" s="14">
        <v>0.50131281044502296</v>
      </c>
      <c r="N1169" s="14">
        <v>0.51904842859083899</v>
      </c>
      <c r="O1169" s="14">
        <v>0.52509706809505297</v>
      </c>
      <c r="P1169" s="14">
        <v>0.43495789617102798</v>
      </c>
      <c r="Q1169" s="14">
        <v>0.53802283574060505</v>
      </c>
      <c r="R1169" s="14">
        <v>0.52354650896947097</v>
      </c>
      <c r="S1169" s="14">
        <v>0.52131762484051603</v>
      </c>
      <c r="T1169" s="14">
        <v>0.53500780122835501</v>
      </c>
      <c r="U1169" s="14">
        <v>0.53313515157130797</v>
      </c>
      <c r="V1169" s="14">
        <v>0.52785534965341996</v>
      </c>
      <c r="W1169" s="14">
        <v>0.500439458351848</v>
      </c>
      <c r="X1169" s="14"/>
      <c r="Y1169" s="14">
        <v>0.52596336548750799</v>
      </c>
      <c r="Z1169" s="14">
        <v>0.53733781095614597</v>
      </c>
      <c r="AA1169" s="14">
        <v>0.49160927422529299</v>
      </c>
      <c r="AB1169" s="14"/>
      <c r="AC1169" s="14">
        <v>0.57987586213225095</v>
      </c>
      <c r="AD1169" s="14">
        <v>0.52939749305267703</v>
      </c>
      <c r="AE1169" s="14">
        <v>0.407205807898952</v>
      </c>
      <c r="AF1169" s="14"/>
      <c r="AG1169" s="14">
        <v>0.35673348824873502</v>
      </c>
      <c r="AH1169" s="14">
        <v>0.50806952878116396</v>
      </c>
      <c r="AI1169" s="14">
        <v>0.54410011827327498</v>
      </c>
      <c r="AJ1169" s="14">
        <v>0.54590902061784996</v>
      </c>
      <c r="AK1169" s="14">
        <v>0.47160502857612702</v>
      </c>
    </row>
    <row r="1170" spans="2:37" x14ac:dyDescent="0.3">
      <c r="B1170" t="s">
        <v>246</v>
      </c>
      <c r="C1170" s="14">
        <v>0.31838085714117698</v>
      </c>
      <c r="D1170" s="14">
        <v>0.31734626801306698</v>
      </c>
      <c r="E1170" s="14">
        <v>0.32018432338875003</v>
      </c>
      <c r="F1170" s="14"/>
      <c r="G1170" s="14">
        <v>0.334544919614224</v>
      </c>
      <c r="H1170" s="14">
        <v>0.32239581671241702</v>
      </c>
      <c r="I1170" s="14">
        <v>0.303137239668539</v>
      </c>
      <c r="J1170" s="14">
        <v>0.312145788754986</v>
      </c>
      <c r="K1170" s="14"/>
      <c r="L1170" s="14">
        <v>0.31417206160217198</v>
      </c>
      <c r="M1170" s="14">
        <v>0.328516238452075</v>
      </c>
      <c r="N1170" s="14">
        <v>0.28584587523588501</v>
      </c>
      <c r="O1170" s="14">
        <v>0.29912133999909102</v>
      </c>
      <c r="P1170" s="14">
        <v>0.38779129413723501</v>
      </c>
      <c r="Q1170" s="14">
        <v>0.28392141796356302</v>
      </c>
      <c r="R1170" s="14">
        <v>0.33544754592467402</v>
      </c>
      <c r="S1170" s="14">
        <v>0.33124384847170901</v>
      </c>
      <c r="T1170" s="14">
        <v>0.32993156201505602</v>
      </c>
      <c r="U1170" s="14">
        <v>0.29826769589785601</v>
      </c>
      <c r="V1170" s="14">
        <v>0.29059732253503301</v>
      </c>
      <c r="W1170" s="14">
        <v>0.38203072191674498</v>
      </c>
      <c r="X1170" s="14"/>
      <c r="Y1170" s="14">
        <v>0.36483281416493202</v>
      </c>
      <c r="Z1170" s="14">
        <v>0.31650010615522001</v>
      </c>
      <c r="AA1170" s="14">
        <v>0.32820021773031399</v>
      </c>
      <c r="AB1170" s="14"/>
      <c r="AC1170" s="14">
        <v>0.28140040546197698</v>
      </c>
      <c r="AD1170" s="14">
        <v>0.33618521603151402</v>
      </c>
      <c r="AE1170" s="14">
        <v>0.34233950595906099</v>
      </c>
      <c r="AF1170" s="14"/>
      <c r="AG1170" s="14">
        <v>0.42610549577246598</v>
      </c>
      <c r="AH1170" s="14">
        <v>0.33136293512945603</v>
      </c>
      <c r="AI1170" s="14">
        <v>0.31539496796239902</v>
      </c>
      <c r="AJ1170" s="14">
        <v>0.30903606869380601</v>
      </c>
      <c r="AK1170" s="14">
        <v>0.330772820838587</v>
      </c>
    </row>
    <row r="1171" spans="2:37" x14ac:dyDescent="0.3">
      <c r="B1171" t="s">
        <v>418</v>
      </c>
      <c r="C1171" s="14">
        <v>0.11183295415394399</v>
      </c>
      <c r="D1171" s="14">
        <v>0.117042831447791</v>
      </c>
      <c r="E1171" s="14">
        <v>0.105493625938477</v>
      </c>
      <c r="F1171" s="14"/>
      <c r="G1171" s="14">
        <v>7.9609471866681394E-2</v>
      </c>
      <c r="H1171" s="14">
        <v>0.106821262346842</v>
      </c>
      <c r="I1171" s="14">
        <v>0.12772985766731501</v>
      </c>
      <c r="J1171" s="14">
        <v>0.13818913429430499</v>
      </c>
      <c r="K1171" s="14"/>
      <c r="L1171" s="14">
        <v>0.104748613435393</v>
      </c>
      <c r="M1171" s="14">
        <v>0.106490517648982</v>
      </c>
      <c r="N1171" s="14">
        <v>0.13037759033090801</v>
      </c>
      <c r="O1171" s="14">
        <v>0.115066203410553</v>
      </c>
      <c r="P1171" s="14">
        <v>0.13471211150787399</v>
      </c>
      <c r="Q1171" s="14">
        <v>0.13274463547174201</v>
      </c>
      <c r="R1171" s="14">
        <v>8.5830714200959904E-2</v>
      </c>
      <c r="S1171" s="14">
        <v>8.1716434968303595E-2</v>
      </c>
      <c r="T1171" s="14">
        <v>9.7059080037728507E-2</v>
      </c>
      <c r="U1171" s="14">
        <v>0.13828614032389699</v>
      </c>
      <c r="V1171" s="14">
        <v>0.121588396288602</v>
      </c>
      <c r="W1171" s="14">
        <v>6.0275162176025E-2</v>
      </c>
      <c r="X1171" s="14"/>
      <c r="Y1171" s="14">
        <v>8.0413400446465097E-2</v>
      </c>
      <c r="Z1171" s="14">
        <v>9.4623709836508196E-2</v>
      </c>
      <c r="AA1171" s="14">
        <v>0.125362112885407</v>
      </c>
      <c r="AB1171" s="14"/>
      <c r="AC1171" s="14">
        <v>9.6840971913775206E-2</v>
      </c>
      <c r="AD1171" s="14">
        <v>8.6152919037791501E-2</v>
      </c>
      <c r="AE1171" s="14">
        <v>0.15830257229165801</v>
      </c>
      <c r="AF1171" s="14"/>
      <c r="AG1171" s="14">
        <v>0.151135926522075</v>
      </c>
      <c r="AH1171" s="14">
        <v>0.108926769053438</v>
      </c>
      <c r="AI1171" s="14">
        <v>0.10216102069237799</v>
      </c>
      <c r="AJ1171" s="14">
        <v>0.100558073363418</v>
      </c>
      <c r="AK1171" s="14">
        <v>0.12582092218281099</v>
      </c>
    </row>
    <row r="1172" spans="2:37" x14ac:dyDescent="0.3">
      <c r="B1172" t="s">
        <v>248</v>
      </c>
      <c r="C1172" s="14">
        <v>2.4844152104574899E-2</v>
      </c>
      <c r="D1172" s="14">
        <v>3.04864982516432E-2</v>
      </c>
      <c r="E1172" s="14">
        <v>1.9498994776135401E-2</v>
      </c>
      <c r="F1172" s="14"/>
      <c r="G1172" s="14">
        <v>2.77152505552597E-2</v>
      </c>
      <c r="H1172" s="14">
        <v>2.4459955935733899E-2</v>
      </c>
      <c r="I1172" s="14">
        <v>2.59251468436968E-2</v>
      </c>
      <c r="J1172" s="14">
        <v>2.1555523058977798E-2</v>
      </c>
      <c r="K1172" s="14"/>
      <c r="L1172" s="14">
        <v>4.34879407396482E-2</v>
      </c>
      <c r="M1172" s="14">
        <v>1.8545288607709699E-2</v>
      </c>
      <c r="N1172" s="14">
        <v>3.2206621479050603E-2</v>
      </c>
      <c r="O1172" s="14">
        <v>2.0332337160302499E-2</v>
      </c>
      <c r="P1172" s="14">
        <v>1.9477583738614499E-2</v>
      </c>
      <c r="Q1172" s="14">
        <v>1.80533380210098E-2</v>
      </c>
      <c r="R1172" s="14">
        <v>2.5359417246269101E-2</v>
      </c>
      <c r="S1172" s="14">
        <v>4.9151680873583903E-2</v>
      </c>
      <c r="T1172" s="14">
        <v>1.1489203731903199E-2</v>
      </c>
      <c r="U1172" s="14">
        <v>1.4636081438711E-2</v>
      </c>
      <c r="V1172" s="14">
        <v>4.7470102295171603E-2</v>
      </c>
      <c r="W1172" s="14">
        <v>0</v>
      </c>
      <c r="X1172" s="14"/>
      <c r="Y1172" s="14">
        <v>1.4629107408401501E-2</v>
      </c>
      <c r="Z1172" s="14">
        <v>2.9757529900480799E-2</v>
      </c>
      <c r="AA1172" s="14">
        <v>3.8549834869571198E-2</v>
      </c>
      <c r="AB1172" s="14"/>
      <c r="AC1172" s="14">
        <v>2.0097176416700401E-2</v>
      </c>
      <c r="AD1172" s="14">
        <v>2.4404632285181201E-2</v>
      </c>
      <c r="AE1172" s="14">
        <v>3.2984813063353297E-2</v>
      </c>
      <c r="AF1172" s="14"/>
      <c r="AG1172" s="14">
        <v>4.7193699264891503E-2</v>
      </c>
      <c r="AH1172" s="14">
        <v>2.1512781128501302E-2</v>
      </c>
      <c r="AI1172" s="14">
        <v>2.17869723514185E-2</v>
      </c>
      <c r="AJ1172" s="14">
        <v>1.95752999119388E-2</v>
      </c>
      <c r="AK1172" s="14">
        <v>3.64246930266129E-2</v>
      </c>
    </row>
    <row r="1173" spans="2:37" x14ac:dyDescent="0.3">
      <c r="B1173" t="s">
        <v>249</v>
      </c>
      <c r="C1173" s="14">
        <v>5.0379551350531303E-3</v>
      </c>
      <c r="D1173" s="14">
        <v>7.5786819942149997E-3</v>
      </c>
      <c r="E1173" s="14">
        <v>2.59055275872628E-3</v>
      </c>
      <c r="F1173" s="14"/>
      <c r="G1173" s="14">
        <v>5.0908353078306899E-3</v>
      </c>
      <c r="H1173" s="14">
        <v>1.22050924413371E-3</v>
      </c>
      <c r="I1173" s="14">
        <v>6.0618549774719603E-3</v>
      </c>
      <c r="J1173" s="14">
        <v>8.1187564944739006E-3</v>
      </c>
      <c r="K1173" s="14"/>
      <c r="L1173" s="14">
        <v>4.6729431621001698E-3</v>
      </c>
      <c r="M1173" s="14">
        <v>4.9245927511599504E-3</v>
      </c>
      <c r="N1173" s="14">
        <v>3.9454669887390098E-3</v>
      </c>
      <c r="O1173" s="14">
        <v>1.14332599110127E-2</v>
      </c>
      <c r="P1173" s="14">
        <v>4.5585900665193798E-3</v>
      </c>
      <c r="Q1173" s="14">
        <v>3.6678306332935001E-3</v>
      </c>
      <c r="R1173" s="14">
        <v>9.1996062262108703E-3</v>
      </c>
      <c r="S1173" s="14">
        <v>0</v>
      </c>
      <c r="T1173" s="14">
        <v>2.9211628114555999E-3</v>
      </c>
      <c r="U1173" s="14">
        <v>0</v>
      </c>
      <c r="V1173" s="14">
        <v>0</v>
      </c>
      <c r="W1173" s="14">
        <v>2.3136601196191701E-2</v>
      </c>
      <c r="X1173" s="14"/>
      <c r="Y1173" s="14">
        <v>1.56166539239698E-3</v>
      </c>
      <c r="Z1173" s="14">
        <v>2.0114167169439901E-3</v>
      </c>
      <c r="AA1173" s="14">
        <v>5.5318239803578599E-3</v>
      </c>
      <c r="AB1173" s="14"/>
      <c r="AC1173" s="14">
        <v>4.7307526379343099E-3</v>
      </c>
      <c r="AD1173" s="14">
        <v>3.57550709172734E-3</v>
      </c>
      <c r="AE1173" s="14">
        <v>6.2731446191711801E-3</v>
      </c>
      <c r="AF1173" s="14"/>
      <c r="AG1173" s="14">
        <v>9.60348867388389E-3</v>
      </c>
      <c r="AH1173" s="14">
        <v>1.33933396520497E-2</v>
      </c>
      <c r="AI1173" s="14">
        <v>0</v>
      </c>
      <c r="AJ1173" s="14">
        <v>2.7890308197713902E-3</v>
      </c>
      <c r="AK1173" s="14">
        <v>9.3954020075692896E-3</v>
      </c>
    </row>
    <row r="1174" spans="2:37" x14ac:dyDescent="0.3">
      <c r="B1174" t="s">
        <v>122</v>
      </c>
      <c r="C1174" s="14">
        <v>2.5556394871917298E-2</v>
      </c>
      <c r="D1174" s="14">
        <v>1.6461663557945001E-2</v>
      </c>
      <c r="E1174" s="14">
        <v>3.4604144369069299E-2</v>
      </c>
      <c r="F1174" s="14"/>
      <c r="G1174" s="14">
        <v>1.24320219161998E-2</v>
      </c>
      <c r="H1174" s="14">
        <v>2.8949361747189799E-2</v>
      </c>
      <c r="I1174" s="14">
        <v>2.48792977642249E-2</v>
      </c>
      <c r="J1174" s="14">
        <v>3.5846090294133701E-2</v>
      </c>
      <c r="K1174" s="14"/>
      <c r="L1174" s="14">
        <v>2.8988844466372898E-2</v>
      </c>
      <c r="M1174" s="14">
        <v>4.0210552095050499E-2</v>
      </c>
      <c r="N1174" s="14">
        <v>2.85760173745782E-2</v>
      </c>
      <c r="O1174" s="14">
        <v>2.8949791423988399E-2</v>
      </c>
      <c r="P1174" s="14">
        <v>1.8502524378730199E-2</v>
      </c>
      <c r="Q1174" s="14">
        <v>2.3589942169786899E-2</v>
      </c>
      <c r="R1174" s="14">
        <v>2.06162074324155E-2</v>
      </c>
      <c r="S1174" s="14">
        <v>1.65704108458876E-2</v>
      </c>
      <c r="T1174" s="14">
        <v>2.35911901755021E-2</v>
      </c>
      <c r="U1174" s="14">
        <v>1.56749307682288E-2</v>
      </c>
      <c r="V1174" s="14">
        <v>1.24888292277732E-2</v>
      </c>
      <c r="W1174" s="14">
        <v>3.4118056359190699E-2</v>
      </c>
      <c r="X1174" s="14"/>
      <c r="Y1174" s="14">
        <v>1.25996471002964E-2</v>
      </c>
      <c r="Z1174" s="14">
        <v>1.9769426434701001E-2</v>
      </c>
      <c r="AA1174" s="14">
        <v>1.0746736309055999E-2</v>
      </c>
      <c r="AB1174" s="14"/>
      <c r="AC1174" s="14">
        <v>1.7054831437362E-2</v>
      </c>
      <c r="AD1174" s="14">
        <v>2.0284232501108699E-2</v>
      </c>
      <c r="AE1174" s="14">
        <v>5.2894156167804601E-2</v>
      </c>
      <c r="AF1174" s="14"/>
      <c r="AG1174" s="14">
        <v>9.2279015179481307E-3</v>
      </c>
      <c r="AH1174" s="14">
        <v>1.67346462553917E-2</v>
      </c>
      <c r="AI1174" s="14">
        <v>1.655692072053E-2</v>
      </c>
      <c r="AJ1174" s="14">
        <v>2.2132506593216E-2</v>
      </c>
      <c r="AK1174" s="14">
        <v>2.5981133368292102E-2</v>
      </c>
    </row>
    <row r="1175" spans="2:37" x14ac:dyDescent="0.3">
      <c r="B1175" t="s">
        <v>250</v>
      </c>
      <c r="C1175" s="14">
        <v>0.832728543734511</v>
      </c>
      <c r="D1175" s="14">
        <v>0.82843032474840494</v>
      </c>
      <c r="E1175" s="14">
        <v>0.83781268215759197</v>
      </c>
      <c r="F1175" s="14"/>
      <c r="G1175" s="14">
        <v>0.87515242035402796</v>
      </c>
      <c r="H1175" s="14">
        <v>0.83854891072610105</v>
      </c>
      <c r="I1175" s="14">
        <v>0.81540384274729105</v>
      </c>
      <c r="J1175" s="14">
        <v>0.79629049585810996</v>
      </c>
      <c r="K1175" s="14"/>
      <c r="L1175" s="14">
        <v>0.81810165819648595</v>
      </c>
      <c r="M1175" s="14">
        <v>0.82982904889709797</v>
      </c>
      <c r="N1175" s="14">
        <v>0.804894303826724</v>
      </c>
      <c r="O1175" s="14">
        <v>0.82421840809414404</v>
      </c>
      <c r="P1175" s="14">
        <v>0.82274919030826199</v>
      </c>
      <c r="Q1175" s="14">
        <v>0.82194425370416802</v>
      </c>
      <c r="R1175" s="14">
        <v>0.85899405489414504</v>
      </c>
      <c r="S1175" s="14">
        <v>0.85256147331222498</v>
      </c>
      <c r="T1175" s="14">
        <v>0.86493936324341103</v>
      </c>
      <c r="U1175" s="14">
        <v>0.83140284746916304</v>
      </c>
      <c r="V1175" s="14">
        <v>0.81845267218845297</v>
      </c>
      <c r="W1175" s="14">
        <v>0.88247018026859303</v>
      </c>
      <c r="X1175" s="14"/>
      <c r="Y1175" s="14">
        <v>0.89079617965243996</v>
      </c>
      <c r="Z1175" s="14">
        <v>0.85383791711136603</v>
      </c>
      <c r="AA1175" s="14">
        <v>0.81980949195560804</v>
      </c>
      <c r="AB1175" s="14"/>
      <c r="AC1175" s="14">
        <v>0.86127626759422804</v>
      </c>
      <c r="AD1175" s="14">
        <v>0.86558270908419099</v>
      </c>
      <c r="AE1175" s="14">
        <v>0.74954531385801304</v>
      </c>
      <c r="AF1175" s="14"/>
      <c r="AG1175" s="14">
        <v>0.782838984021202</v>
      </c>
      <c r="AH1175" s="14">
        <v>0.83943246391061999</v>
      </c>
      <c r="AI1175" s="14">
        <v>0.85949508623567406</v>
      </c>
      <c r="AJ1175" s="14">
        <v>0.85494508931165603</v>
      </c>
      <c r="AK1175" s="14">
        <v>0.80237784941471402</v>
      </c>
    </row>
    <row r="1176" spans="2:37" x14ac:dyDescent="0.3">
      <c r="B1176" t="s">
        <v>251</v>
      </c>
      <c r="C1176" s="14">
        <v>2.9882107239628E-2</v>
      </c>
      <c r="D1176" s="14">
        <v>3.8065180245858199E-2</v>
      </c>
      <c r="E1176" s="14">
        <v>2.2089547534861701E-2</v>
      </c>
      <c r="F1176" s="14"/>
      <c r="G1176" s="14">
        <v>3.2806085863090403E-2</v>
      </c>
      <c r="H1176" s="14">
        <v>2.56804651798676E-2</v>
      </c>
      <c r="I1176" s="14">
        <v>3.1987001821168697E-2</v>
      </c>
      <c r="J1176" s="14">
        <v>2.9674279553451699E-2</v>
      </c>
      <c r="K1176" s="14"/>
      <c r="L1176" s="14">
        <v>4.81608839017484E-2</v>
      </c>
      <c r="M1176" s="14">
        <v>2.3469881358869599E-2</v>
      </c>
      <c r="N1176" s="14">
        <v>3.6152088467789598E-2</v>
      </c>
      <c r="O1176" s="14">
        <v>3.1765597071315203E-2</v>
      </c>
      <c r="P1176" s="14">
        <v>2.4036173805133901E-2</v>
      </c>
      <c r="Q1176" s="14">
        <v>2.1721168654303302E-2</v>
      </c>
      <c r="R1176" s="14">
        <v>3.4559023472479897E-2</v>
      </c>
      <c r="S1176" s="14">
        <v>4.9151680873583903E-2</v>
      </c>
      <c r="T1176" s="14">
        <v>1.44103665433588E-2</v>
      </c>
      <c r="U1176" s="14">
        <v>1.4636081438711E-2</v>
      </c>
      <c r="V1176" s="14">
        <v>4.7470102295171603E-2</v>
      </c>
      <c r="W1176" s="14">
        <v>2.3136601196191701E-2</v>
      </c>
      <c r="X1176" s="14"/>
      <c r="Y1176" s="14">
        <v>1.61907728007985E-2</v>
      </c>
      <c r="Z1176" s="14">
        <v>3.1768946617424701E-2</v>
      </c>
      <c r="AA1176" s="14">
        <v>4.4081658849928998E-2</v>
      </c>
      <c r="AB1176" s="14"/>
      <c r="AC1176" s="14">
        <v>2.4827929054634799E-2</v>
      </c>
      <c r="AD1176" s="14">
        <v>2.7980139376908599E-2</v>
      </c>
      <c r="AE1176" s="14">
        <v>3.9257957682524498E-2</v>
      </c>
      <c r="AF1176" s="14"/>
      <c r="AG1176" s="14">
        <v>5.6797187938775397E-2</v>
      </c>
      <c r="AH1176" s="14">
        <v>3.4906120780551102E-2</v>
      </c>
      <c r="AI1176" s="14">
        <v>2.17869723514185E-2</v>
      </c>
      <c r="AJ1176" s="14">
        <v>2.2364330731710201E-2</v>
      </c>
      <c r="AK1176" s="14">
        <v>4.5820095034182197E-2</v>
      </c>
    </row>
    <row r="1177" spans="2:37" x14ac:dyDescent="0.3">
      <c r="B1177" t="s">
        <v>252</v>
      </c>
      <c r="C1177" s="14">
        <v>0.80284643649488296</v>
      </c>
      <c r="D1177" s="14">
        <v>0.79036514450254702</v>
      </c>
      <c r="E1177" s="14">
        <v>0.81572313462273005</v>
      </c>
      <c r="F1177" s="14"/>
      <c r="G1177" s="14">
        <v>0.84234633449093799</v>
      </c>
      <c r="H1177" s="14">
        <v>0.81286844554623305</v>
      </c>
      <c r="I1177" s="14">
        <v>0.78341684092612196</v>
      </c>
      <c r="J1177" s="14">
        <v>0.76661621630465804</v>
      </c>
      <c r="K1177" s="14"/>
      <c r="L1177" s="14">
        <v>0.76994077429473795</v>
      </c>
      <c r="M1177" s="14">
        <v>0.80635916753822801</v>
      </c>
      <c r="N1177" s="14">
        <v>0.76874221535893505</v>
      </c>
      <c r="O1177" s="14">
        <v>0.79245281102282805</v>
      </c>
      <c r="P1177" s="14">
        <v>0.79871301650312898</v>
      </c>
      <c r="Q1177" s="14">
        <v>0.80022308504986495</v>
      </c>
      <c r="R1177" s="14">
        <v>0.82443503142166497</v>
      </c>
      <c r="S1177" s="14">
        <v>0.80340979243864097</v>
      </c>
      <c r="T1177" s="14">
        <v>0.850528996700052</v>
      </c>
      <c r="U1177" s="14">
        <v>0.81676676603045195</v>
      </c>
      <c r="V1177" s="14">
        <v>0.77098256989328096</v>
      </c>
      <c r="W1177" s="14">
        <v>0.85933357907240104</v>
      </c>
      <c r="X1177" s="14"/>
      <c r="Y1177" s="14">
        <v>0.87460540685164201</v>
      </c>
      <c r="Z1177" s="14">
        <v>0.82206897049394101</v>
      </c>
      <c r="AA1177" s="14">
        <v>0.77572783310567905</v>
      </c>
      <c r="AB1177" s="14"/>
      <c r="AC1177" s="14">
        <v>0.83644833853959299</v>
      </c>
      <c r="AD1177" s="14">
        <v>0.83760256970728297</v>
      </c>
      <c r="AE1177" s="14">
        <v>0.71028735617548799</v>
      </c>
      <c r="AF1177" s="14"/>
      <c r="AG1177" s="14">
        <v>0.72604179608242603</v>
      </c>
      <c r="AH1177" s="14">
        <v>0.80452634313006899</v>
      </c>
      <c r="AI1177" s="14">
        <v>0.83770811388425503</v>
      </c>
      <c r="AJ1177" s="14">
        <v>0.83258075857994596</v>
      </c>
      <c r="AK1177" s="14">
        <v>0.75655775438053197</v>
      </c>
    </row>
    <row r="1178" spans="2:37" x14ac:dyDescent="0.3">
      <c r="C1178" s="14"/>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c r="AD1178" s="14"/>
      <c r="AE1178" s="14"/>
      <c r="AF1178" s="14"/>
      <c r="AG1178" s="14"/>
      <c r="AH1178" s="14"/>
      <c r="AI1178" s="14"/>
      <c r="AJ1178" s="14"/>
      <c r="AK1178" s="14"/>
    </row>
    <row r="1179" spans="2:37" x14ac:dyDescent="0.3">
      <c r="B1179" s="6" t="s">
        <v>425</v>
      </c>
      <c r="C1179" s="14"/>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c r="AD1179" s="14"/>
      <c r="AE1179" s="14"/>
      <c r="AF1179" s="14"/>
      <c r="AG1179" s="14"/>
      <c r="AH1179" s="14"/>
      <c r="AI1179" s="14"/>
      <c r="AJ1179" s="14"/>
      <c r="AK1179" s="14"/>
    </row>
    <row r="1180" spans="2:37" x14ac:dyDescent="0.3">
      <c r="B1180" s="26" t="s">
        <v>74</v>
      </c>
      <c r="C1180" s="14"/>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c r="AD1180" s="14"/>
      <c r="AE1180" s="14"/>
      <c r="AF1180" s="14"/>
      <c r="AG1180" s="14"/>
      <c r="AH1180" s="14"/>
      <c r="AI1180" s="14"/>
      <c r="AJ1180" s="14"/>
      <c r="AK1180" s="14"/>
    </row>
    <row r="1181" spans="2:37" x14ac:dyDescent="0.3">
      <c r="B1181" t="s">
        <v>245</v>
      </c>
      <c r="C1181" s="14">
        <v>0.38772844243233801</v>
      </c>
      <c r="D1181" s="14">
        <v>0.41262068787535899</v>
      </c>
      <c r="E1181" s="14">
        <v>0.36333949363011803</v>
      </c>
      <c r="F1181" s="14"/>
      <c r="G1181" s="14">
        <v>0.41505925292698598</v>
      </c>
      <c r="H1181" s="14">
        <v>0.38784798606066001</v>
      </c>
      <c r="I1181" s="14">
        <v>0.41518815725663899</v>
      </c>
      <c r="J1181" s="14">
        <v>0.33282791159605501</v>
      </c>
      <c r="K1181" s="14"/>
      <c r="L1181" s="14">
        <v>0.39004968741443002</v>
      </c>
      <c r="M1181" s="14">
        <v>0.37893594659968399</v>
      </c>
      <c r="N1181" s="14">
        <v>0.36888447439049399</v>
      </c>
      <c r="O1181" s="14">
        <v>0.34336574705378903</v>
      </c>
      <c r="P1181" s="14">
        <v>0.39279790759583</v>
      </c>
      <c r="Q1181" s="14">
        <v>0.36388464763010397</v>
      </c>
      <c r="R1181" s="14">
        <v>0.42467992444464497</v>
      </c>
      <c r="S1181" s="14">
        <v>0.41837514331562298</v>
      </c>
      <c r="T1181" s="14">
        <v>0.42804380328981301</v>
      </c>
      <c r="U1181" s="14">
        <v>0.39903576418895997</v>
      </c>
      <c r="V1181" s="14">
        <v>0.379962121588513</v>
      </c>
      <c r="W1181" s="14">
        <v>0.34992015462595499</v>
      </c>
      <c r="X1181" s="14"/>
      <c r="Y1181" s="14">
        <v>0.443446215768938</v>
      </c>
      <c r="Z1181" s="14">
        <v>0.39268288559672698</v>
      </c>
      <c r="AA1181" s="14">
        <v>0.32382393264965798</v>
      </c>
      <c r="AB1181" s="14"/>
      <c r="AC1181" s="14">
        <v>0.43731984261236001</v>
      </c>
      <c r="AD1181" s="14">
        <v>0.39904805660495002</v>
      </c>
      <c r="AE1181" s="14">
        <v>0.319650819248255</v>
      </c>
      <c r="AF1181" s="14"/>
      <c r="AG1181" s="14">
        <v>0.39438612880854501</v>
      </c>
      <c r="AH1181" s="14">
        <v>0.37172008120321598</v>
      </c>
      <c r="AI1181" s="14">
        <v>0.431884230966046</v>
      </c>
      <c r="AJ1181" s="14">
        <v>0.400792728354467</v>
      </c>
      <c r="AK1181" s="14">
        <v>0.34243057493865398</v>
      </c>
    </row>
    <row r="1182" spans="2:37" x14ac:dyDescent="0.3">
      <c r="B1182" t="s">
        <v>246</v>
      </c>
      <c r="C1182" s="14">
        <v>0.412975784731482</v>
      </c>
      <c r="D1182" s="14">
        <v>0.40366889570238002</v>
      </c>
      <c r="E1182" s="14">
        <v>0.42279369495345098</v>
      </c>
      <c r="F1182" s="14"/>
      <c r="G1182" s="14">
        <v>0.430634322817392</v>
      </c>
      <c r="H1182" s="14">
        <v>0.43297904287009098</v>
      </c>
      <c r="I1182" s="14">
        <v>0.37013093016642801</v>
      </c>
      <c r="J1182" s="14">
        <v>0.41288343847758802</v>
      </c>
      <c r="K1182" s="14"/>
      <c r="L1182" s="14">
        <v>0.37550534676363601</v>
      </c>
      <c r="M1182" s="14">
        <v>0.39259627374233602</v>
      </c>
      <c r="N1182" s="14">
        <v>0.423275677910119</v>
      </c>
      <c r="O1182" s="14">
        <v>0.457060568393727</v>
      </c>
      <c r="P1182" s="14">
        <v>0.39301102927797499</v>
      </c>
      <c r="Q1182" s="14">
        <v>0.44763480552461499</v>
      </c>
      <c r="R1182" s="14">
        <v>0.41335919481539002</v>
      </c>
      <c r="S1182" s="14">
        <v>0.43277287927290198</v>
      </c>
      <c r="T1182" s="14">
        <v>0.38513762551408998</v>
      </c>
      <c r="U1182" s="14">
        <v>0.429905691826655</v>
      </c>
      <c r="V1182" s="14">
        <v>0.404437254316241</v>
      </c>
      <c r="W1182" s="14">
        <v>0.49719583682287799</v>
      </c>
      <c r="X1182" s="14"/>
      <c r="Y1182" s="14">
        <v>0.42307231174045701</v>
      </c>
      <c r="Z1182" s="14">
        <v>0.43078212332628402</v>
      </c>
      <c r="AA1182" s="14">
        <v>0.46442742466104497</v>
      </c>
      <c r="AB1182" s="14"/>
      <c r="AC1182" s="14">
        <v>0.409576170873998</v>
      </c>
      <c r="AD1182" s="14">
        <v>0.437431760043409</v>
      </c>
      <c r="AE1182" s="14">
        <v>0.37853629217011397</v>
      </c>
      <c r="AF1182" s="14"/>
      <c r="AG1182" s="14">
        <v>0.37459494574236002</v>
      </c>
      <c r="AH1182" s="14">
        <v>0.449000736261225</v>
      </c>
      <c r="AI1182" s="14">
        <v>0.40573116145920102</v>
      </c>
      <c r="AJ1182" s="14">
        <v>0.42539839914479899</v>
      </c>
      <c r="AK1182" s="14">
        <v>0.40049653133499602</v>
      </c>
    </row>
    <row r="1183" spans="2:37" x14ac:dyDescent="0.3">
      <c r="B1183" t="s">
        <v>418</v>
      </c>
      <c r="C1183" s="14">
        <v>0.134437541396145</v>
      </c>
      <c r="D1183" s="14">
        <v>0.123568890732384</v>
      </c>
      <c r="E1183" s="14">
        <v>0.144627334168763</v>
      </c>
      <c r="F1183" s="14"/>
      <c r="G1183" s="14">
        <v>0.114553007194586</v>
      </c>
      <c r="H1183" s="14">
        <v>0.12700414017468201</v>
      </c>
      <c r="I1183" s="14">
        <v>0.13493343536500199</v>
      </c>
      <c r="J1183" s="14">
        <v>0.16392118168633801</v>
      </c>
      <c r="K1183" s="14"/>
      <c r="L1183" s="14">
        <v>0.15837065558702501</v>
      </c>
      <c r="M1183" s="14">
        <v>0.145642917464224</v>
      </c>
      <c r="N1183" s="14">
        <v>0.15007413475748799</v>
      </c>
      <c r="O1183" s="14">
        <v>0.130867382840089</v>
      </c>
      <c r="P1183" s="14">
        <v>0.120498374607224</v>
      </c>
      <c r="Q1183" s="14">
        <v>0.146648629832903</v>
      </c>
      <c r="R1183" s="14">
        <v>9.9467414691883804E-2</v>
      </c>
      <c r="S1183" s="14">
        <v>9.1024672513578195E-2</v>
      </c>
      <c r="T1183" s="14">
        <v>0.13046431651725801</v>
      </c>
      <c r="U1183" s="14">
        <v>0.12571078167240601</v>
      </c>
      <c r="V1183" s="14">
        <v>0.169478230338237</v>
      </c>
      <c r="W1183" s="14">
        <v>7.2229959582287007E-2</v>
      </c>
      <c r="X1183" s="14"/>
      <c r="Y1183" s="14">
        <v>9.4676499567654698E-2</v>
      </c>
      <c r="Z1183" s="14">
        <v>0.12567262008537</v>
      </c>
      <c r="AA1183" s="14">
        <v>0.161205415944884</v>
      </c>
      <c r="AB1183" s="14"/>
      <c r="AC1183" s="14">
        <v>0.105687837918455</v>
      </c>
      <c r="AD1183" s="14">
        <v>0.114317157908156</v>
      </c>
      <c r="AE1183" s="14">
        <v>0.188556243351924</v>
      </c>
      <c r="AF1183" s="14"/>
      <c r="AG1183" s="14">
        <v>0.174854354050654</v>
      </c>
      <c r="AH1183" s="14">
        <v>0.112824765387657</v>
      </c>
      <c r="AI1183" s="14">
        <v>0.123867279599802</v>
      </c>
      <c r="AJ1183" s="14">
        <v>0.12508550721775899</v>
      </c>
      <c r="AK1183" s="14">
        <v>0.15923764896720499</v>
      </c>
    </row>
    <row r="1184" spans="2:37" x14ac:dyDescent="0.3">
      <c r="B1184" t="s">
        <v>248</v>
      </c>
      <c r="C1184" s="14">
        <v>2.4830363032808899E-2</v>
      </c>
      <c r="D1184" s="14">
        <v>3.0418891346810899E-2</v>
      </c>
      <c r="E1184" s="14">
        <v>1.9537658728851898E-2</v>
      </c>
      <c r="F1184" s="14"/>
      <c r="G1184" s="14">
        <v>2.1451218736520099E-2</v>
      </c>
      <c r="H1184" s="14">
        <v>2.0694750023548099E-2</v>
      </c>
      <c r="I1184" s="14">
        <v>3.5482613081942199E-2</v>
      </c>
      <c r="J1184" s="14">
        <v>2.3765560866330401E-2</v>
      </c>
      <c r="K1184" s="14"/>
      <c r="L1184" s="14">
        <v>4.2389132603534399E-2</v>
      </c>
      <c r="M1184" s="14">
        <v>2.2711852861290301E-2</v>
      </c>
      <c r="N1184" s="14">
        <v>2.5263978542204999E-2</v>
      </c>
      <c r="O1184" s="14">
        <v>1.8541268836263499E-2</v>
      </c>
      <c r="P1184" s="14">
        <v>5.2129395163958397E-2</v>
      </c>
      <c r="Q1184" s="14">
        <v>7.3379541023546498E-3</v>
      </c>
      <c r="R1184" s="14">
        <v>1.6794048019164499E-2</v>
      </c>
      <c r="S1184" s="14">
        <v>3.30089549456297E-2</v>
      </c>
      <c r="T1184" s="14">
        <v>1.4486399809358501E-2</v>
      </c>
      <c r="U1184" s="14">
        <v>2.2127438503593701E-2</v>
      </c>
      <c r="V1184" s="14">
        <v>2.6907273196368299E-2</v>
      </c>
      <c r="W1184" s="14">
        <v>1.1659749365394099E-2</v>
      </c>
      <c r="X1184" s="14"/>
      <c r="Y1184" s="14">
        <v>2.45862353291132E-2</v>
      </c>
      <c r="Z1184" s="14">
        <v>1.856901916222E-2</v>
      </c>
      <c r="AA1184" s="14">
        <v>2.9465298398322199E-2</v>
      </c>
      <c r="AB1184" s="14"/>
      <c r="AC1184" s="14">
        <v>1.8124838633203199E-2</v>
      </c>
      <c r="AD1184" s="14">
        <v>2.23552249855841E-2</v>
      </c>
      <c r="AE1184" s="14">
        <v>3.0346906620178599E-2</v>
      </c>
      <c r="AF1184" s="14"/>
      <c r="AG1184" s="14">
        <v>4.6936669880492103E-2</v>
      </c>
      <c r="AH1184" s="14">
        <v>3.3203139077655E-2</v>
      </c>
      <c r="AI1184" s="14">
        <v>2.25945511969931E-2</v>
      </c>
      <c r="AJ1184" s="14">
        <v>1.5393295307830601E-2</v>
      </c>
      <c r="AK1184" s="14">
        <v>4.2283708027685697E-2</v>
      </c>
    </row>
    <row r="1185" spans="2:37" x14ac:dyDescent="0.3">
      <c r="B1185" t="s">
        <v>249</v>
      </c>
      <c r="C1185" s="14">
        <v>7.1163480027436202E-3</v>
      </c>
      <c r="D1185" s="14">
        <v>7.8054002961165199E-3</v>
      </c>
      <c r="E1185" s="14">
        <v>6.4904747794915603E-3</v>
      </c>
      <c r="F1185" s="14"/>
      <c r="G1185" s="14">
        <v>5.8838554799777601E-3</v>
      </c>
      <c r="H1185" s="14">
        <v>3.7494633847889899E-3</v>
      </c>
      <c r="I1185" s="14">
        <v>7.41787357839671E-3</v>
      </c>
      <c r="J1185" s="14">
        <v>1.17835413479785E-2</v>
      </c>
      <c r="K1185" s="14"/>
      <c r="L1185" s="14">
        <v>2.2990809760573298E-3</v>
      </c>
      <c r="M1185" s="14">
        <v>1.2430355553810699E-2</v>
      </c>
      <c r="N1185" s="14">
        <v>7.9600154532366695E-3</v>
      </c>
      <c r="O1185" s="14">
        <v>1.4155861042925599E-2</v>
      </c>
      <c r="P1185" s="14">
        <v>4.5585900665193798E-3</v>
      </c>
      <c r="Q1185" s="14">
        <v>3.60252762132006E-3</v>
      </c>
      <c r="R1185" s="14">
        <v>1.24100803814951E-2</v>
      </c>
      <c r="S1185" s="14">
        <v>0</v>
      </c>
      <c r="T1185" s="14">
        <v>5.9193112802122198E-3</v>
      </c>
      <c r="U1185" s="14">
        <v>0</v>
      </c>
      <c r="V1185" s="14">
        <v>1.25894077877312E-2</v>
      </c>
      <c r="W1185" s="14">
        <v>1.16467347080467E-2</v>
      </c>
      <c r="X1185" s="14"/>
      <c r="Y1185" s="14">
        <v>0</v>
      </c>
      <c r="Z1185" s="14">
        <v>7.2181274367480496E-3</v>
      </c>
      <c r="AA1185" s="14">
        <v>1.0448612832177099E-2</v>
      </c>
      <c r="AB1185" s="14"/>
      <c r="AC1185" s="14">
        <v>4.5120207426757103E-3</v>
      </c>
      <c r="AD1185" s="14">
        <v>3.33195204520118E-3</v>
      </c>
      <c r="AE1185" s="14">
        <v>1.6731830059985301E-2</v>
      </c>
      <c r="AF1185" s="14"/>
      <c r="AG1185" s="14">
        <v>0</v>
      </c>
      <c r="AH1185" s="14">
        <v>1.23023483928861E-2</v>
      </c>
      <c r="AI1185" s="14">
        <v>7.65993749686175E-3</v>
      </c>
      <c r="AJ1185" s="14">
        <v>5.2855902646795402E-3</v>
      </c>
      <c r="AK1185" s="14">
        <v>1.0924689641028299E-2</v>
      </c>
    </row>
    <row r="1186" spans="2:37" x14ac:dyDescent="0.3">
      <c r="B1186" t="s">
        <v>122</v>
      </c>
      <c r="C1186" s="14">
        <v>3.2911520404483002E-2</v>
      </c>
      <c r="D1186" s="14">
        <v>2.19172340469488E-2</v>
      </c>
      <c r="E1186" s="14">
        <v>4.3211343739324899E-2</v>
      </c>
      <c r="F1186" s="14"/>
      <c r="G1186" s="14">
        <v>1.24183428445382E-2</v>
      </c>
      <c r="H1186" s="14">
        <v>2.7724617486229501E-2</v>
      </c>
      <c r="I1186" s="14">
        <v>3.6846990551591699E-2</v>
      </c>
      <c r="J1186" s="14">
        <v>5.48183660257099E-2</v>
      </c>
      <c r="K1186" s="14"/>
      <c r="L1186" s="14">
        <v>3.1386096655317698E-2</v>
      </c>
      <c r="M1186" s="14">
        <v>4.7682653778654903E-2</v>
      </c>
      <c r="N1186" s="14">
        <v>2.4541718946457399E-2</v>
      </c>
      <c r="O1186" s="14">
        <v>3.6009171833205698E-2</v>
      </c>
      <c r="P1186" s="14">
        <v>3.7004703288493E-2</v>
      </c>
      <c r="Q1186" s="14">
        <v>3.0891435288704298E-2</v>
      </c>
      <c r="R1186" s="14">
        <v>3.3289337647420703E-2</v>
      </c>
      <c r="S1186" s="14">
        <v>2.4818349952266699E-2</v>
      </c>
      <c r="T1186" s="14">
        <v>3.5948543589267599E-2</v>
      </c>
      <c r="U1186" s="14">
        <v>2.3220323808385099E-2</v>
      </c>
      <c r="V1186" s="14">
        <v>6.6257127729099103E-3</v>
      </c>
      <c r="W1186" s="14">
        <v>5.7347564895439102E-2</v>
      </c>
      <c r="X1186" s="14"/>
      <c r="Y1186" s="14">
        <v>1.42187375938368E-2</v>
      </c>
      <c r="Z1186" s="14">
        <v>2.5075224392651401E-2</v>
      </c>
      <c r="AA1186" s="14">
        <v>1.06293155139134E-2</v>
      </c>
      <c r="AB1186" s="14"/>
      <c r="AC1186" s="14">
        <v>2.4779289219307801E-2</v>
      </c>
      <c r="AD1186" s="14">
        <v>2.3515848412699599E-2</v>
      </c>
      <c r="AE1186" s="14">
        <v>6.6177908549543002E-2</v>
      </c>
      <c r="AF1186" s="14"/>
      <c r="AG1186" s="14">
        <v>9.2279015179481307E-3</v>
      </c>
      <c r="AH1186" s="14">
        <v>2.0948929677360499E-2</v>
      </c>
      <c r="AI1186" s="14">
        <v>8.2628392810966001E-3</v>
      </c>
      <c r="AJ1186" s="14">
        <v>2.8044479710464601E-2</v>
      </c>
      <c r="AK1186" s="14">
        <v>4.4626847090431798E-2</v>
      </c>
    </row>
    <row r="1187" spans="2:37" x14ac:dyDescent="0.3">
      <c r="B1187" t="s">
        <v>250</v>
      </c>
      <c r="C1187" s="14">
        <v>0.80070422716381995</v>
      </c>
      <c r="D1187" s="14">
        <v>0.81628958357773895</v>
      </c>
      <c r="E1187" s="14">
        <v>0.78613318858356795</v>
      </c>
      <c r="F1187" s="14"/>
      <c r="G1187" s="14">
        <v>0.84569357574437798</v>
      </c>
      <c r="H1187" s="14">
        <v>0.82082702893075099</v>
      </c>
      <c r="I1187" s="14">
        <v>0.785319087423067</v>
      </c>
      <c r="J1187" s="14">
        <v>0.74571135007364298</v>
      </c>
      <c r="K1187" s="14"/>
      <c r="L1187" s="14">
        <v>0.76555503417806603</v>
      </c>
      <c r="M1187" s="14">
        <v>0.77153222034201996</v>
      </c>
      <c r="N1187" s="14">
        <v>0.79216015230061299</v>
      </c>
      <c r="O1187" s="14">
        <v>0.80042631544751597</v>
      </c>
      <c r="P1187" s="14">
        <v>0.78580893687380504</v>
      </c>
      <c r="Q1187" s="14">
        <v>0.81151945315471796</v>
      </c>
      <c r="R1187" s="14">
        <v>0.83803911926003605</v>
      </c>
      <c r="S1187" s="14">
        <v>0.85114802258852496</v>
      </c>
      <c r="T1187" s="14">
        <v>0.81318142880390298</v>
      </c>
      <c r="U1187" s="14">
        <v>0.82894145601561497</v>
      </c>
      <c r="V1187" s="14">
        <v>0.78439937590475395</v>
      </c>
      <c r="W1187" s="14">
        <v>0.84711599144883298</v>
      </c>
      <c r="X1187" s="14"/>
      <c r="Y1187" s="14">
        <v>0.86651852750939495</v>
      </c>
      <c r="Z1187" s="14">
        <v>0.823465008923011</v>
      </c>
      <c r="AA1187" s="14">
        <v>0.78825135731070295</v>
      </c>
      <c r="AB1187" s="14"/>
      <c r="AC1187" s="14">
        <v>0.84689601348635801</v>
      </c>
      <c r="AD1187" s="14">
        <v>0.83647981664835902</v>
      </c>
      <c r="AE1187" s="14">
        <v>0.69818711141836898</v>
      </c>
      <c r="AF1187" s="14"/>
      <c r="AG1187" s="14">
        <v>0.76898107455090603</v>
      </c>
      <c r="AH1187" s="14">
        <v>0.82072081746444103</v>
      </c>
      <c r="AI1187" s="14">
        <v>0.83761539242524696</v>
      </c>
      <c r="AJ1187" s="14">
        <v>0.82619112749926604</v>
      </c>
      <c r="AK1187" s="14">
        <v>0.74292710627365</v>
      </c>
    </row>
    <row r="1188" spans="2:37" x14ac:dyDescent="0.3">
      <c r="B1188" t="s">
        <v>251</v>
      </c>
      <c r="C1188" s="14">
        <v>3.1946711035552598E-2</v>
      </c>
      <c r="D1188" s="14">
        <v>3.8224291642927399E-2</v>
      </c>
      <c r="E1188" s="14">
        <v>2.6028133508343401E-2</v>
      </c>
      <c r="F1188" s="14"/>
      <c r="G1188" s="14">
        <v>2.73350742164979E-2</v>
      </c>
      <c r="H1188" s="14">
        <v>2.44442134083371E-2</v>
      </c>
      <c r="I1188" s="14">
        <v>4.2900486660338903E-2</v>
      </c>
      <c r="J1188" s="14">
        <v>3.5549102214308903E-2</v>
      </c>
      <c r="K1188" s="14"/>
      <c r="L1188" s="14">
        <v>4.4688213579591698E-2</v>
      </c>
      <c r="M1188" s="14">
        <v>3.5142208415101003E-2</v>
      </c>
      <c r="N1188" s="14">
        <v>3.3223993995441702E-2</v>
      </c>
      <c r="O1188" s="14">
        <v>3.2697129879189102E-2</v>
      </c>
      <c r="P1188" s="14">
        <v>5.66879852304778E-2</v>
      </c>
      <c r="Q1188" s="14">
        <v>1.09404817236747E-2</v>
      </c>
      <c r="R1188" s="14">
        <v>2.9204128400659599E-2</v>
      </c>
      <c r="S1188" s="14">
        <v>3.30089549456297E-2</v>
      </c>
      <c r="T1188" s="14">
        <v>2.0405711089570702E-2</v>
      </c>
      <c r="U1188" s="14">
        <v>2.2127438503593701E-2</v>
      </c>
      <c r="V1188" s="14">
        <v>3.9496680984099503E-2</v>
      </c>
      <c r="W1188" s="14">
        <v>2.3306484073440801E-2</v>
      </c>
      <c r="X1188" s="14"/>
      <c r="Y1188" s="14">
        <v>2.45862353291132E-2</v>
      </c>
      <c r="Z1188" s="14">
        <v>2.5787146598968001E-2</v>
      </c>
      <c r="AA1188" s="14">
        <v>3.9913911230499199E-2</v>
      </c>
      <c r="AB1188" s="14"/>
      <c r="AC1188" s="14">
        <v>2.26368593758789E-2</v>
      </c>
      <c r="AD1188" s="14">
        <v>2.56871770307853E-2</v>
      </c>
      <c r="AE1188" s="14">
        <v>4.70787366801639E-2</v>
      </c>
      <c r="AF1188" s="14"/>
      <c r="AG1188" s="14">
        <v>4.6936669880492103E-2</v>
      </c>
      <c r="AH1188" s="14">
        <v>4.5505487470541103E-2</v>
      </c>
      <c r="AI1188" s="14">
        <v>3.02544886938549E-2</v>
      </c>
      <c r="AJ1188" s="14">
        <v>2.0678885572510099E-2</v>
      </c>
      <c r="AK1188" s="14">
        <v>5.3208397668713901E-2</v>
      </c>
    </row>
    <row r="1189" spans="2:37" x14ac:dyDescent="0.3">
      <c r="B1189" t="s">
        <v>252</v>
      </c>
      <c r="C1189" s="14">
        <v>0.76875751612826704</v>
      </c>
      <c r="D1189" s="14">
        <v>0.778065291934812</v>
      </c>
      <c r="E1189" s="14">
        <v>0.76010505507522497</v>
      </c>
      <c r="F1189" s="14"/>
      <c r="G1189" s="14">
        <v>0.81835850152788003</v>
      </c>
      <c r="H1189" s="14">
        <v>0.79638281552241397</v>
      </c>
      <c r="I1189" s="14">
        <v>0.74241860076272803</v>
      </c>
      <c r="J1189" s="14">
        <v>0.71016224785933402</v>
      </c>
      <c r="K1189" s="14"/>
      <c r="L1189" s="14">
        <v>0.72086682059847396</v>
      </c>
      <c r="M1189" s="14">
        <v>0.736390011926919</v>
      </c>
      <c r="N1189" s="14">
        <v>0.75893615830517103</v>
      </c>
      <c r="O1189" s="14">
        <v>0.76772918556832703</v>
      </c>
      <c r="P1189" s="14">
        <v>0.72912095164332702</v>
      </c>
      <c r="Q1189" s="14">
        <v>0.80057897143104395</v>
      </c>
      <c r="R1189" s="14">
        <v>0.80883499085937605</v>
      </c>
      <c r="S1189" s="14">
        <v>0.81813906764289601</v>
      </c>
      <c r="T1189" s="14">
        <v>0.79277571771433297</v>
      </c>
      <c r="U1189" s="14">
        <v>0.80681401751202098</v>
      </c>
      <c r="V1189" s="14">
        <v>0.74490269492065397</v>
      </c>
      <c r="W1189" s="14">
        <v>0.82380950737539205</v>
      </c>
      <c r="X1189" s="14"/>
      <c r="Y1189" s="14">
        <v>0.84193229218028198</v>
      </c>
      <c r="Z1189" s="14">
        <v>0.79767786232404303</v>
      </c>
      <c r="AA1189" s="14">
        <v>0.74833744608020403</v>
      </c>
      <c r="AB1189" s="14"/>
      <c r="AC1189" s="14">
        <v>0.82425915411047901</v>
      </c>
      <c r="AD1189" s="14">
        <v>0.81079263961757397</v>
      </c>
      <c r="AE1189" s="14">
        <v>0.65110837473820504</v>
      </c>
      <c r="AF1189" s="14"/>
      <c r="AG1189" s="14">
        <v>0.72204440467041398</v>
      </c>
      <c r="AH1189" s="14">
        <v>0.77521532999389997</v>
      </c>
      <c r="AI1189" s="14">
        <v>0.80736090373139202</v>
      </c>
      <c r="AJ1189" s="14">
        <v>0.80551224192675597</v>
      </c>
      <c r="AK1189" s="14">
        <v>0.689718708604936</v>
      </c>
    </row>
    <row r="1190" spans="2:37" x14ac:dyDescent="0.3">
      <c r="C1190" s="14"/>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c r="AD1190" s="14"/>
      <c r="AE1190" s="14"/>
      <c r="AF1190" s="14"/>
      <c r="AG1190" s="14"/>
      <c r="AH1190" s="14"/>
      <c r="AI1190" s="14"/>
      <c r="AJ1190" s="14"/>
      <c r="AK1190" s="14"/>
    </row>
    <row r="1191" spans="2:37" x14ac:dyDescent="0.3">
      <c r="B1191" s="6" t="s">
        <v>430</v>
      </c>
      <c r="C1191" s="14"/>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c r="AD1191" s="14"/>
      <c r="AE1191" s="14"/>
      <c r="AF1191" s="14"/>
      <c r="AG1191" s="14"/>
      <c r="AH1191" s="14"/>
      <c r="AI1191" s="14"/>
      <c r="AJ1191" s="14"/>
      <c r="AK1191" s="14"/>
    </row>
    <row r="1192" spans="2:37" x14ac:dyDescent="0.3">
      <c r="B1192" s="26" t="s">
        <v>74</v>
      </c>
      <c r="C1192" s="14"/>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c r="AD1192" s="14"/>
      <c r="AE1192" s="14"/>
      <c r="AF1192" s="14"/>
      <c r="AG1192" s="14"/>
      <c r="AH1192" s="14"/>
      <c r="AI1192" s="14"/>
      <c r="AJ1192" s="14"/>
      <c r="AK1192" s="14"/>
    </row>
    <row r="1193" spans="2:37" x14ac:dyDescent="0.3">
      <c r="B1193" t="s">
        <v>426</v>
      </c>
      <c r="C1193" s="14">
        <v>0.20847904387691599</v>
      </c>
      <c r="D1193" s="14">
        <v>0.192352991565862</v>
      </c>
      <c r="E1193" s="14">
        <v>0.22359869915783701</v>
      </c>
      <c r="F1193" s="14"/>
      <c r="G1193" s="14">
        <v>0.160184853178438</v>
      </c>
      <c r="H1193" s="14">
        <v>0.188356336885485</v>
      </c>
      <c r="I1193" s="14">
        <v>0.244685736197222</v>
      </c>
      <c r="J1193" s="14">
        <v>0.248744530838127</v>
      </c>
      <c r="K1193" s="14"/>
      <c r="L1193" s="14">
        <v>0.20544579137718799</v>
      </c>
      <c r="M1193" s="14">
        <v>0.19356898752895099</v>
      </c>
      <c r="N1193" s="14">
        <v>0.198339524212294</v>
      </c>
      <c r="O1193" s="14">
        <v>0.21101499755601699</v>
      </c>
      <c r="P1193" s="14">
        <v>0.21849051117135301</v>
      </c>
      <c r="Q1193" s="14">
        <v>0.19122771095979499</v>
      </c>
      <c r="R1193" s="14">
        <v>0.23006469385966899</v>
      </c>
      <c r="S1193" s="14">
        <v>0.26509965161505</v>
      </c>
      <c r="T1193" s="14">
        <v>0.21876720420168899</v>
      </c>
      <c r="U1193" s="14">
        <v>0.17939284674710501</v>
      </c>
      <c r="V1193" s="14">
        <v>0.26090801535335001</v>
      </c>
      <c r="W1193" s="14">
        <v>0.16389878691617801</v>
      </c>
      <c r="X1193" s="14"/>
      <c r="Y1193" s="14">
        <v>0.15135136494142401</v>
      </c>
      <c r="Z1193" s="14">
        <v>0.22214044757718199</v>
      </c>
      <c r="AA1193" s="14">
        <v>0.150693847412049</v>
      </c>
      <c r="AB1193" s="14"/>
      <c r="AC1193" s="14">
        <v>0.19005916463016001</v>
      </c>
      <c r="AD1193" s="14">
        <v>0.17317741754266999</v>
      </c>
      <c r="AE1193" s="14">
        <v>0.26341446510233701</v>
      </c>
      <c r="AF1193" s="14"/>
      <c r="AG1193" s="14">
        <v>0</v>
      </c>
      <c r="AH1193" s="14">
        <v>0</v>
      </c>
      <c r="AI1193" s="14">
        <v>0</v>
      </c>
      <c r="AJ1193" s="14">
        <v>0</v>
      </c>
      <c r="AK1193" s="14">
        <v>1</v>
      </c>
    </row>
    <row r="1194" spans="2:37" x14ac:dyDescent="0.3">
      <c r="B1194" t="s">
        <v>427</v>
      </c>
      <c r="C1194" s="14">
        <v>0.196208821220861</v>
      </c>
      <c r="D1194" s="14">
        <v>0.20832543526299499</v>
      </c>
      <c r="E1194" s="14">
        <v>0.18435066452440901</v>
      </c>
      <c r="F1194" s="14"/>
      <c r="G1194" s="14">
        <v>0.24997728419517301</v>
      </c>
      <c r="H1194" s="14">
        <v>0.196511117081863</v>
      </c>
      <c r="I1194" s="14">
        <v>0.19587645911888499</v>
      </c>
      <c r="J1194" s="14">
        <v>0.13551106217349801</v>
      </c>
      <c r="K1194" s="14"/>
      <c r="L1194" s="14">
        <v>0.27135376522450799</v>
      </c>
      <c r="M1194" s="14">
        <v>0.21873130531905399</v>
      </c>
      <c r="N1194" s="14">
        <v>0.18647211112162501</v>
      </c>
      <c r="O1194" s="14">
        <v>0.15432314444308801</v>
      </c>
      <c r="P1194" s="14">
        <v>0.22819037251302501</v>
      </c>
      <c r="Q1194" s="14">
        <v>0.17176678788785299</v>
      </c>
      <c r="R1194" s="14">
        <v>0.136965678331948</v>
      </c>
      <c r="S1194" s="14">
        <v>0.12982786276873001</v>
      </c>
      <c r="T1194" s="14">
        <v>0.18930433193466001</v>
      </c>
      <c r="U1194" s="14">
        <v>0.24192819897016299</v>
      </c>
      <c r="V1194" s="14">
        <v>0.10522855725928799</v>
      </c>
      <c r="W1194" s="14">
        <v>0.185230162749907</v>
      </c>
      <c r="X1194" s="14"/>
      <c r="Y1194" s="14">
        <v>0.19642021500069801</v>
      </c>
      <c r="Z1194" s="14">
        <v>0.22279595154106299</v>
      </c>
      <c r="AA1194" s="14">
        <v>0.24946148203714899</v>
      </c>
      <c r="AB1194" s="14"/>
      <c r="AC1194" s="14">
        <v>0.16584528643847399</v>
      </c>
      <c r="AD1194" s="14">
        <v>0.208752586615224</v>
      </c>
      <c r="AE1194" s="14">
        <v>0.188917110674754</v>
      </c>
      <c r="AF1194" s="14"/>
      <c r="AG1194" s="14">
        <v>0.34658276816455702</v>
      </c>
      <c r="AH1194" s="14">
        <v>0.19827983007868699</v>
      </c>
      <c r="AI1194" s="14">
        <v>1</v>
      </c>
      <c r="AJ1194" s="14">
        <v>0</v>
      </c>
      <c r="AK1194" s="14">
        <v>0</v>
      </c>
    </row>
    <row r="1195" spans="2:37" x14ac:dyDescent="0.3">
      <c r="B1195" t="s">
        <v>428</v>
      </c>
      <c r="C1195" s="14">
        <v>8.4312021537160498E-2</v>
      </c>
      <c r="D1195" s="14">
        <v>8.7164891188749399E-2</v>
      </c>
      <c r="E1195" s="14">
        <v>8.2081956823083002E-2</v>
      </c>
      <c r="F1195" s="14"/>
      <c r="G1195" s="14">
        <v>0.105432452938878</v>
      </c>
      <c r="H1195" s="14">
        <v>0.111384979338027</v>
      </c>
      <c r="I1195" s="14">
        <v>5.5774043696852897E-2</v>
      </c>
      <c r="J1195" s="14">
        <v>5.9732173602821299E-2</v>
      </c>
      <c r="K1195" s="14"/>
      <c r="L1195" s="14">
        <v>9.89495635363353E-2</v>
      </c>
      <c r="M1195" s="14">
        <v>8.0139327771765995E-2</v>
      </c>
      <c r="N1195" s="14">
        <v>9.7460160351379096E-2</v>
      </c>
      <c r="O1195" s="14">
        <v>9.03146839551454E-2</v>
      </c>
      <c r="P1195" s="14">
        <v>9.2508271539147202E-2</v>
      </c>
      <c r="Q1195" s="14">
        <v>7.1919901858001303E-2</v>
      </c>
      <c r="R1195" s="14">
        <v>9.9014289861757102E-2</v>
      </c>
      <c r="S1195" s="14">
        <v>5.8415687938427399E-2</v>
      </c>
      <c r="T1195" s="14">
        <v>7.1918812575551702E-2</v>
      </c>
      <c r="U1195" s="14">
        <v>8.50732564517057E-2</v>
      </c>
      <c r="V1195" s="14">
        <v>7.2063543968666502E-2</v>
      </c>
      <c r="W1195" s="14">
        <v>5.7785928460627398E-2</v>
      </c>
      <c r="X1195" s="14"/>
      <c r="Y1195" s="14">
        <v>0.100005695933754</v>
      </c>
      <c r="Z1195" s="14">
        <v>8.1022122737098204E-2</v>
      </c>
      <c r="AA1195" s="14">
        <v>0.10689112303867</v>
      </c>
      <c r="AB1195" s="14"/>
      <c r="AC1195" s="14">
        <v>9.9599994827516997E-2</v>
      </c>
      <c r="AD1195" s="14">
        <v>9.0232541354262605E-2</v>
      </c>
      <c r="AE1195" s="14">
        <v>6.4739655300040097E-2</v>
      </c>
      <c r="AF1195" s="14"/>
      <c r="AG1195" s="14">
        <v>0.13682860616380799</v>
      </c>
      <c r="AH1195" s="14">
        <v>1</v>
      </c>
      <c r="AI1195" s="14">
        <v>0</v>
      </c>
      <c r="AJ1195" s="14">
        <v>0</v>
      </c>
      <c r="AK1195" s="14">
        <v>0</v>
      </c>
    </row>
    <row r="1196" spans="2:37" x14ac:dyDescent="0.3">
      <c r="B1196" t="s">
        <v>429</v>
      </c>
      <c r="C1196" s="14">
        <v>3.5772986094629901E-2</v>
      </c>
      <c r="D1196" s="14">
        <v>5.2046697599395897E-2</v>
      </c>
      <c r="E1196" s="14">
        <v>2.0120109150977401E-2</v>
      </c>
      <c r="F1196" s="14"/>
      <c r="G1196" s="14">
        <v>6.1140903608206003E-2</v>
      </c>
      <c r="H1196" s="14">
        <v>3.4671959871738003E-2</v>
      </c>
      <c r="I1196" s="14">
        <v>2.13685823534502E-2</v>
      </c>
      <c r="J1196" s="14">
        <v>2.2719780171770902E-2</v>
      </c>
      <c r="K1196" s="14"/>
      <c r="L1196" s="14">
        <v>5.4280711933430703E-2</v>
      </c>
      <c r="M1196" s="14">
        <v>3.31910675920849E-2</v>
      </c>
      <c r="N1196" s="14">
        <v>1.6783678803852599E-2</v>
      </c>
      <c r="O1196" s="14">
        <v>3.3439469040583897E-2</v>
      </c>
      <c r="P1196" s="14">
        <v>1.9707131662366002E-2</v>
      </c>
      <c r="Q1196" s="14">
        <v>4.5217039359449103E-2</v>
      </c>
      <c r="R1196" s="14">
        <v>1.99948235842295E-2</v>
      </c>
      <c r="S1196" s="14">
        <v>5.0708877393496603E-2</v>
      </c>
      <c r="T1196" s="14">
        <v>3.5351340710134897E-2</v>
      </c>
      <c r="U1196" s="14">
        <v>4.6265142102428797E-2</v>
      </c>
      <c r="V1196" s="14">
        <v>3.3794877172184497E-2</v>
      </c>
      <c r="W1196" s="14">
        <v>2.31293251331001E-2</v>
      </c>
      <c r="X1196" s="14"/>
      <c r="Y1196" s="14">
        <v>3.2045801690054901E-2</v>
      </c>
      <c r="Z1196" s="14">
        <v>3.5623964409464998E-2</v>
      </c>
      <c r="AA1196" s="14">
        <v>8.1923977833241707E-2</v>
      </c>
      <c r="AB1196" s="14"/>
      <c r="AC1196" s="14">
        <v>2.7827834667958001E-2</v>
      </c>
      <c r="AD1196" s="14">
        <v>4.5832195441545397E-2</v>
      </c>
      <c r="AE1196" s="14">
        <v>2.8743442351434299E-2</v>
      </c>
      <c r="AF1196" s="14"/>
      <c r="AG1196" s="14">
        <v>1</v>
      </c>
      <c r="AH1196" s="14">
        <v>0</v>
      </c>
      <c r="AI1196" s="14">
        <v>0</v>
      </c>
      <c r="AJ1196" s="14">
        <v>0</v>
      </c>
      <c r="AK1196" s="14">
        <v>0</v>
      </c>
    </row>
    <row r="1197" spans="2:37" x14ac:dyDescent="0.3">
      <c r="B1197" t="s">
        <v>209</v>
      </c>
      <c r="C1197" s="14">
        <v>0.48706066995451403</v>
      </c>
      <c r="D1197" s="14">
        <v>0.48750835288865901</v>
      </c>
      <c r="E1197" s="14">
        <v>0.48721653714501501</v>
      </c>
      <c r="F1197" s="14"/>
      <c r="G1197" s="14">
        <v>0.47007428214959701</v>
      </c>
      <c r="H1197" s="14">
        <v>0.48060299339527301</v>
      </c>
      <c r="I1197" s="14">
        <v>0.48739265545198401</v>
      </c>
      <c r="J1197" s="14">
        <v>0.51510209293167997</v>
      </c>
      <c r="K1197" s="14"/>
      <c r="L1197" s="14">
        <v>0.40591149751501698</v>
      </c>
      <c r="M1197" s="14">
        <v>0.49479320701843499</v>
      </c>
      <c r="N1197" s="14">
        <v>0.49693868064010099</v>
      </c>
      <c r="O1197" s="14">
        <v>0.51041161519005296</v>
      </c>
      <c r="P1197" s="14">
        <v>0.43758069587435899</v>
      </c>
      <c r="Q1197" s="14">
        <v>0.53410748496834803</v>
      </c>
      <c r="R1197" s="14">
        <v>0.51309444253790903</v>
      </c>
      <c r="S1197" s="14">
        <v>0.50311809273363695</v>
      </c>
      <c r="T1197" s="14">
        <v>0.492895132623419</v>
      </c>
      <c r="U1197" s="14">
        <v>0.47005911336559197</v>
      </c>
      <c r="V1197" s="14">
        <v>0.54772573765281096</v>
      </c>
      <c r="W1197" s="14">
        <v>0.54744688902089</v>
      </c>
      <c r="X1197" s="14"/>
      <c r="Y1197" s="14">
        <v>0.542408019118225</v>
      </c>
      <c r="Z1197" s="14">
        <v>0.45703708986060099</v>
      </c>
      <c r="AA1197" s="14">
        <v>0.46056880161136698</v>
      </c>
      <c r="AB1197" s="14"/>
      <c r="AC1197" s="14">
        <v>0.53725282892530701</v>
      </c>
      <c r="AD1197" s="14">
        <v>0.50059165699049102</v>
      </c>
      <c r="AE1197" s="14">
        <v>0.43928357677360902</v>
      </c>
      <c r="AF1197" s="14"/>
      <c r="AG1197" s="14">
        <v>0</v>
      </c>
      <c r="AH1197" s="14">
        <v>0</v>
      </c>
      <c r="AI1197" s="14">
        <v>0</v>
      </c>
      <c r="AJ1197" s="14">
        <v>1</v>
      </c>
      <c r="AK1197" s="14">
        <v>0</v>
      </c>
    </row>
    <row r="1198" spans="2:37" x14ac:dyDescent="0.3">
      <c r="B1198" t="s">
        <v>178</v>
      </c>
      <c r="C1198" s="14">
        <v>2.1206365258987302E-2</v>
      </c>
      <c r="D1198" s="14">
        <v>1.9693316422012198E-2</v>
      </c>
      <c r="E1198" s="14">
        <v>2.2170400498156301E-2</v>
      </c>
      <c r="F1198" s="14"/>
      <c r="G1198" s="14">
        <v>1.3183137075046701E-2</v>
      </c>
      <c r="H1198" s="14">
        <v>1.5404864408672799E-2</v>
      </c>
      <c r="I1198" s="14">
        <v>2.04171978183144E-2</v>
      </c>
      <c r="J1198" s="14">
        <v>3.5571632930694298E-2</v>
      </c>
      <c r="K1198" s="14"/>
      <c r="L1198" s="14">
        <v>3.0774392808287102E-2</v>
      </c>
      <c r="M1198" s="14">
        <v>2.0393122390426701E-2</v>
      </c>
      <c r="N1198" s="14">
        <v>2.0324536516734701E-2</v>
      </c>
      <c r="O1198" s="14">
        <v>2.5963087177428502E-2</v>
      </c>
      <c r="P1198" s="14">
        <v>2.29986019771183E-2</v>
      </c>
      <c r="Q1198" s="14">
        <v>2.5451751559597401E-2</v>
      </c>
      <c r="R1198" s="14">
        <v>2.0966438458285601E-2</v>
      </c>
      <c r="S1198" s="14">
        <v>2.50511338843276E-2</v>
      </c>
      <c r="T1198" s="14">
        <v>1.8713396091820399E-2</v>
      </c>
      <c r="U1198" s="14">
        <v>7.2447609080876496E-3</v>
      </c>
      <c r="V1198" s="14">
        <v>6.4568801994133902E-3</v>
      </c>
      <c r="W1198" s="14">
        <v>2.2508907719297401E-2</v>
      </c>
      <c r="X1198" s="14"/>
      <c r="Y1198" s="14">
        <v>9.7622579488463208E-3</v>
      </c>
      <c r="Z1198" s="14">
        <v>2.2074478739267701E-2</v>
      </c>
      <c r="AA1198" s="14">
        <v>1.0759847016692E-2</v>
      </c>
      <c r="AB1198" s="14"/>
      <c r="AC1198" s="14">
        <v>1.41481741015983E-2</v>
      </c>
      <c r="AD1198" s="14">
        <v>1.60011331280226E-2</v>
      </c>
      <c r="AE1198" s="14">
        <v>3.4420461632783103E-2</v>
      </c>
      <c r="AF1198" s="14"/>
      <c r="AG1198" s="14">
        <v>0</v>
      </c>
      <c r="AH1198" s="14">
        <v>0</v>
      </c>
      <c r="AI1198" s="14">
        <v>0</v>
      </c>
      <c r="AJ1198" s="14">
        <v>0</v>
      </c>
      <c r="AK1198" s="14">
        <v>0</v>
      </c>
    </row>
    <row r="1199" spans="2:37" x14ac:dyDescent="0.3">
      <c r="C1199" s="14"/>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c r="AD1199" s="14"/>
      <c r="AE1199" s="14"/>
      <c r="AF1199" s="14"/>
      <c r="AG1199" s="14"/>
      <c r="AH1199" s="14"/>
      <c r="AI1199" s="14"/>
      <c r="AJ1199" s="14"/>
      <c r="AK1199" s="14"/>
    </row>
    <row r="1200" spans="2:37" x14ac:dyDescent="0.3">
      <c r="C1200" s="14"/>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c r="AD1200" s="14"/>
      <c r="AE1200" s="14"/>
      <c r="AF1200" s="14"/>
      <c r="AG1200" s="14"/>
      <c r="AH1200" s="14"/>
      <c r="AI1200" s="14"/>
      <c r="AJ1200" s="14"/>
      <c r="AK1200" s="14"/>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5" width="20.6640625" customWidth="1"/>
  </cols>
  <sheetData>
    <row r="2" spans="2:15" ht="40.049999999999997" customHeight="1" x14ac:dyDescent="0.3">
      <c r="D2" s="31" t="s">
        <v>71</v>
      </c>
      <c r="E2" s="28"/>
      <c r="F2" s="28"/>
      <c r="G2" s="28"/>
      <c r="H2" s="28"/>
      <c r="I2" s="28"/>
      <c r="J2" s="28"/>
      <c r="K2" s="28"/>
      <c r="L2" s="28"/>
      <c r="M2" s="28"/>
      <c r="N2" s="28"/>
      <c r="O2" s="28"/>
    </row>
    <row r="6" spans="2:15" ht="49.95" customHeight="1" x14ac:dyDescent="0.3">
      <c r="B6" s="17" t="s">
        <v>15</v>
      </c>
      <c r="C6" s="17" t="s">
        <v>54</v>
      </c>
      <c r="D6" s="17" t="s">
        <v>55</v>
      </c>
      <c r="E6" s="17" t="s">
        <v>56</v>
      </c>
      <c r="F6" s="17" t="s">
        <v>57</v>
      </c>
      <c r="G6" s="17" t="s">
        <v>58</v>
      </c>
      <c r="H6" s="17" t="s">
        <v>59</v>
      </c>
      <c r="I6" s="17" t="s">
        <v>60</v>
      </c>
      <c r="J6" s="17" t="s">
        <v>61</v>
      </c>
      <c r="K6" s="17" t="s">
        <v>62</v>
      </c>
      <c r="L6" s="17" t="s">
        <v>63</v>
      </c>
      <c r="M6" s="17" t="s">
        <v>64</v>
      </c>
      <c r="N6" s="17" t="s">
        <v>65</v>
      </c>
    </row>
    <row r="7" spans="2:15" x14ac:dyDescent="0.3">
      <c r="B7" s="15" t="s">
        <v>66</v>
      </c>
      <c r="C7" s="14">
        <v>3.6718723040050499E-2</v>
      </c>
      <c r="D7" s="14">
        <v>3.4272972625955897E-2</v>
      </c>
      <c r="E7" s="14">
        <v>3.9015097331695399E-2</v>
      </c>
      <c r="F7" s="14">
        <v>3.9878563716791299E-2</v>
      </c>
      <c r="G7" s="14">
        <v>4.4476673658640498E-2</v>
      </c>
      <c r="H7" s="14">
        <v>3.2500746071881498E-2</v>
      </c>
      <c r="I7" s="14">
        <v>0</v>
      </c>
      <c r="J7" s="14">
        <v>2.94146775118534E-2</v>
      </c>
      <c r="K7" s="14">
        <v>4.1947617080143301E-2</v>
      </c>
      <c r="L7" s="14">
        <v>3.6220049889205602E-2</v>
      </c>
      <c r="M7" s="14">
        <v>3.3141868367968001E-2</v>
      </c>
      <c r="N7" s="14">
        <v>3.6121473738834502E-2</v>
      </c>
    </row>
    <row r="8" spans="2:15" x14ac:dyDescent="0.3">
      <c r="B8" s="15" t="s">
        <v>67</v>
      </c>
      <c r="C8" s="14">
        <v>4.1841923221769398E-2</v>
      </c>
      <c r="D8" s="14">
        <v>3.2830483449290203E-2</v>
      </c>
      <c r="E8" s="14">
        <v>4.5433635620521003E-2</v>
      </c>
      <c r="F8" s="14">
        <v>3.0844978142895201E-2</v>
      </c>
      <c r="G8" s="14">
        <v>0.120985813615993</v>
      </c>
      <c r="H8" s="14">
        <v>3.2154210807773899E-2</v>
      </c>
      <c r="I8" s="14">
        <v>1</v>
      </c>
      <c r="J8" s="14">
        <v>0.103653736428099</v>
      </c>
      <c r="K8" s="14">
        <v>2.42265771711478E-2</v>
      </c>
      <c r="L8" s="14">
        <v>0.14632166731524801</v>
      </c>
      <c r="M8" s="14">
        <v>4.4998056451859302E-2</v>
      </c>
      <c r="N8" s="14">
        <v>5.14551533341134E-2</v>
      </c>
    </row>
    <row r="9" spans="2:15" ht="28.8" x14ac:dyDescent="0.3">
      <c r="B9" s="15" t="s">
        <v>68</v>
      </c>
      <c r="C9" s="14">
        <v>8.7957490854111101E-2</v>
      </c>
      <c r="D9" s="14">
        <v>8.1006942072523402E-2</v>
      </c>
      <c r="E9" s="14">
        <v>9.8452180848628307E-2</v>
      </c>
      <c r="F9" s="14">
        <v>7.3345163279091893E-2</v>
      </c>
      <c r="G9" s="14">
        <v>0.24765104384192799</v>
      </c>
      <c r="H9" s="14">
        <v>8.3664956348847394E-2</v>
      </c>
      <c r="I9" s="14">
        <v>0</v>
      </c>
      <c r="J9" s="14">
        <v>0.27789272269211501</v>
      </c>
      <c r="K9" s="14">
        <v>5.5825037288605599E-2</v>
      </c>
      <c r="L9" s="14">
        <v>0.29540427375473899</v>
      </c>
      <c r="M9" s="14">
        <v>0.105542686643373</v>
      </c>
      <c r="N9" s="14">
        <v>0.120766798875471</v>
      </c>
    </row>
    <row r="10" spans="2:15" x14ac:dyDescent="0.3">
      <c r="B10" s="15" t="s">
        <v>69</v>
      </c>
      <c r="C10" s="14">
        <v>0.361758664315532</v>
      </c>
      <c r="D10" s="14">
        <v>0.342176061184289</v>
      </c>
      <c r="E10" s="14">
        <v>0.336811091316992</v>
      </c>
      <c r="F10" s="14">
        <v>0.28155956006170302</v>
      </c>
      <c r="G10" s="14">
        <v>0.38817503963531003</v>
      </c>
      <c r="H10" s="14">
        <v>0.40702586756215298</v>
      </c>
      <c r="I10" s="14">
        <v>0</v>
      </c>
      <c r="J10" s="14">
        <v>0.40875321695662498</v>
      </c>
      <c r="K10" s="14">
        <v>0.29199243936268499</v>
      </c>
      <c r="L10" s="14">
        <v>0.37503260282478801</v>
      </c>
      <c r="M10" s="14">
        <v>0.40867388102746799</v>
      </c>
      <c r="N10" s="14">
        <v>0.370009877867362</v>
      </c>
    </row>
    <row r="11" spans="2:15" x14ac:dyDescent="0.3">
      <c r="B11" s="15" t="s">
        <v>70</v>
      </c>
      <c r="C11" s="14">
        <v>0.47172319856853701</v>
      </c>
      <c r="D11" s="14">
        <v>0.50971354066794095</v>
      </c>
      <c r="E11" s="14">
        <v>0.48028799488216301</v>
      </c>
      <c r="F11" s="14">
        <v>0.57437173479951897</v>
      </c>
      <c r="G11" s="14">
        <v>0.19871142924812901</v>
      </c>
      <c r="H11" s="14">
        <v>0.444654219209344</v>
      </c>
      <c r="I11" s="14">
        <v>0</v>
      </c>
      <c r="J11" s="14">
        <v>0.18028564641130801</v>
      </c>
      <c r="K11" s="14">
        <v>0.58600832909741796</v>
      </c>
      <c r="L11" s="14">
        <v>0.147021406216019</v>
      </c>
      <c r="M11" s="14">
        <v>0.40764350750933198</v>
      </c>
      <c r="N11" s="14">
        <v>0.42164669618421902</v>
      </c>
    </row>
    <row r="12" spans="2:15" x14ac:dyDescent="0.3">
      <c r="B12" s="16"/>
      <c r="C12" s="16"/>
      <c r="D12" s="16"/>
      <c r="E12" s="16"/>
      <c r="F12" s="16"/>
      <c r="G12" s="16"/>
      <c r="H12" s="16"/>
      <c r="I12" s="16"/>
      <c r="J12" s="16"/>
      <c r="K12" s="16"/>
      <c r="L12" s="16"/>
      <c r="M12" s="16"/>
      <c r="N12" s="16"/>
    </row>
    <row r="13" spans="2:15" x14ac:dyDescent="0.3">
      <c r="B13" t="s">
        <v>72</v>
      </c>
    </row>
    <row r="14" spans="2:15" x14ac:dyDescent="0.3">
      <c r="B14" t="s">
        <v>73</v>
      </c>
    </row>
    <row r="18" spans="2:2" x14ac:dyDescent="0.3">
      <c r="B18"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75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66</v>
      </c>
      <c r="C9" s="14">
        <v>3.6718723040050499E-2</v>
      </c>
      <c r="D9" s="14">
        <v>4.1571628665696601E-2</v>
      </c>
      <c r="E9" s="14">
        <v>3.2222523083454198E-2</v>
      </c>
      <c r="F9" s="14"/>
      <c r="G9" s="14">
        <v>3.4179358883513297E-2</v>
      </c>
      <c r="H9" s="14">
        <v>2.8117354650609098E-2</v>
      </c>
      <c r="I9" s="14">
        <v>4.4976010893999503E-2</v>
      </c>
      <c r="J9" s="14">
        <v>4.1667318922722699E-2</v>
      </c>
      <c r="K9" s="14"/>
      <c r="L9" s="14">
        <v>4.21755482897452E-2</v>
      </c>
      <c r="M9" s="14">
        <v>4.2978828599985003E-2</v>
      </c>
      <c r="N9" s="14">
        <v>2.5310343423293202E-2</v>
      </c>
      <c r="O9" s="14">
        <v>2.4761081808167999E-2</v>
      </c>
      <c r="P9" s="14">
        <v>2.7793431088747898E-2</v>
      </c>
      <c r="Q9" s="14">
        <v>4.1843027008483198E-2</v>
      </c>
      <c r="R9" s="14">
        <v>4.95102694173742E-2</v>
      </c>
      <c r="S9" s="14">
        <v>4.1451125761586903E-2</v>
      </c>
      <c r="T9" s="14">
        <v>4.19702299094755E-2</v>
      </c>
      <c r="U9" s="14">
        <v>2.9381347887942399E-2</v>
      </c>
      <c r="V9" s="14">
        <v>1.2922043865026499E-2</v>
      </c>
      <c r="W9" s="14">
        <v>5.81937734404697E-2</v>
      </c>
      <c r="X9" s="14"/>
      <c r="Y9" s="14">
        <v>4.2456107594457601E-2</v>
      </c>
      <c r="Z9" s="14">
        <v>3.80927647416721E-2</v>
      </c>
      <c r="AA9" s="14">
        <v>3.3985618798078002E-2</v>
      </c>
      <c r="AB9" s="14"/>
      <c r="AC9" s="14">
        <v>3.08526671368647E-2</v>
      </c>
      <c r="AD9" s="14">
        <v>3.2761753932520198E-2</v>
      </c>
      <c r="AE9" s="14">
        <v>6.3466968194192994E-2</v>
      </c>
      <c r="AF9" s="14"/>
      <c r="AG9" s="14">
        <v>3.5941283577054998E-2</v>
      </c>
      <c r="AH9" s="14">
        <v>2.1742326974930899E-2</v>
      </c>
      <c r="AI9" s="14">
        <v>3.3963501742444703E-2</v>
      </c>
      <c r="AJ9" s="14">
        <v>3.22751931350738E-2</v>
      </c>
      <c r="AK9" s="14">
        <v>5.1074742550845799E-2</v>
      </c>
    </row>
    <row r="10" spans="2:37" x14ac:dyDescent="0.3">
      <c r="B10" s="15" t="s">
        <v>67</v>
      </c>
      <c r="C10" s="14">
        <v>4.1841923221769398E-2</v>
      </c>
      <c r="D10" s="14">
        <v>4.8847979863742001E-2</v>
      </c>
      <c r="E10" s="14">
        <v>3.5277283312551901E-2</v>
      </c>
      <c r="F10" s="14"/>
      <c r="G10" s="14">
        <v>3.4109616833722503E-2</v>
      </c>
      <c r="H10" s="14">
        <v>3.8297338168290902E-2</v>
      </c>
      <c r="I10" s="14">
        <v>4.2633515246427799E-2</v>
      </c>
      <c r="J10" s="14">
        <v>5.3791537021959497E-2</v>
      </c>
      <c r="K10" s="14"/>
      <c r="L10" s="14">
        <v>7.17635135036227E-2</v>
      </c>
      <c r="M10" s="14">
        <v>4.0165792420163597E-2</v>
      </c>
      <c r="N10" s="14">
        <v>3.6868611472839798E-2</v>
      </c>
      <c r="O10" s="14">
        <v>2.2799333253783999E-2</v>
      </c>
      <c r="P10" s="14">
        <v>4.7706178151608297E-2</v>
      </c>
      <c r="Q10" s="14">
        <v>6.1772109151638901E-2</v>
      </c>
      <c r="R10" s="14">
        <v>3.6884512746465002E-2</v>
      </c>
      <c r="S10" s="14">
        <v>3.4738960771007001E-2</v>
      </c>
      <c r="T10" s="14">
        <v>3.0183220840334101E-2</v>
      </c>
      <c r="U10" s="14">
        <v>2.2774453970170101E-2</v>
      </c>
      <c r="V10" s="14">
        <v>3.1620557816587597E-2</v>
      </c>
      <c r="W10" s="14">
        <v>4.6246564803330101E-2</v>
      </c>
      <c r="X10" s="14"/>
      <c r="Y10" s="14">
        <v>3.9601544035086401E-2</v>
      </c>
      <c r="Z10" s="14">
        <v>5.18884165830584E-2</v>
      </c>
      <c r="AA10" s="14">
        <v>2.6475080298724901E-2</v>
      </c>
      <c r="AB10" s="14"/>
      <c r="AC10" s="14">
        <v>2.87881617269647E-2</v>
      </c>
      <c r="AD10" s="14">
        <v>4.7270224439821998E-2</v>
      </c>
      <c r="AE10" s="14">
        <v>4.9164650213317403E-2</v>
      </c>
      <c r="AF10" s="14"/>
      <c r="AG10" s="14">
        <v>8.5415873691240304E-2</v>
      </c>
      <c r="AH10" s="14">
        <v>7.0816594310310899E-2</v>
      </c>
      <c r="AI10" s="14">
        <v>5.0330482554269897E-2</v>
      </c>
      <c r="AJ10" s="14">
        <v>2.5578593110969699E-2</v>
      </c>
      <c r="AK10" s="14">
        <v>5.2316265674605102E-2</v>
      </c>
    </row>
    <row r="11" spans="2:37" ht="28.8" x14ac:dyDescent="0.3">
      <c r="B11" s="15" t="s">
        <v>68</v>
      </c>
      <c r="C11" s="14">
        <v>8.7957490854111101E-2</v>
      </c>
      <c r="D11" s="14">
        <v>8.2329035247745E-2</v>
      </c>
      <c r="E11" s="14">
        <v>9.3381032725430996E-2</v>
      </c>
      <c r="F11" s="14"/>
      <c r="G11" s="14">
        <v>7.1879197063669298E-2</v>
      </c>
      <c r="H11" s="14">
        <v>8.5830896312846697E-2</v>
      </c>
      <c r="I11" s="14">
        <v>7.3228469392040099E-2</v>
      </c>
      <c r="J11" s="14">
        <v>0.120450485069435</v>
      </c>
      <c r="K11" s="14"/>
      <c r="L11" s="14">
        <v>9.4291605290697897E-2</v>
      </c>
      <c r="M11" s="14">
        <v>8.6392825529848005E-2</v>
      </c>
      <c r="N11" s="14">
        <v>0.10607780107466901</v>
      </c>
      <c r="O11" s="14">
        <v>0.10830836322335</v>
      </c>
      <c r="P11" s="14">
        <v>8.6872652764679398E-2</v>
      </c>
      <c r="Q11" s="14">
        <v>7.0496557372330002E-2</v>
      </c>
      <c r="R11" s="14">
        <v>7.6012506488897305E-2</v>
      </c>
      <c r="S11" s="14">
        <v>0.124154044573104</v>
      </c>
      <c r="T11" s="14">
        <v>8.3691812914757399E-2</v>
      </c>
      <c r="U11" s="14">
        <v>6.6354192518167598E-2</v>
      </c>
      <c r="V11" s="14">
        <v>0.12565318295977801</v>
      </c>
      <c r="W11" s="14">
        <v>1.1659749365394099E-2</v>
      </c>
      <c r="X11" s="14"/>
      <c r="Y11" s="14">
        <v>5.8129375510169799E-2</v>
      </c>
      <c r="Z11" s="14">
        <v>9.3468384711925798E-2</v>
      </c>
      <c r="AA11" s="14">
        <v>0.12411296532020601</v>
      </c>
      <c r="AB11" s="14"/>
      <c r="AC11" s="14">
        <v>7.0676840108875497E-2</v>
      </c>
      <c r="AD11" s="14">
        <v>8.1166877543037294E-2</v>
      </c>
      <c r="AE11" s="14">
        <v>0.12895716715439901</v>
      </c>
      <c r="AF11" s="14"/>
      <c r="AG11" s="14">
        <v>0.16114714174391101</v>
      </c>
      <c r="AH11" s="14">
        <v>0.104519493581089</v>
      </c>
      <c r="AI11" s="14">
        <v>8.1327813154437295E-2</v>
      </c>
      <c r="AJ11" s="14">
        <v>6.3919055483354595E-2</v>
      </c>
      <c r="AK11" s="14">
        <v>0.118828169559447</v>
      </c>
    </row>
    <row r="12" spans="2:37" x14ac:dyDescent="0.3">
      <c r="B12" s="15" t="s">
        <v>69</v>
      </c>
      <c r="C12" s="14">
        <v>0.361758664315532</v>
      </c>
      <c r="D12" s="14">
        <v>0.35581600608775898</v>
      </c>
      <c r="E12" s="14">
        <v>0.36664024102487902</v>
      </c>
      <c r="F12" s="14"/>
      <c r="G12" s="14">
        <v>0.360964014249464</v>
      </c>
      <c r="H12" s="14">
        <v>0.37855494669448703</v>
      </c>
      <c r="I12" s="14">
        <v>0.32590951182865502</v>
      </c>
      <c r="J12" s="14">
        <v>0.37541408952399802</v>
      </c>
      <c r="K12" s="14"/>
      <c r="L12" s="14">
        <v>0.341916254625238</v>
      </c>
      <c r="M12" s="14">
        <v>0.39968559643144702</v>
      </c>
      <c r="N12" s="14">
        <v>0.33497191980315899</v>
      </c>
      <c r="O12" s="14">
        <v>0.372817424652295</v>
      </c>
      <c r="P12" s="14">
        <v>0.33717959172925399</v>
      </c>
      <c r="Q12" s="14">
        <v>0.32013506361844302</v>
      </c>
      <c r="R12" s="14">
        <v>0.36269154812779397</v>
      </c>
      <c r="S12" s="14">
        <v>0.36181738967773802</v>
      </c>
      <c r="T12" s="14">
        <v>0.35409513538995002</v>
      </c>
      <c r="U12" s="14">
        <v>0.424558691603239</v>
      </c>
      <c r="V12" s="14">
        <v>0.33303663703407999</v>
      </c>
      <c r="W12" s="14">
        <v>0.39590401843888001</v>
      </c>
      <c r="X12" s="14"/>
      <c r="Y12" s="14">
        <v>0.35869469550889899</v>
      </c>
      <c r="Z12" s="14">
        <v>0.37152806594494803</v>
      </c>
      <c r="AA12" s="14">
        <v>0.433377915059661</v>
      </c>
      <c r="AB12" s="14"/>
      <c r="AC12" s="14">
        <v>0.31352634839349702</v>
      </c>
      <c r="AD12" s="14">
        <v>0.381396418103295</v>
      </c>
      <c r="AE12" s="14">
        <v>0.354492402267579</v>
      </c>
      <c r="AF12" s="14"/>
      <c r="AG12" s="14">
        <v>0.33127081929239599</v>
      </c>
      <c r="AH12" s="14">
        <v>0.374221756104961</v>
      </c>
      <c r="AI12" s="14">
        <v>0.360375250143669</v>
      </c>
      <c r="AJ12" s="14">
        <v>0.36272362375941902</v>
      </c>
      <c r="AK12" s="14">
        <v>0.37219007072406401</v>
      </c>
    </row>
    <row r="13" spans="2:37" x14ac:dyDescent="0.3">
      <c r="B13" s="15" t="s">
        <v>70</v>
      </c>
      <c r="C13" s="20">
        <v>0.47172319856853701</v>
      </c>
      <c r="D13" s="20">
        <v>0.471435350135057</v>
      </c>
      <c r="E13" s="20">
        <v>0.47247891985368401</v>
      </c>
      <c r="F13" s="20"/>
      <c r="G13" s="20">
        <v>0.49886781296963101</v>
      </c>
      <c r="H13" s="20">
        <v>0.46919946417376601</v>
      </c>
      <c r="I13" s="20">
        <v>0.51325249263887796</v>
      </c>
      <c r="J13" s="20">
        <v>0.40867656946188402</v>
      </c>
      <c r="K13" s="20"/>
      <c r="L13" s="20">
        <v>0.44985307829069598</v>
      </c>
      <c r="M13" s="20">
        <v>0.43077695701855601</v>
      </c>
      <c r="N13" s="20">
        <v>0.49677132422603898</v>
      </c>
      <c r="O13" s="20">
        <v>0.47131379706240301</v>
      </c>
      <c r="P13" s="20">
        <v>0.50044814626571099</v>
      </c>
      <c r="Q13" s="20">
        <v>0.50575324284910494</v>
      </c>
      <c r="R13" s="20">
        <v>0.47490116321946901</v>
      </c>
      <c r="S13" s="20">
        <v>0.43783847921656299</v>
      </c>
      <c r="T13" s="20">
        <v>0.49005960094548301</v>
      </c>
      <c r="U13" s="20">
        <v>0.45693131402048098</v>
      </c>
      <c r="V13" s="20">
        <v>0.496767578324528</v>
      </c>
      <c r="W13" s="20">
        <v>0.487995893951926</v>
      </c>
      <c r="X13" s="20"/>
      <c r="Y13" s="20">
        <v>0.50111827735138703</v>
      </c>
      <c r="Z13" s="20">
        <v>0.44502236801839601</v>
      </c>
      <c r="AA13" s="20">
        <v>0.38204842052332999</v>
      </c>
      <c r="AB13" s="20"/>
      <c r="AC13" s="20">
        <v>0.55615598263379795</v>
      </c>
      <c r="AD13" s="20">
        <v>0.45740472598132498</v>
      </c>
      <c r="AE13" s="20">
        <v>0.40391881217051101</v>
      </c>
      <c r="AF13" s="20"/>
      <c r="AG13" s="20">
        <v>0.38622488169539798</v>
      </c>
      <c r="AH13" s="20">
        <v>0.42869982902870801</v>
      </c>
      <c r="AI13" s="20">
        <v>0.47400295240517898</v>
      </c>
      <c r="AJ13" s="20">
        <v>0.51550353451118303</v>
      </c>
      <c r="AK13" s="20">
        <v>0.40559075149103901</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76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66</v>
      </c>
      <c r="C9" s="14">
        <v>3.4272972625955897E-2</v>
      </c>
      <c r="D9" s="14">
        <v>3.32418534899162E-2</v>
      </c>
      <c r="E9" s="14">
        <v>3.5505401206420303E-2</v>
      </c>
      <c r="F9" s="14"/>
      <c r="G9" s="14">
        <v>2.5578842720858301E-2</v>
      </c>
      <c r="H9" s="14">
        <v>2.9089516968335401E-2</v>
      </c>
      <c r="I9" s="14">
        <v>3.9997486382737202E-2</v>
      </c>
      <c r="J9" s="14">
        <v>4.4511613692389602E-2</v>
      </c>
      <c r="K9" s="14"/>
      <c r="L9" s="14">
        <v>3.4446497147253098E-2</v>
      </c>
      <c r="M9" s="14">
        <v>3.8313467492736897E-2</v>
      </c>
      <c r="N9" s="14">
        <v>2.8492459703210401E-2</v>
      </c>
      <c r="O9" s="14">
        <v>2.4882049313690799E-2</v>
      </c>
      <c r="P9" s="14">
        <v>4.1899593163462402E-2</v>
      </c>
      <c r="Q9" s="14">
        <v>3.7349584803130199E-2</v>
      </c>
      <c r="R9" s="14">
        <v>4.1408452245720102E-2</v>
      </c>
      <c r="S9" s="14">
        <v>3.3083948107147002E-2</v>
      </c>
      <c r="T9" s="14">
        <v>4.1468974500310798E-2</v>
      </c>
      <c r="U9" s="14">
        <v>2.6573276337362499E-2</v>
      </c>
      <c r="V9" s="14">
        <v>6.49589015322183E-3</v>
      </c>
      <c r="W9" s="14">
        <v>5.8325917244097997E-2</v>
      </c>
      <c r="X9" s="14"/>
      <c r="Y9" s="14">
        <v>3.6370613388927601E-2</v>
      </c>
      <c r="Z9" s="14">
        <v>3.32914432617245E-2</v>
      </c>
      <c r="AA9" s="14">
        <v>4.98828977740743E-2</v>
      </c>
      <c r="AB9" s="14"/>
      <c r="AC9" s="14">
        <v>2.6174710150947401E-2</v>
      </c>
      <c r="AD9" s="14">
        <v>3.5909651656373401E-2</v>
      </c>
      <c r="AE9" s="14">
        <v>5.0020422704316198E-2</v>
      </c>
      <c r="AF9" s="14"/>
      <c r="AG9" s="14">
        <v>4.5153442372506597E-2</v>
      </c>
      <c r="AH9" s="14">
        <v>1.28154698820452E-2</v>
      </c>
      <c r="AI9" s="14">
        <v>4.7959554797450898E-2</v>
      </c>
      <c r="AJ9" s="14">
        <v>2.8113540641158501E-2</v>
      </c>
      <c r="AK9" s="14">
        <v>3.93944406885171E-2</v>
      </c>
    </row>
    <row r="10" spans="2:37" x14ac:dyDescent="0.3">
      <c r="B10" s="15" t="s">
        <v>67</v>
      </c>
      <c r="C10" s="14">
        <v>3.2830483449290203E-2</v>
      </c>
      <c r="D10" s="14">
        <v>3.6503221825083899E-2</v>
      </c>
      <c r="E10" s="14">
        <v>2.9460905830896299E-2</v>
      </c>
      <c r="F10" s="14"/>
      <c r="G10" s="14">
        <v>2.3314695482567701E-2</v>
      </c>
      <c r="H10" s="14">
        <v>2.55915759334014E-2</v>
      </c>
      <c r="I10" s="14">
        <v>3.63202102772886E-2</v>
      </c>
      <c r="J10" s="14">
        <v>4.8036900541804803E-2</v>
      </c>
      <c r="K10" s="14"/>
      <c r="L10" s="14">
        <v>4.3719193908529602E-2</v>
      </c>
      <c r="M10" s="14">
        <v>2.5201951676849601E-2</v>
      </c>
      <c r="N10" s="14">
        <v>3.8867192618764597E-2</v>
      </c>
      <c r="O10" s="14">
        <v>1.0813166275906901E-2</v>
      </c>
      <c r="P10" s="14">
        <v>2.3998597496538501E-2</v>
      </c>
      <c r="Q10" s="14">
        <v>3.9855080998518401E-2</v>
      </c>
      <c r="R10" s="14">
        <v>3.2704584820478499E-2</v>
      </c>
      <c r="S10" s="14">
        <v>3.3105856110341197E-2</v>
      </c>
      <c r="T10" s="14">
        <v>3.09498402585138E-2</v>
      </c>
      <c r="U10" s="14">
        <v>3.6623098348761901E-2</v>
      </c>
      <c r="V10" s="14">
        <v>3.9575861031759203E-2</v>
      </c>
      <c r="W10" s="14">
        <v>4.8874342865174003E-2</v>
      </c>
      <c r="X10" s="14"/>
      <c r="Y10" s="14">
        <v>4.0750968299570201E-2</v>
      </c>
      <c r="Z10" s="14">
        <v>3.1656033073985602E-2</v>
      </c>
      <c r="AA10" s="14">
        <v>5.4265560720450296E-3</v>
      </c>
      <c r="AB10" s="14"/>
      <c r="AC10" s="14">
        <v>2.4279384183931899E-2</v>
      </c>
      <c r="AD10" s="14">
        <v>3.5780623963156101E-2</v>
      </c>
      <c r="AE10" s="14">
        <v>5.1916479081082899E-2</v>
      </c>
      <c r="AF10" s="14"/>
      <c r="AG10" s="14">
        <v>4.6727715538251599E-2</v>
      </c>
      <c r="AH10" s="14">
        <v>4.2782674476538503E-2</v>
      </c>
      <c r="AI10" s="14">
        <v>4.1016708770264303E-2</v>
      </c>
      <c r="AJ10" s="14">
        <v>2.7581591426956199E-2</v>
      </c>
      <c r="AK10" s="14">
        <v>3.2491090455899797E-2</v>
      </c>
    </row>
    <row r="11" spans="2:37" ht="28.8" x14ac:dyDescent="0.3">
      <c r="B11" s="15" t="s">
        <v>68</v>
      </c>
      <c r="C11" s="14">
        <v>8.1006942072523402E-2</v>
      </c>
      <c r="D11" s="14">
        <v>8.1817943190632E-2</v>
      </c>
      <c r="E11" s="14">
        <v>7.9449009285464403E-2</v>
      </c>
      <c r="F11" s="14"/>
      <c r="G11" s="14">
        <v>5.0602971167936502E-2</v>
      </c>
      <c r="H11" s="14">
        <v>7.7495012957467205E-2</v>
      </c>
      <c r="I11" s="14">
        <v>7.8631726081477907E-2</v>
      </c>
      <c r="J11" s="14">
        <v>0.11943727821847</v>
      </c>
      <c r="K11" s="14"/>
      <c r="L11" s="14">
        <v>7.6737775674765696E-2</v>
      </c>
      <c r="M11" s="14">
        <v>6.6892928462672904E-2</v>
      </c>
      <c r="N11" s="14">
        <v>9.4007016269885904E-2</v>
      </c>
      <c r="O11" s="14">
        <v>9.6440859684516406E-2</v>
      </c>
      <c r="P11" s="14">
        <v>9.4273738478377805E-2</v>
      </c>
      <c r="Q11" s="14">
        <v>7.9729731951435304E-2</v>
      </c>
      <c r="R11" s="14">
        <v>5.4403935552301497E-2</v>
      </c>
      <c r="S11" s="14">
        <v>0.13254389170800901</v>
      </c>
      <c r="T11" s="14">
        <v>8.3502515225664098E-2</v>
      </c>
      <c r="U11" s="14">
        <v>6.5788203896635006E-2</v>
      </c>
      <c r="V11" s="14">
        <v>9.5415905252098004E-2</v>
      </c>
      <c r="W11" s="14">
        <v>6.8738678913513998E-2</v>
      </c>
      <c r="X11" s="14"/>
      <c r="Y11" s="14">
        <v>5.2669341356999903E-2</v>
      </c>
      <c r="Z11" s="14">
        <v>6.9390250688129401E-2</v>
      </c>
      <c r="AA11" s="14">
        <v>0.10417258533964401</v>
      </c>
      <c r="AB11" s="14"/>
      <c r="AC11" s="14">
        <v>8.0339301895799506E-2</v>
      </c>
      <c r="AD11" s="14">
        <v>6.9249615759191904E-2</v>
      </c>
      <c r="AE11" s="14">
        <v>9.4329920968935596E-2</v>
      </c>
      <c r="AF11" s="14"/>
      <c r="AG11" s="14">
        <v>9.5444250035178396E-2</v>
      </c>
      <c r="AH11" s="14">
        <v>7.9036177980092298E-2</v>
      </c>
      <c r="AI11" s="14">
        <v>7.3526412844152803E-2</v>
      </c>
      <c r="AJ11" s="14">
        <v>7.1355489200229494E-2</v>
      </c>
      <c r="AK11" s="14">
        <v>9.8335064494955396E-2</v>
      </c>
    </row>
    <row r="12" spans="2:37" x14ac:dyDescent="0.3">
      <c r="B12" s="15" t="s">
        <v>69</v>
      </c>
      <c r="C12" s="14">
        <v>0.342176061184289</v>
      </c>
      <c r="D12" s="14">
        <v>0.33807602868011799</v>
      </c>
      <c r="E12" s="14">
        <v>0.34711353911127102</v>
      </c>
      <c r="F12" s="14"/>
      <c r="G12" s="14">
        <v>0.34306375553645202</v>
      </c>
      <c r="H12" s="14">
        <v>0.34407104709962499</v>
      </c>
      <c r="I12" s="14">
        <v>0.333450346714045</v>
      </c>
      <c r="J12" s="14">
        <v>0.34925465802311301</v>
      </c>
      <c r="K12" s="14"/>
      <c r="L12" s="14">
        <v>0.32587104381885701</v>
      </c>
      <c r="M12" s="14">
        <v>0.35602959272760998</v>
      </c>
      <c r="N12" s="14">
        <v>0.38786920071000203</v>
      </c>
      <c r="O12" s="14">
        <v>0.33481035988892499</v>
      </c>
      <c r="P12" s="14">
        <v>0.31746602623742998</v>
      </c>
      <c r="Q12" s="14">
        <v>0.32742439298460901</v>
      </c>
      <c r="R12" s="14">
        <v>0.34627630516937902</v>
      </c>
      <c r="S12" s="14">
        <v>0.31370036568766402</v>
      </c>
      <c r="T12" s="14">
        <v>0.31421264917118502</v>
      </c>
      <c r="U12" s="14">
        <v>0.38575088911660699</v>
      </c>
      <c r="V12" s="14">
        <v>0.36183482012157298</v>
      </c>
      <c r="W12" s="14">
        <v>0.326086282324344</v>
      </c>
      <c r="X12" s="14"/>
      <c r="Y12" s="14">
        <v>0.31942903029266001</v>
      </c>
      <c r="Z12" s="14">
        <v>0.35890885024802199</v>
      </c>
      <c r="AA12" s="14">
        <v>0.360527507010513</v>
      </c>
      <c r="AB12" s="14"/>
      <c r="AC12" s="14">
        <v>0.330850242198299</v>
      </c>
      <c r="AD12" s="14">
        <v>0.346801097507413</v>
      </c>
      <c r="AE12" s="14">
        <v>0.34431670309156798</v>
      </c>
      <c r="AF12" s="14"/>
      <c r="AG12" s="14">
        <v>0.320628875451405</v>
      </c>
      <c r="AH12" s="14">
        <v>0.30242428843743202</v>
      </c>
      <c r="AI12" s="14">
        <v>0.33541031760962298</v>
      </c>
      <c r="AJ12" s="14">
        <v>0.35135634818769401</v>
      </c>
      <c r="AK12" s="14">
        <v>0.35312815711714901</v>
      </c>
    </row>
    <row r="13" spans="2:37" x14ac:dyDescent="0.3">
      <c r="B13" s="15" t="s">
        <v>70</v>
      </c>
      <c r="C13" s="20">
        <v>0.50971354066794095</v>
      </c>
      <c r="D13" s="20">
        <v>0.51036095281424998</v>
      </c>
      <c r="E13" s="20">
        <v>0.508471144565948</v>
      </c>
      <c r="F13" s="20"/>
      <c r="G13" s="20">
        <v>0.55743973509218503</v>
      </c>
      <c r="H13" s="20">
        <v>0.52375284704117098</v>
      </c>
      <c r="I13" s="20">
        <v>0.51160023054445103</v>
      </c>
      <c r="J13" s="20">
        <v>0.43875954952422203</v>
      </c>
      <c r="K13" s="20"/>
      <c r="L13" s="20">
        <v>0.51922548945059399</v>
      </c>
      <c r="M13" s="20">
        <v>0.51356205964013102</v>
      </c>
      <c r="N13" s="20">
        <v>0.45076413069813698</v>
      </c>
      <c r="O13" s="20">
        <v>0.53305356483696098</v>
      </c>
      <c r="P13" s="20">
        <v>0.522362044624192</v>
      </c>
      <c r="Q13" s="20">
        <v>0.51564120926230705</v>
      </c>
      <c r="R13" s="20">
        <v>0.52520672221212095</v>
      </c>
      <c r="S13" s="20">
        <v>0.48756593838683898</v>
      </c>
      <c r="T13" s="20">
        <v>0.52986602084432599</v>
      </c>
      <c r="U13" s="20">
        <v>0.48526453230063399</v>
      </c>
      <c r="V13" s="20">
        <v>0.49667752344134802</v>
      </c>
      <c r="W13" s="20">
        <v>0.49797477865286999</v>
      </c>
      <c r="X13" s="20"/>
      <c r="Y13" s="20">
        <v>0.55078004666184299</v>
      </c>
      <c r="Z13" s="20">
        <v>0.50675342272813795</v>
      </c>
      <c r="AA13" s="20">
        <v>0.47999045380372402</v>
      </c>
      <c r="AB13" s="20"/>
      <c r="AC13" s="20">
        <v>0.53835636157102196</v>
      </c>
      <c r="AD13" s="20">
        <v>0.51225901111386496</v>
      </c>
      <c r="AE13" s="20">
        <v>0.45941647415409798</v>
      </c>
      <c r="AF13" s="20"/>
      <c r="AG13" s="20">
        <v>0.492045716602658</v>
      </c>
      <c r="AH13" s="20">
        <v>0.56294138922389203</v>
      </c>
      <c r="AI13" s="20">
        <v>0.50208700597850897</v>
      </c>
      <c r="AJ13" s="20">
        <v>0.521593030543962</v>
      </c>
      <c r="AK13" s="20">
        <v>0.47665124724347901</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77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66</v>
      </c>
      <c r="C9" s="14">
        <v>3.9015097331695399E-2</v>
      </c>
      <c r="D9" s="14">
        <v>4.2981738679693099E-2</v>
      </c>
      <c r="E9" s="14">
        <v>3.53993053840123E-2</v>
      </c>
      <c r="F9" s="14"/>
      <c r="G9" s="14">
        <v>3.5325040846527801E-2</v>
      </c>
      <c r="H9" s="14">
        <v>3.7530912326369098E-2</v>
      </c>
      <c r="I9" s="14">
        <v>4.58574092453881E-2</v>
      </c>
      <c r="J9" s="14">
        <v>3.9092918771357101E-2</v>
      </c>
      <c r="K9" s="14"/>
      <c r="L9" s="14">
        <v>5.1834708750174797E-2</v>
      </c>
      <c r="M9" s="14">
        <v>2.5954805509431099E-2</v>
      </c>
      <c r="N9" s="14">
        <v>3.7343406760341598E-2</v>
      </c>
      <c r="O9" s="14">
        <v>2.1422547838169301E-2</v>
      </c>
      <c r="P9" s="14">
        <v>4.6135297493967199E-2</v>
      </c>
      <c r="Q9" s="14">
        <v>4.1021256160680697E-2</v>
      </c>
      <c r="R9" s="14">
        <v>5.4435180954246598E-2</v>
      </c>
      <c r="S9" s="14">
        <v>4.9599773445077301E-2</v>
      </c>
      <c r="T9" s="14">
        <v>3.54940411727254E-2</v>
      </c>
      <c r="U9" s="14">
        <v>2.56511367288304E-2</v>
      </c>
      <c r="V9" s="14">
        <v>4.4967698397583897E-2</v>
      </c>
      <c r="W9" s="14">
        <v>5.8298106438038698E-2</v>
      </c>
      <c r="X9" s="14"/>
      <c r="Y9" s="14">
        <v>4.14230269686756E-2</v>
      </c>
      <c r="Z9" s="14">
        <v>4.6913529661910799E-2</v>
      </c>
      <c r="AA9" s="14">
        <v>2.7944559959233901E-2</v>
      </c>
      <c r="AB9" s="14"/>
      <c r="AC9" s="14">
        <v>3.2534962785684997E-2</v>
      </c>
      <c r="AD9" s="14">
        <v>4.0306316683235602E-2</v>
      </c>
      <c r="AE9" s="14">
        <v>6.1104810683999297E-2</v>
      </c>
      <c r="AF9" s="14"/>
      <c r="AG9" s="14">
        <v>4.7762479168398202E-2</v>
      </c>
      <c r="AH9" s="14">
        <v>3.3169210797878698E-2</v>
      </c>
      <c r="AI9" s="14">
        <v>4.4411815591594399E-2</v>
      </c>
      <c r="AJ9" s="14">
        <v>3.55073145946899E-2</v>
      </c>
      <c r="AK9" s="14">
        <v>4.1140220175733801E-2</v>
      </c>
    </row>
    <row r="10" spans="2:37" x14ac:dyDescent="0.3">
      <c r="B10" s="15" t="s">
        <v>67</v>
      </c>
      <c r="C10" s="14">
        <v>4.5433635620521003E-2</v>
      </c>
      <c r="D10" s="14">
        <v>5.5413399246168199E-2</v>
      </c>
      <c r="E10" s="14">
        <v>3.5336478834927E-2</v>
      </c>
      <c r="F10" s="14"/>
      <c r="G10" s="14">
        <v>4.1659773877196597E-2</v>
      </c>
      <c r="H10" s="14">
        <v>4.1555817867815099E-2</v>
      </c>
      <c r="I10" s="14">
        <v>4.83601933641232E-2</v>
      </c>
      <c r="J10" s="14">
        <v>5.1628155517186101E-2</v>
      </c>
      <c r="K10" s="14"/>
      <c r="L10" s="14">
        <v>5.1657437935758201E-2</v>
      </c>
      <c r="M10" s="14">
        <v>5.5623067768704501E-2</v>
      </c>
      <c r="N10" s="14">
        <v>2.9112605140622302E-2</v>
      </c>
      <c r="O10" s="14">
        <v>5.4199144611639098E-2</v>
      </c>
      <c r="P10" s="14">
        <v>6.0759601094511201E-2</v>
      </c>
      <c r="Q10" s="14">
        <v>5.9616682795482497E-2</v>
      </c>
      <c r="R10" s="14">
        <v>4.1415316652080598E-2</v>
      </c>
      <c r="S10" s="14">
        <v>3.6675911340557497E-2</v>
      </c>
      <c r="T10" s="14">
        <v>2.84262623847579E-2</v>
      </c>
      <c r="U10" s="14">
        <v>4.6284900665106002E-2</v>
      </c>
      <c r="V10" s="14">
        <v>2.0492369426704501E-2</v>
      </c>
      <c r="W10" s="14">
        <v>3.4994616469580603E-2</v>
      </c>
      <c r="X10" s="14"/>
      <c r="Y10" s="14">
        <v>6.9358032291206601E-2</v>
      </c>
      <c r="Z10" s="14">
        <v>3.0561283530098099E-2</v>
      </c>
      <c r="AA10" s="14">
        <v>5.8778623037830401E-2</v>
      </c>
      <c r="AB10" s="14"/>
      <c r="AC10" s="14">
        <v>5.1317998298465499E-2</v>
      </c>
      <c r="AD10" s="14">
        <v>4.0117051209735799E-2</v>
      </c>
      <c r="AE10" s="14">
        <v>4.5640380593187001E-2</v>
      </c>
      <c r="AF10" s="14"/>
      <c r="AG10" s="14">
        <v>8.5402515621633701E-2</v>
      </c>
      <c r="AH10" s="14">
        <v>4.9900370943448603E-2</v>
      </c>
      <c r="AI10" s="14">
        <v>4.0783520269687103E-2</v>
      </c>
      <c r="AJ10" s="14">
        <v>3.02251104853174E-2</v>
      </c>
      <c r="AK10" s="14">
        <v>7.2557877716733804E-2</v>
      </c>
    </row>
    <row r="11" spans="2:37" ht="28.8" x14ac:dyDescent="0.3">
      <c r="B11" s="15" t="s">
        <v>68</v>
      </c>
      <c r="C11" s="14">
        <v>9.8452180848628307E-2</v>
      </c>
      <c r="D11" s="14">
        <v>0.123632547947102</v>
      </c>
      <c r="E11" s="14">
        <v>7.3860276910858405E-2</v>
      </c>
      <c r="F11" s="14"/>
      <c r="G11" s="14">
        <v>9.8660821476342697E-2</v>
      </c>
      <c r="H11" s="14">
        <v>0.104362029456337</v>
      </c>
      <c r="I11" s="14">
        <v>9.0855514824460207E-2</v>
      </c>
      <c r="J11" s="14">
        <v>0.100217517637205</v>
      </c>
      <c r="K11" s="14"/>
      <c r="L11" s="14">
        <v>8.6835660318414803E-2</v>
      </c>
      <c r="M11" s="14">
        <v>8.5564551249444204E-2</v>
      </c>
      <c r="N11" s="14">
        <v>7.3604486663835803E-2</v>
      </c>
      <c r="O11" s="14">
        <v>0.10962738664484201</v>
      </c>
      <c r="P11" s="14">
        <v>0.11084255892313</v>
      </c>
      <c r="Q11" s="14">
        <v>0.103584720181455</v>
      </c>
      <c r="R11" s="14">
        <v>8.2512413915996494E-2</v>
      </c>
      <c r="S11" s="14">
        <v>0.138587046860362</v>
      </c>
      <c r="T11" s="14">
        <v>0.114000473492883</v>
      </c>
      <c r="U11" s="14">
        <v>9.2354562394459896E-2</v>
      </c>
      <c r="V11" s="14">
        <v>0.15231397383716999</v>
      </c>
      <c r="W11" s="14">
        <v>5.7120315893897801E-2</v>
      </c>
      <c r="X11" s="14"/>
      <c r="Y11" s="14">
        <v>0.124580058325145</v>
      </c>
      <c r="Z11" s="14">
        <v>6.27400320318907E-2</v>
      </c>
      <c r="AA11" s="14">
        <v>0.10764747986057301</v>
      </c>
      <c r="AB11" s="14"/>
      <c r="AC11" s="14">
        <v>0.118926811076322</v>
      </c>
      <c r="AD11" s="14">
        <v>8.1872291221912294E-2</v>
      </c>
      <c r="AE11" s="14">
        <v>0.109240525362194</v>
      </c>
      <c r="AF11" s="14"/>
      <c r="AG11" s="14">
        <v>0.15000473595022701</v>
      </c>
      <c r="AH11" s="14">
        <v>0.12876453269900301</v>
      </c>
      <c r="AI11" s="14">
        <v>9.0915084995352294E-2</v>
      </c>
      <c r="AJ11" s="14">
        <v>0.103254058265752</v>
      </c>
      <c r="AK11" s="14">
        <v>7.0360508110071704E-2</v>
      </c>
    </row>
    <row r="12" spans="2:37" x14ac:dyDescent="0.3">
      <c r="B12" s="15" t="s">
        <v>69</v>
      </c>
      <c r="C12" s="14">
        <v>0.336811091316992</v>
      </c>
      <c r="D12" s="14">
        <v>0.35598542904712099</v>
      </c>
      <c r="E12" s="14">
        <v>0.319657906126251</v>
      </c>
      <c r="F12" s="14"/>
      <c r="G12" s="14">
        <v>0.35559801124415602</v>
      </c>
      <c r="H12" s="14">
        <v>0.33413013776165101</v>
      </c>
      <c r="I12" s="14">
        <v>0.31707584548345202</v>
      </c>
      <c r="J12" s="14">
        <v>0.33608624687233202</v>
      </c>
      <c r="K12" s="14"/>
      <c r="L12" s="14">
        <v>0.29742502336742399</v>
      </c>
      <c r="M12" s="14">
        <v>0.37164864129501302</v>
      </c>
      <c r="N12" s="14">
        <v>0.38175393440337702</v>
      </c>
      <c r="O12" s="14">
        <v>0.34499165376437702</v>
      </c>
      <c r="P12" s="14">
        <v>0.344568945065646</v>
      </c>
      <c r="Q12" s="14">
        <v>0.35444692647897003</v>
      </c>
      <c r="R12" s="14">
        <v>0.33970850677427999</v>
      </c>
      <c r="S12" s="14">
        <v>0.36034926517857202</v>
      </c>
      <c r="T12" s="14">
        <v>0.345104751152564</v>
      </c>
      <c r="U12" s="14">
        <v>0.306110136073102</v>
      </c>
      <c r="V12" s="14">
        <v>0.29715036732981798</v>
      </c>
      <c r="W12" s="14">
        <v>0.242788740387643</v>
      </c>
      <c r="X12" s="14"/>
      <c r="Y12" s="14">
        <v>0.37169788261937697</v>
      </c>
      <c r="Z12" s="14">
        <v>0.33180238295262499</v>
      </c>
      <c r="AA12" s="14">
        <v>0.30603072754233401</v>
      </c>
      <c r="AB12" s="14"/>
      <c r="AC12" s="14">
        <v>0.34566345408612698</v>
      </c>
      <c r="AD12" s="14">
        <v>0.33015663770485798</v>
      </c>
      <c r="AE12" s="14">
        <v>0.34372824247362999</v>
      </c>
      <c r="AF12" s="14"/>
      <c r="AG12" s="14">
        <v>0.30671961824822702</v>
      </c>
      <c r="AH12" s="14">
        <v>0.34081019694401599</v>
      </c>
      <c r="AI12" s="14">
        <v>0.32522134320527502</v>
      </c>
      <c r="AJ12" s="14">
        <v>0.34139276046026001</v>
      </c>
      <c r="AK12" s="14">
        <v>0.340889755877616</v>
      </c>
    </row>
    <row r="13" spans="2:37" x14ac:dyDescent="0.3">
      <c r="B13" s="15" t="s">
        <v>70</v>
      </c>
      <c r="C13" s="20">
        <v>0.48028799488216301</v>
      </c>
      <c r="D13" s="20">
        <v>0.421986885079916</v>
      </c>
      <c r="E13" s="20">
        <v>0.53574603274395205</v>
      </c>
      <c r="F13" s="20"/>
      <c r="G13" s="20">
        <v>0.46875635255577702</v>
      </c>
      <c r="H13" s="20">
        <v>0.482421102587828</v>
      </c>
      <c r="I13" s="20">
        <v>0.497851037082576</v>
      </c>
      <c r="J13" s="20">
        <v>0.47297516120192001</v>
      </c>
      <c r="K13" s="20"/>
      <c r="L13" s="20">
        <v>0.51224716962822803</v>
      </c>
      <c r="M13" s="20">
        <v>0.46120893417740699</v>
      </c>
      <c r="N13" s="20">
        <v>0.47818556703182302</v>
      </c>
      <c r="O13" s="20">
        <v>0.46975926714097299</v>
      </c>
      <c r="P13" s="20">
        <v>0.437693597422745</v>
      </c>
      <c r="Q13" s="20">
        <v>0.44133041438341197</v>
      </c>
      <c r="R13" s="20">
        <v>0.48192858170339598</v>
      </c>
      <c r="S13" s="20">
        <v>0.41478800317543102</v>
      </c>
      <c r="T13" s="20">
        <v>0.47697447179706998</v>
      </c>
      <c r="U13" s="20">
        <v>0.529599264138502</v>
      </c>
      <c r="V13" s="20">
        <v>0.48507559100872299</v>
      </c>
      <c r="W13" s="20">
        <v>0.60679822081084001</v>
      </c>
      <c r="X13" s="20"/>
      <c r="Y13" s="20">
        <v>0.39294099979559499</v>
      </c>
      <c r="Z13" s="20">
        <v>0.52798277182347497</v>
      </c>
      <c r="AA13" s="20">
        <v>0.499598609600028</v>
      </c>
      <c r="AB13" s="20"/>
      <c r="AC13" s="20">
        <v>0.45155677375340098</v>
      </c>
      <c r="AD13" s="20">
        <v>0.50754770318025799</v>
      </c>
      <c r="AE13" s="20">
        <v>0.44028604088699003</v>
      </c>
      <c r="AF13" s="20"/>
      <c r="AG13" s="20">
        <v>0.410110651011514</v>
      </c>
      <c r="AH13" s="20">
        <v>0.447355688615653</v>
      </c>
      <c r="AI13" s="20">
        <v>0.49866823593809101</v>
      </c>
      <c r="AJ13" s="20">
        <v>0.48962075619398099</v>
      </c>
      <c r="AK13" s="20">
        <v>0.47505163811984502</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78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66</v>
      </c>
      <c r="C9" s="14">
        <v>3.9878563716791299E-2</v>
      </c>
      <c r="D9" s="14">
        <v>4.3915540209788897E-2</v>
      </c>
      <c r="E9" s="14">
        <v>3.6199788328662302E-2</v>
      </c>
      <c r="F9" s="14"/>
      <c r="G9" s="14">
        <v>3.2998743085386299E-2</v>
      </c>
      <c r="H9" s="14">
        <v>2.9261098078605E-2</v>
      </c>
      <c r="I9" s="14">
        <v>4.4357306051985602E-2</v>
      </c>
      <c r="J9" s="14">
        <v>5.4980369987780303E-2</v>
      </c>
      <c r="K9" s="14"/>
      <c r="L9" s="14">
        <v>3.87424526713437E-2</v>
      </c>
      <c r="M9" s="14">
        <v>3.07776824951243E-2</v>
      </c>
      <c r="N9" s="14">
        <v>4.2107550856835402E-2</v>
      </c>
      <c r="O9" s="14">
        <v>2.8263751938335101E-2</v>
      </c>
      <c r="P9" s="14">
        <v>5.5523484030806099E-2</v>
      </c>
      <c r="Q9" s="14">
        <v>5.1691421791962698E-2</v>
      </c>
      <c r="R9" s="14">
        <v>3.7008804146808197E-2</v>
      </c>
      <c r="S9" s="14">
        <v>4.2979692099410501E-2</v>
      </c>
      <c r="T9" s="14">
        <v>4.2111186165219902E-2</v>
      </c>
      <c r="U9" s="14">
        <v>3.6910779881876202E-2</v>
      </c>
      <c r="V9" s="14">
        <v>3.2576158244527899E-2</v>
      </c>
      <c r="W9" s="14">
        <v>5.8012061429369502E-2</v>
      </c>
      <c r="X9" s="14"/>
      <c r="Y9" s="14">
        <v>5.47027839924333E-2</v>
      </c>
      <c r="Z9" s="14">
        <v>3.6239310144386201E-2</v>
      </c>
      <c r="AA9" s="14">
        <v>4.45123586779771E-2</v>
      </c>
      <c r="AB9" s="14"/>
      <c r="AC9" s="14">
        <v>3.4224601087867901E-2</v>
      </c>
      <c r="AD9" s="14">
        <v>4.0199193036835099E-2</v>
      </c>
      <c r="AE9" s="14">
        <v>6.0960356687400498E-2</v>
      </c>
      <c r="AF9" s="14"/>
      <c r="AG9" s="14">
        <v>4.9449240824416103E-2</v>
      </c>
      <c r="AH9" s="14">
        <v>4.14026745458798E-2</v>
      </c>
      <c r="AI9" s="14">
        <v>4.7895522040252402E-2</v>
      </c>
      <c r="AJ9" s="14">
        <v>3.1242020502381399E-2</v>
      </c>
      <c r="AK9" s="14">
        <v>4.6034729534133699E-2</v>
      </c>
    </row>
    <row r="10" spans="2:37" x14ac:dyDescent="0.3">
      <c r="B10" s="15" t="s">
        <v>67</v>
      </c>
      <c r="C10" s="14">
        <v>3.0844978142895201E-2</v>
      </c>
      <c r="D10" s="14">
        <v>3.45675672885788E-2</v>
      </c>
      <c r="E10" s="14">
        <v>2.7413653494946701E-2</v>
      </c>
      <c r="F10" s="14"/>
      <c r="G10" s="14">
        <v>2.6845559890267202E-2</v>
      </c>
      <c r="H10" s="14">
        <v>3.3162686747207501E-2</v>
      </c>
      <c r="I10" s="14">
        <v>4.25260396487721E-2</v>
      </c>
      <c r="J10" s="14">
        <v>2.29300820729787E-2</v>
      </c>
      <c r="K10" s="14"/>
      <c r="L10" s="14">
        <v>3.0024080369176899E-2</v>
      </c>
      <c r="M10" s="14">
        <v>2.50973404040165E-2</v>
      </c>
      <c r="N10" s="14">
        <v>2.92952297027925E-2</v>
      </c>
      <c r="O10" s="14">
        <v>4.0149038863973599E-2</v>
      </c>
      <c r="P10" s="14">
        <v>3.3487005561011397E-2</v>
      </c>
      <c r="Q10" s="14">
        <v>2.5534457922300899E-2</v>
      </c>
      <c r="R10" s="14">
        <v>3.4047178934129403E-2</v>
      </c>
      <c r="S10" s="14">
        <v>3.4078575762858797E-2</v>
      </c>
      <c r="T10" s="14">
        <v>4.3326192385654202E-2</v>
      </c>
      <c r="U10" s="14">
        <v>1.8281184087632799E-2</v>
      </c>
      <c r="V10" s="14">
        <v>3.1284028904128597E-2</v>
      </c>
      <c r="W10" s="14">
        <v>2.38881171802208E-2</v>
      </c>
      <c r="X10" s="14"/>
      <c r="Y10" s="14">
        <v>3.3492238729214703E-2</v>
      </c>
      <c r="Z10" s="14">
        <v>3.0483747740184301E-2</v>
      </c>
      <c r="AA10" s="14">
        <v>1.0721665045641499E-2</v>
      </c>
      <c r="AB10" s="14"/>
      <c r="AC10" s="14">
        <v>3.28854557327957E-2</v>
      </c>
      <c r="AD10" s="14">
        <v>3.2431720467322997E-2</v>
      </c>
      <c r="AE10" s="14">
        <v>2.3779251260120399E-2</v>
      </c>
      <c r="AF10" s="14"/>
      <c r="AG10" s="14">
        <v>1.8244300477441001E-2</v>
      </c>
      <c r="AH10" s="14">
        <v>3.0341592844410199E-2</v>
      </c>
      <c r="AI10" s="14">
        <v>2.20375485309743E-2</v>
      </c>
      <c r="AJ10" s="14">
        <v>3.01048305506347E-2</v>
      </c>
      <c r="AK10" s="14">
        <v>4.2025803743349799E-2</v>
      </c>
    </row>
    <row r="11" spans="2:37" ht="28.8" x14ac:dyDescent="0.3">
      <c r="B11" s="15" t="s">
        <v>68</v>
      </c>
      <c r="C11" s="14">
        <v>7.3345163279091893E-2</v>
      </c>
      <c r="D11" s="14">
        <v>8.7852057643063294E-2</v>
      </c>
      <c r="E11" s="14">
        <v>5.9664725453571099E-2</v>
      </c>
      <c r="F11" s="14"/>
      <c r="G11" s="14">
        <v>6.4978528005463804E-2</v>
      </c>
      <c r="H11" s="14">
        <v>7.9269799243609801E-2</v>
      </c>
      <c r="I11" s="14">
        <v>7.39931394799304E-2</v>
      </c>
      <c r="J11" s="14">
        <v>7.6732917490819702E-2</v>
      </c>
      <c r="K11" s="14"/>
      <c r="L11" s="14">
        <v>9.6833986849889198E-2</v>
      </c>
      <c r="M11" s="14">
        <v>8.0087220698289302E-2</v>
      </c>
      <c r="N11" s="14">
        <v>8.3739494381353294E-2</v>
      </c>
      <c r="O11" s="14">
        <v>7.7214287957126204E-2</v>
      </c>
      <c r="P11" s="14">
        <v>5.65010400638912E-2</v>
      </c>
      <c r="Q11" s="14">
        <v>7.7823781711275103E-2</v>
      </c>
      <c r="R11" s="14">
        <v>4.9518075845387401E-2</v>
      </c>
      <c r="S11" s="14">
        <v>4.8763798211927903E-2</v>
      </c>
      <c r="T11" s="14">
        <v>7.5225241332393306E-2</v>
      </c>
      <c r="U11" s="14">
        <v>5.80147129207398E-2</v>
      </c>
      <c r="V11" s="14">
        <v>7.9790527844976505E-2</v>
      </c>
      <c r="W11" s="14">
        <v>4.57243502906007E-2</v>
      </c>
      <c r="X11" s="14"/>
      <c r="Y11" s="14">
        <v>7.15611315213633E-2</v>
      </c>
      <c r="Z11" s="14">
        <v>5.44803820617938E-2</v>
      </c>
      <c r="AA11" s="14">
        <v>0.10360392123619699</v>
      </c>
      <c r="AB11" s="14"/>
      <c r="AC11" s="14">
        <v>7.9103442204087701E-2</v>
      </c>
      <c r="AD11" s="14">
        <v>5.7394129656464399E-2</v>
      </c>
      <c r="AE11" s="14">
        <v>0.10272363418668699</v>
      </c>
      <c r="AF11" s="14"/>
      <c r="AG11" s="14">
        <v>0.18416508355619299</v>
      </c>
      <c r="AH11" s="14">
        <v>0.10108791968224801</v>
      </c>
      <c r="AI11" s="14">
        <v>5.6012681781090201E-2</v>
      </c>
      <c r="AJ11" s="14">
        <v>6.3036372355289194E-2</v>
      </c>
      <c r="AK11" s="14">
        <v>7.7914736388925099E-2</v>
      </c>
    </row>
    <row r="12" spans="2:37" x14ac:dyDescent="0.3">
      <c r="B12" s="15" t="s">
        <v>69</v>
      </c>
      <c r="C12" s="14">
        <v>0.28155956006170302</v>
      </c>
      <c r="D12" s="14">
        <v>0.29975422848924499</v>
      </c>
      <c r="E12" s="14">
        <v>0.26498553816447701</v>
      </c>
      <c r="F12" s="14"/>
      <c r="G12" s="14">
        <v>0.27714100515761703</v>
      </c>
      <c r="H12" s="14">
        <v>0.29092904076605097</v>
      </c>
      <c r="I12" s="14">
        <v>0.27344930162537201</v>
      </c>
      <c r="J12" s="14">
        <v>0.28648282061740699</v>
      </c>
      <c r="K12" s="14"/>
      <c r="L12" s="14">
        <v>0.23925354991504599</v>
      </c>
      <c r="M12" s="14">
        <v>0.273848795595589</v>
      </c>
      <c r="N12" s="14">
        <v>0.32696289347261398</v>
      </c>
      <c r="O12" s="14">
        <v>0.29533001041433699</v>
      </c>
      <c r="P12" s="14">
        <v>0.31941417376672998</v>
      </c>
      <c r="Q12" s="14">
        <v>0.28490623612124</v>
      </c>
      <c r="R12" s="14">
        <v>0.30199206784461302</v>
      </c>
      <c r="S12" s="14">
        <v>0.39408171812749998</v>
      </c>
      <c r="T12" s="14">
        <v>0.26480615249738498</v>
      </c>
      <c r="U12" s="14">
        <v>0.250145393822784</v>
      </c>
      <c r="V12" s="14">
        <v>0.27665265137093298</v>
      </c>
      <c r="W12" s="14">
        <v>0.210770943898379</v>
      </c>
      <c r="X12" s="14"/>
      <c r="Y12" s="14">
        <v>0.30285273978979899</v>
      </c>
      <c r="Z12" s="14">
        <v>0.27568253075696297</v>
      </c>
      <c r="AA12" s="14">
        <v>0.243995361564142</v>
      </c>
      <c r="AB12" s="14"/>
      <c r="AC12" s="14">
        <v>0.30189757614738599</v>
      </c>
      <c r="AD12" s="14">
        <v>0.28486233123237098</v>
      </c>
      <c r="AE12" s="14">
        <v>0.25532899346526899</v>
      </c>
      <c r="AF12" s="14"/>
      <c r="AG12" s="14">
        <v>0.31840006904735602</v>
      </c>
      <c r="AH12" s="14">
        <v>0.27595733875860901</v>
      </c>
      <c r="AI12" s="14">
        <v>0.22576134833356001</v>
      </c>
      <c r="AJ12" s="14">
        <v>0.29826564254535498</v>
      </c>
      <c r="AK12" s="14">
        <v>0.28645586565247899</v>
      </c>
    </row>
    <row r="13" spans="2:37" x14ac:dyDescent="0.3">
      <c r="B13" s="15" t="s">
        <v>70</v>
      </c>
      <c r="C13" s="20">
        <v>0.57437173479951897</v>
      </c>
      <c r="D13" s="20">
        <v>0.53391060636932397</v>
      </c>
      <c r="E13" s="20">
        <v>0.611736294558343</v>
      </c>
      <c r="F13" s="20"/>
      <c r="G13" s="20">
        <v>0.59803616386126601</v>
      </c>
      <c r="H13" s="20">
        <v>0.56737737516452702</v>
      </c>
      <c r="I13" s="20">
        <v>0.56567421319393996</v>
      </c>
      <c r="J13" s="20">
        <v>0.55887380983101398</v>
      </c>
      <c r="K13" s="20"/>
      <c r="L13" s="20">
        <v>0.59514593019454398</v>
      </c>
      <c r="M13" s="20">
        <v>0.59018896080698102</v>
      </c>
      <c r="N13" s="20">
        <v>0.51789483158640404</v>
      </c>
      <c r="O13" s="20">
        <v>0.55904291082622803</v>
      </c>
      <c r="P13" s="20">
        <v>0.535074296577562</v>
      </c>
      <c r="Q13" s="20">
        <v>0.560044102453222</v>
      </c>
      <c r="R13" s="20">
        <v>0.57743387322906203</v>
      </c>
      <c r="S13" s="20">
        <v>0.48009621579830303</v>
      </c>
      <c r="T13" s="20">
        <v>0.57453122761934705</v>
      </c>
      <c r="U13" s="20">
        <v>0.63664792928696701</v>
      </c>
      <c r="V13" s="20">
        <v>0.579696633635434</v>
      </c>
      <c r="W13" s="20">
        <v>0.66160452720143004</v>
      </c>
      <c r="X13" s="20"/>
      <c r="Y13" s="20">
        <v>0.53739110596718997</v>
      </c>
      <c r="Z13" s="20">
        <v>0.60311402929667302</v>
      </c>
      <c r="AA13" s="20">
        <v>0.59716669347604201</v>
      </c>
      <c r="AB13" s="20"/>
      <c r="AC13" s="20">
        <v>0.551888924827862</v>
      </c>
      <c r="AD13" s="20">
        <v>0.58511262560700705</v>
      </c>
      <c r="AE13" s="20">
        <v>0.557207764400523</v>
      </c>
      <c r="AF13" s="20"/>
      <c r="AG13" s="20">
        <v>0.42974130609459499</v>
      </c>
      <c r="AH13" s="20">
        <v>0.55121047416885305</v>
      </c>
      <c r="AI13" s="20">
        <v>0.64829289931412404</v>
      </c>
      <c r="AJ13" s="20">
        <v>0.57735113404633998</v>
      </c>
      <c r="AK13" s="20">
        <v>0.54756886468111299</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79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66</v>
      </c>
      <c r="C9" s="14">
        <v>4.4476673658640498E-2</v>
      </c>
      <c r="D9" s="14">
        <v>5.2746434820955299E-2</v>
      </c>
      <c r="E9" s="14">
        <v>3.6695596307272302E-2</v>
      </c>
      <c r="F9" s="14"/>
      <c r="G9" s="14">
        <v>3.3091517724612003E-2</v>
      </c>
      <c r="H9" s="14">
        <v>3.7058505460820998E-2</v>
      </c>
      <c r="I9" s="14">
        <v>6.1015220327931399E-2</v>
      </c>
      <c r="J9" s="14">
        <v>4.9244081552515202E-2</v>
      </c>
      <c r="K9" s="14"/>
      <c r="L9" s="14">
        <v>3.6227041948316198E-2</v>
      </c>
      <c r="M9" s="14">
        <v>3.5510252946953098E-2</v>
      </c>
      <c r="N9" s="14">
        <v>5.4160618757058798E-2</v>
      </c>
      <c r="O9" s="14">
        <v>4.3268199219254698E-2</v>
      </c>
      <c r="P9" s="14">
        <v>2.7807527654089101E-2</v>
      </c>
      <c r="Q9" s="14">
        <v>5.9797957501732502E-2</v>
      </c>
      <c r="R9" s="14">
        <v>5.8515871698490297E-2</v>
      </c>
      <c r="S9" s="14">
        <v>5.7625124675735197E-2</v>
      </c>
      <c r="T9" s="14">
        <v>3.9185756587851499E-2</v>
      </c>
      <c r="U9" s="14">
        <v>5.1371518484244601E-2</v>
      </c>
      <c r="V9" s="14">
        <v>3.8463145820286898E-2</v>
      </c>
      <c r="W9" s="14">
        <v>4.6330181304727602E-2</v>
      </c>
      <c r="X9" s="14"/>
      <c r="Y9" s="14">
        <v>3.6010652197940203E-2</v>
      </c>
      <c r="Z9" s="14">
        <v>3.8121645777413497E-2</v>
      </c>
      <c r="AA9" s="14">
        <v>2.6572972601574499E-2</v>
      </c>
      <c r="AB9" s="14"/>
      <c r="AC9" s="14">
        <v>5.8710842562229998E-2</v>
      </c>
      <c r="AD9" s="14">
        <v>2.5960232246708501E-2</v>
      </c>
      <c r="AE9" s="14">
        <v>5.8975576854312199E-2</v>
      </c>
      <c r="AF9" s="14"/>
      <c r="AG9" s="14">
        <v>4.6933963049382403E-2</v>
      </c>
      <c r="AH9" s="14">
        <v>2.91430818061395E-2</v>
      </c>
      <c r="AI9" s="14">
        <v>3.5857035037813803E-2</v>
      </c>
      <c r="AJ9" s="14">
        <v>4.79300419995905E-2</v>
      </c>
      <c r="AK9" s="14">
        <v>5.1723323700580602E-2</v>
      </c>
    </row>
    <row r="10" spans="2:37" x14ac:dyDescent="0.3">
      <c r="B10" s="15" t="s">
        <v>67</v>
      </c>
      <c r="C10" s="14">
        <v>0.120985813615993</v>
      </c>
      <c r="D10" s="14">
        <v>0.14922396579321101</v>
      </c>
      <c r="E10" s="14">
        <v>9.3561971545943798E-2</v>
      </c>
      <c r="F10" s="14"/>
      <c r="G10" s="14">
        <v>0.110795645830636</v>
      </c>
      <c r="H10" s="14">
        <v>0.107150988330224</v>
      </c>
      <c r="I10" s="14">
        <v>0.13417223726866701</v>
      </c>
      <c r="J10" s="14">
        <v>0.136531372473011</v>
      </c>
      <c r="K10" s="14"/>
      <c r="L10" s="14">
        <v>0.103957374831128</v>
      </c>
      <c r="M10" s="14">
        <v>0.10618045172915801</v>
      </c>
      <c r="N10" s="14">
        <v>0.14434368168126199</v>
      </c>
      <c r="O10" s="14">
        <v>0.114614801264594</v>
      </c>
      <c r="P10" s="14">
        <v>0.168146796886983</v>
      </c>
      <c r="Q10" s="14">
        <v>0.115959356695818</v>
      </c>
      <c r="R10" s="14">
        <v>0.13996437550042001</v>
      </c>
      <c r="S10" s="14">
        <v>0.14457075476263401</v>
      </c>
      <c r="T10" s="14">
        <v>0.126110040933305</v>
      </c>
      <c r="U10" s="14">
        <v>9.3163474917952696E-2</v>
      </c>
      <c r="V10" s="14">
        <v>0.136492935981435</v>
      </c>
      <c r="W10" s="14">
        <v>8.2804668544658594E-2</v>
      </c>
      <c r="X10" s="14"/>
      <c r="Y10" s="14">
        <v>0.131373143580096</v>
      </c>
      <c r="Z10" s="14">
        <v>0.112603431745215</v>
      </c>
      <c r="AA10" s="14">
        <v>0.10639810481376601</v>
      </c>
      <c r="AB10" s="14"/>
      <c r="AC10" s="14">
        <v>0.12880306324663801</v>
      </c>
      <c r="AD10" s="14">
        <v>0.113199594427542</v>
      </c>
      <c r="AE10" s="14">
        <v>0.11511972275430001</v>
      </c>
      <c r="AF10" s="14"/>
      <c r="AG10" s="14">
        <v>0.16575362282391301</v>
      </c>
      <c r="AH10" s="14">
        <v>0.13300972388441801</v>
      </c>
      <c r="AI10" s="14">
        <v>0.10547123490013501</v>
      </c>
      <c r="AJ10" s="14">
        <v>0.10485907919390799</v>
      </c>
      <c r="AK10" s="14">
        <v>0.15369108258605901</v>
      </c>
    </row>
    <row r="11" spans="2:37" ht="28.8" x14ac:dyDescent="0.3">
      <c r="B11" s="15" t="s">
        <v>68</v>
      </c>
      <c r="C11" s="14">
        <v>0.24765104384192799</v>
      </c>
      <c r="D11" s="14">
        <v>0.26148826836187999</v>
      </c>
      <c r="E11" s="14">
        <v>0.23379005633017899</v>
      </c>
      <c r="F11" s="14"/>
      <c r="G11" s="14">
        <v>0.21459234325174001</v>
      </c>
      <c r="H11" s="14">
        <v>0.25659285147435501</v>
      </c>
      <c r="I11" s="14">
        <v>0.267764971098296</v>
      </c>
      <c r="J11" s="14">
        <v>0.25875099564512999</v>
      </c>
      <c r="K11" s="14"/>
      <c r="L11" s="14">
        <v>0.22092093316736899</v>
      </c>
      <c r="M11" s="14">
        <v>0.26057537775721401</v>
      </c>
      <c r="N11" s="14">
        <v>0.27410641721756002</v>
      </c>
      <c r="O11" s="14">
        <v>0.23377022252965099</v>
      </c>
      <c r="P11" s="14">
        <v>0.23757155513540401</v>
      </c>
      <c r="Q11" s="14">
        <v>0.25576363248485101</v>
      </c>
      <c r="R11" s="14">
        <v>0.24382598910755399</v>
      </c>
      <c r="S11" s="14">
        <v>0.27876887321256699</v>
      </c>
      <c r="T11" s="14">
        <v>0.26963630857970999</v>
      </c>
      <c r="U11" s="14">
        <v>0.24227169039611199</v>
      </c>
      <c r="V11" s="14">
        <v>0.20350017891111299</v>
      </c>
      <c r="W11" s="14">
        <v>0.26488132178882901</v>
      </c>
      <c r="X11" s="14"/>
      <c r="Y11" s="14">
        <v>0.28780380198608202</v>
      </c>
      <c r="Z11" s="14">
        <v>0.215687779373747</v>
      </c>
      <c r="AA11" s="14">
        <v>0.21841741278545601</v>
      </c>
      <c r="AB11" s="14"/>
      <c r="AC11" s="14">
        <v>0.28473049901449599</v>
      </c>
      <c r="AD11" s="14">
        <v>0.208771205231188</v>
      </c>
      <c r="AE11" s="14">
        <v>0.27650740720698902</v>
      </c>
      <c r="AF11" s="14"/>
      <c r="AG11" s="14">
        <v>0.19233688454964101</v>
      </c>
      <c r="AH11" s="14">
        <v>0.23272869333836299</v>
      </c>
      <c r="AI11" s="14">
        <v>0.20827831885074799</v>
      </c>
      <c r="AJ11" s="14">
        <v>0.26147280551067997</v>
      </c>
      <c r="AK11" s="14">
        <v>0.25344183160329598</v>
      </c>
    </row>
    <row r="12" spans="2:37" x14ac:dyDescent="0.3">
      <c r="B12" s="15" t="s">
        <v>69</v>
      </c>
      <c r="C12" s="14">
        <v>0.38817503963531003</v>
      </c>
      <c r="D12" s="14">
        <v>0.35693992857068402</v>
      </c>
      <c r="E12" s="14">
        <v>0.41992026114209402</v>
      </c>
      <c r="F12" s="14"/>
      <c r="G12" s="14">
        <v>0.42896165104289102</v>
      </c>
      <c r="H12" s="14">
        <v>0.407134214270575</v>
      </c>
      <c r="I12" s="14">
        <v>0.33758482082206198</v>
      </c>
      <c r="J12" s="14">
        <v>0.36802256636372199</v>
      </c>
      <c r="K12" s="14"/>
      <c r="L12" s="14">
        <v>0.35856866913336399</v>
      </c>
      <c r="M12" s="14">
        <v>0.410017220668357</v>
      </c>
      <c r="N12" s="14">
        <v>0.37165894778173397</v>
      </c>
      <c r="O12" s="14">
        <v>0.41344246529526602</v>
      </c>
      <c r="P12" s="14">
        <v>0.391885398420103</v>
      </c>
      <c r="Q12" s="14">
        <v>0.38568577942309401</v>
      </c>
      <c r="R12" s="14">
        <v>0.33789859170647202</v>
      </c>
      <c r="S12" s="14">
        <v>0.37696961072901902</v>
      </c>
      <c r="T12" s="14">
        <v>0.39774758494019302</v>
      </c>
      <c r="U12" s="14">
        <v>0.41961771300305201</v>
      </c>
      <c r="V12" s="14">
        <v>0.41581550741192602</v>
      </c>
      <c r="W12" s="14">
        <v>0.37202381299200299</v>
      </c>
      <c r="X12" s="14"/>
      <c r="Y12" s="14">
        <v>0.41091285234910802</v>
      </c>
      <c r="Z12" s="14">
        <v>0.39224698519332302</v>
      </c>
      <c r="AA12" s="14">
        <v>0.431022046790633</v>
      </c>
      <c r="AB12" s="14"/>
      <c r="AC12" s="14">
        <v>0.37683504532684697</v>
      </c>
      <c r="AD12" s="14">
        <v>0.42272424554722099</v>
      </c>
      <c r="AE12" s="14">
        <v>0.34928668672117602</v>
      </c>
      <c r="AF12" s="14"/>
      <c r="AG12" s="14">
        <v>0.40540940180180102</v>
      </c>
      <c r="AH12" s="14">
        <v>0.43380101004997601</v>
      </c>
      <c r="AI12" s="14">
        <v>0.43493271599880901</v>
      </c>
      <c r="AJ12" s="14">
        <v>0.38396633899326699</v>
      </c>
      <c r="AK12" s="14">
        <v>0.35297999035291799</v>
      </c>
    </row>
    <row r="13" spans="2:37" x14ac:dyDescent="0.3">
      <c r="B13" s="15" t="s">
        <v>70</v>
      </c>
      <c r="C13" s="20">
        <v>0.19871142924812901</v>
      </c>
      <c r="D13" s="20">
        <v>0.17960140245327</v>
      </c>
      <c r="E13" s="20">
        <v>0.216032114674511</v>
      </c>
      <c r="F13" s="20"/>
      <c r="G13" s="20">
        <v>0.212558842150121</v>
      </c>
      <c r="H13" s="20">
        <v>0.19206344046402499</v>
      </c>
      <c r="I13" s="20">
        <v>0.19946275048304299</v>
      </c>
      <c r="J13" s="20">
        <v>0.18745098396562099</v>
      </c>
      <c r="K13" s="20"/>
      <c r="L13" s="20">
        <v>0.28032598091982303</v>
      </c>
      <c r="M13" s="20">
        <v>0.18771669689831699</v>
      </c>
      <c r="N13" s="20">
        <v>0.155730334562385</v>
      </c>
      <c r="O13" s="20">
        <v>0.19490431169123301</v>
      </c>
      <c r="P13" s="20">
        <v>0.17458872190342101</v>
      </c>
      <c r="Q13" s="20">
        <v>0.182793273894504</v>
      </c>
      <c r="R13" s="20">
        <v>0.219795171987064</v>
      </c>
      <c r="S13" s="20">
        <v>0.14206563662004501</v>
      </c>
      <c r="T13" s="20">
        <v>0.16732030895894101</v>
      </c>
      <c r="U13" s="20">
        <v>0.19357560319863801</v>
      </c>
      <c r="V13" s="20">
        <v>0.20572823187524</v>
      </c>
      <c r="W13" s="20">
        <v>0.233960015369782</v>
      </c>
      <c r="X13" s="20"/>
      <c r="Y13" s="20">
        <v>0.13389954988677399</v>
      </c>
      <c r="Z13" s="20">
        <v>0.241340157910301</v>
      </c>
      <c r="AA13" s="20">
        <v>0.21758946300856999</v>
      </c>
      <c r="AB13" s="20"/>
      <c r="AC13" s="20">
        <v>0.150920549849788</v>
      </c>
      <c r="AD13" s="20">
        <v>0.22934472254734101</v>
      </c>
      <c r="AE13" s="20">
        <v>0.20011060646322301</v>
      </c>
      <c r="AF13" s="20"/>
      <c r="AG13" s="20">
        <v>0.18956612777526199</v>
      </c>
      <c r="AH13" s="20">
        <v>0.17131749092110399</v>
      </c>
      <c r="AI13" s="20">
        <v>0.215460695212495</v>
      </c>
      <c r="AJ13" s="20">
        <v>0.20177173430255499</v>
      </c>
      <c r="AK13" s="20">
        <v>0.18816377175714699</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80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66</v>
      </c>
      <c r="C9" s="14">
        <v>3.2500746071881498E-2</v>
      </c>
      <c r="D9" s="14">
        <v>3.69603124479801E-2</v>
      </c>
      <c r="E9" s="14">
        <v>2.8360794910222101E-2</v>
      </c>
      <c r="F9" s="14"/>
      <c r="G9" s="14">
        <v>2.2455685628236501E-2</v>
      </c>
      <c r="H9" s="14">
        <v>2.29932506052286E-2</v>
      </c>
      <c r="I9" s="14">
        <v>4.4574091126097198E-2</v>
      </c>
      <c r="J9" s="14">
        <v>4.1744695909363798E-2</v>
      </c>
      <c r="K9" s="14"/>
      <c r="L9" s="14">
        <v>3.4494339206495701E-2</v>
      </c>
      <c r="M9" s="14">
        <v>3.0227035011245899E-2</v>
      </c>
      <c r="N9" s="14">
        <v>3.4297542607350899E-2</v>
      </c>
      <c r="O9" s="14">
        <v>1.7821174556541499E-2</v>
      </c>
      <c r="P9" s="14">
        <v>2.3063039297273099E-2</v>
      </c>
      <c r="Q9" s="14">
        <v>3.0052163219482401E-2</v>
      </c>
      <c r="R9" s="14">
        <v>3.2841440186415299E-2</v>
      </c>
      <c r="S9" s="14">
        <v>4.3489552118262297E-2</v>
      </c>
      <c r="T9" s="14">
        <v>4.2736235261287198E-2</v>
      </c>
      <c r="U9" s="14">
        <v>3.6661043172818403E-2</v>
      </c>
      <c r="V9" s="14">
        <v>3.31939054754802E-2</v>
      </c>
      <c r="W9" s="14">
        <v>3.5047284254352003E-2</v>
      </c>
      <c r="X9" s="14"/>
      <c r="Y9" s="14">
        <v>3.9059478635113103E-2</v>
      </c>
      <c r="Z9" s="14">
        <v>3.3923084819603801E-2</v>
      </c>
      <c r="AA9" s="14">
        <v>2.7295450418905999E-2</v>
      </c>
      <c r="AB9" s="14"/>
      <c r="AC9" s="14">
        <v>2.5277131936080499E-2</v>
      </c>
      <c r="AD9" s="14">
        <v>3.4724786733455699E-2</v>
      </c>
      <c r="AE9" s="14">
        <v>4.5723235973974798E-2</v>
      </c>
      <c r="AF9" s="14"/>
      <c r="AG9" s="14">
        <v>5.0010463000438002E-2</v>
      </c>
      <c r="AH9" s="14">
        <v>2.1667453984777402E-2</v>
      </c>
      <c r="AI9" s="14">
        <v>3.5987476997514499E-2</v>
      </c>
      <c r="AJ9" s="14">
        <v>2.65938797163408E-2</v>
      </c>
      <c r="AK9" s="14">
        <v>4.1640179428135103E-2</v>
      </c>
    </row>
    <row r="10" spans="2:37" x14ac:dyDescent="0.3">
      <c r="B10" s="15" t="s">
        <v>67</v>
      </c>
      <c r="C10" s="14">
        <v>3.2154210807773899E-2</v>
      </c>
      <c r="D10" s="14">
        <v>3.4613824159662902E-2</v>
      </c>
      <c r="E10" s="14">
        <v>2.99645868155759E-2</v>
      </c>
      <c r="F10" s="14"/>
      <c r="G10" s="14">
        <v>2.3723542505693401E-2</v>
      </c>
      <c r="H10" s="14">
        <v>2.7148690503393899E-2</v>
      </c>
      <c r="I10" s="14">
        <v>3.3608031115071803E-2</v>
      </c>
      <c r="J10" s="14">
        <v>4.5650632884928502E-2</v>
      </c>
      <c r="K10" s="14"/>
      <c r="L10" s="14">
        <v>4.0073024936121998E-2</v>
      </c>
      <c r="M10" s="14">
        <v>2.5807804831607401E-2</v>
      </c>
      <c r="N10" s="14">
        <v>2.8090650536388099E-2</v>
      </c>
      <c r="O10" s="14">
        <v>1.8525074378106701E-2</v>
      </c>
      <c r="P10" s="14">
        <v>3.3341364076843599E-2</v>
      </c>
      <c r="Q10" s="14">
        <v>4.1037469255708697E-2</v>
      </c>
      <c r="R10" s="14">
        <v>3.7064234592749802E-2</v>
      </c>
      <c r="S10" s="14">
        <v>4.3409422662390403E-2</v>
      </c>
      <c r="T10" s="14">
        <v>2.8397632695522899E-2</v>
      </c>
      <c r="U10" s="14">
        <v>2.3015586020035401E-2</v>
      </c>
      <c r="V10" s="14">
        <v>3.9748257593082099E-2</v>
      </c>
      <c r="W10" s="14">
        <v>4.5506007934451198E-2</v>
      </c>
      <c r="X10" s="14"/>
      <c r="Y10" s="14">
        <v>4.0680420203883301E-2</v>
      </c>
      <c r="Z10" s="14">
        <v>3.1170890654209599E-2</v>
      </c>
      <c r="AA10" s="14">
        <v>3.3305516106968899E-2</v>
      </c>
      <c r="AB10" s="14"/>
      <c r="AC10" s="14">
        <v>3.0819740738033001E-2</v>
      </c>
      <c r="AD10" s="14">
        <v>2.9820523430995401E-2</v>
      </c>
      <c r="AE10" s="14">
        <v>4.1672075455484098E-2</v>
      </c>
      <c r="AF10" s="14"/>
      <c r="AG10" s="14">
        <v>4.58271950151867E-2</v>
      </c>
      <c r="AH10" s="14">
        <v>3.97943982865374E-2</v>
      </c>
      <c r="AI10" s="14">
        <v>3.8568652847765103E-2</v>
      </c>
      <c r="AJ10" s="14">
        <v>2.2040114749177799E-2</v>
      </c>
      <c r="AK10" s="14">
        <v>4.3894016622071E-2</v>
      </c>
    </row>
    <row r="11" spans="2:37" ht="28.8" x14ac:dyDescent="0.3">
      <c r="B11" s="15" t="s">
        <v>68</v>
      </c>
      <c r="C11" s="14">
        <v>8.3664956348847394E-2</v>
      </c>
      <c r="D11" s="14">
        <v>0.101225766374876</v>
      </c>
      <c r="E11" s="14">
        <v>6.6418358700590499E-2</v>
      </c>
      <c r="F11" s="14"/>
      <c r="G11" s="14">
        <v>7.4107726995370202E-2</v>
      </c>
      <c r="H11" s="14">
        <v>8.8044321979463394E-2</v>
      </c>
      <c r="I11" s="14">
        <v>9.1500956617425994E-2</v>
      </c>
      <c r="J11" s="14">
        <v>8.3769468739036804E-2</v>
      </c>
      <c r="K11" s="14"/>
      <c r="L11" s="14">
        <v>8.7297213144462593E-2</v>
      </c>
      <c r="M11" s="14">
        <v>8.15002070510224E-2</v>
      </c>
      <c r="N11" s="14">
        <v>7.8208392955061906E-2</v>
      </c>
      <c r="O11" s="14">
        <v>8.5068755891132899E-2</v>
      </c>
      <c r="P11" s="14">
        <v>8.7043338984589297E-2</v>
      </c>
      <c r="Q11" s="14">
        <v>9.1919975636314502E-2</v>
      </c>
      <c r="R11" s="14">
        <v>7.1483559568394694E-2</v>
      </c>
      <c r="S11" s="14">
        <v>0.12147248710167299</v>
      </c>
      <c r="T11" s="14">
        <v>7.9244698776398198E-2</v>
      </c>
      <c r="U11" s="14">
        <v>8.7402166023513E-2</v>
      </c>
      <c r="V11" s="14">
        <v>7.3349245018289905E-2</v>
      </c>
      <c r="W11" s="14">
        <v>5.8202728659954898E-2</v>
      </c>
      <c r="X11" s="14"/>
      <c r="Y11" s="14">
        <v>6.7633276543453302E-2</v>
      </c>
      <c r="Z11" s="14">
        <v>7.9568135682184196E-2</v>
      </c>
      <c r="AA11" s="14">
        <v>5.4256437126367803E-2</v>
      </c>
      <c r="AB11" s="14"/>
      <c r="AC11" s="14">
        <v>6.8720168301253104E-2</v>
      </c>
      <c r="AD11" s="14">
        <v>7.2297479543205798E-2</v>
      </c>
      <c r="AE11" s="14">
        <v>0.116011714535001</v>
      </c>
      <c r="AF11" s="14"/>
      <c r="AG11" s="14">
        <v>0.13806292421821401</v>
      </c>
      <c r="AH11" s="14">
        <v>0.10256556916819901</v>
      </c>
      <c r="AI11" s="14">
        <v>8.9727964217635195E-2</v>
      </c>
      <c r="AJ11" s="14">
        <v>7.5261117934999802E-2</v>
      </c>
      <c r="AK11" s="14">
        <v>7.1613195527120699E-2</v>
      </c>
    </row>
    <row r="12" spans="2:37" x14ac:dyDescent="0.3">
      <c r="B12" s="15" t="s">
        <v>69</v>
      </c>
      <c r="C12" s="14">
        <v>0.40702586756215298</v>
      </c>
      <c r="D12" s="14">
        <v>0.40649195207439398</v>
      </c>
      <c r="E12" s="14">
        <v>0.40694736284539001</v>
      </c>
      <c r="F12" s="14"/>
      <c r="G12" s="14">
        <v>0.44959294598032901</v>
      </c>
      <c r="H12" s="14">
        <v>0.39636618225557502</v>
      </c>
      <c r="I12" s="14">
        <v>0.39219527476854299</v>
      </c>
      <c r="J12" s="14">
        <v>0.38984431753555898</v>
      </c>
      <c r="K12" s="14"/>
      <c r="L12" s="14">
        <v>0.389541221451913</v>
      </c>
      <c r="M12" s="14">
        <v>0.432001286025612</v>
      </c>
      <c r="N12" s="14">
        <v>0.41405642740795401</v>
      </c>
      <c r="O12" s="14">
        <v>0.40005301632929802</v>
      </c>
      <c r="P12" s="14">
        <v>0.38909885271927902</v>
      </c>
      <c r="Q12" s="14">
        <v>0.40713255736968901</v>
      </c>
      <c r="R12" s="14">
        <v>0.410611818910743</v>
      </c>
      <c r="S12" s="14">
        <v>0.385199867501064</v>
      </c>
      <c r="T12" s="14">
        <v>0.40854978744659998</v>
      </c>
      <c r="U12" s="14">
        <v>0.43277262531493998</v>
      </c>
      <c r="V12" s="14">
        <v>0.42103874391243901</v>
      </c>
      <c r="W12" s="14">
        <v>0.337052328342477</v>
      </c>
      <c r="X12" s="14"/>
      <c r="Y12" s="14">
        <v>0.41455508471371</v>
      </c>
      <c r="Z12" s="14">
        <v>0.397757003823202</v>
      </c>
      <c r="AA12" s="14">
        <v>0.42777138801659398</v>
      </c>
      <c r="AB12" s="14"/>
      <c r="AC12" s="14">
        <v>0.39618574094999198</v>
      </c>
      <c r="AD12" s="14">
        <v>0.41186760083027402</v>
      </c>
      <c r="AE12" s="14">
        <v>0.41236749287609697</v>
      </c>
      <c r="AF12" s="14"/>
      <c r="AG12" s="14">
        <v>0.42984304773867699</v>
      </c>
      <c r="AH12" s="14">
        <v>0.41400951197542402</v>
      </c>
      <c r="AI12" s="14">
        <v>0.41603441533503999</v>
      </c>
      <c r="AJ12" s="14">
        <v>0.39806108736799301</v>
      </c>
      <c r="AK12" s="14">
        <v>0.42269719857974802</v>
      </c>
    </row>
    <row r="13" spans="2:37" x14ac:dyDescent="0.3">
      <c r="B13" s="15" t="s">
        <v>70</v>
      </c>
      <c r="C13" s="20">
        <v>0.444654219209344</v>
      </c>
      <c r="D13" s="20">
        <v>0.420708144943087</v>
      </c>
      <c r="E13" s="20">
        <v>0.46830889672822101</v>
      </c>
      <c r="F13" s="20"/>
      <c r="G13" s="20">
        <v>0.43012009889037101</v>
      </c>
      <c r="H13" s="20">
        <v>0.46544755465633902</v>
      </c>
      <c r="I13" s="20">
        <v>0.43812164637286199</v>
      </c>
      <c r="J13" s="20">
        <v>0.43899088493111199</v>
      </c>
      <c r="K13" s="20"/>
      <c r="L13" s="20">
        <v>0.44859420126100702</v>
      </c>
      <c r="M13" s="20">
        <v>0.43046366708051298</v>
      </c>
      <c r="N13" s="20">
        <v>0.445346986493245</v>
      </c>
      <c r="O13" s="20">
        <v>0.47853197884492099</v>
      </c>
      <c r="P13" s="20">
        <v>0.46745340492201498</v>
      </c>
      <c r="Q13" s="20">
        <v>0.42985783451880499</v>
      </c>
      <c r="R13" s="20">
        <v>0.44799894674169799</v>
      </c>
      <c r="S13" s="20">
        <v>0.40642867061660998</v>
      </c>
      <c r="T13" s="20">
        <v>0.44107164582019198</v>
      </c>
      <c r="U13" s="20">
        <v>0.420148579468693</v>
      </c>
      <c r="V13" s="20">
        <v>0.43266984800070801</v>
      </c>
      <c r="W13" s="20">
        <v>0.52419165080876495</v>
      </c>
      <c r="X13" s="20"/>
      <c r="Y13" s="20">
        <v>0.43807173990384002</v>
      </c>
      <c r="Z13" s="20">
        <v>0.45758088502080002</v>
      </c>
      <c r="AA13" s="20">
        <v>0.45737120833116401</v>
      </c>
      <c r="AB13" s="20"/>
      <c r="AC13" s="20">
        <v>0.47899721807464202</v>
      </c>
      <c r="AD13" s="20">
        <v>0.45128960946206897</v>
      </c>
      <c r="AE13" s="20">
        <v>0.38422548115944299</v>
      </c>
      <c r="AF13" s="20"/>
      <c r="AG13" s="20">
        <v>0.33625637002748399</v>
      </c>
      <c r="AH13" s="20">
        <v>0.421963066585062</v>
      </c>
      <c r="AI13" s="20">
        <v>0.41968149060204502</v>
      </c>
      <c r="AJ13" s="20">
        <v>0.47804380023148901</v>
      </c>
      <c r="AK13" s="20">
        <v>0.42015540984292599</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81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66</v>
      </c>
      <c r="C9" s="14">
        <v>0</v>
      </c>
      <c r="D9" s="14">
        <v>0</v>
      </c>
      <c r="E9" s="14">
        <v>0</v>
      </c>
      <c r="F9" s="14"/>
      <c r="G9" s="14">
        <v>0</v>
      </c>
      <c r="H9" s="14">
        <v>0</v>
      </c>
      <c r="I9" s="14">
        <v>0</v>
      </c>
      <c r="J9" s="14">
        <v>0</v>
      </c>
      <c r="K9" s="14"/>
      <c r="L9" s="14">
        <v>0</v>
      </c>
      <c r="M9" s="14">
        <v>0</v>
      </c>
      <c r="N9" s="14">
        <v>0</v>
      </c>
      <c r="O9" s="14">
        <v>0</v>
      </c>
      <c r="P9" s="14">
        <v>0</v>
      </c>
      <c r="Q9" s="14">
        <v>0</v>
      </c>
      <c r="R9" s="14">
        <v>0</v>
      </c>
      <c r="S9" s="14">
        <v>0</v>
      </c>
      <c r="T9" s="14">
        <v>0</v>
      </c>
      <c r="U9" s="14">
        <v>0</v>
      </c>
      <c r="V9" s="14">
        <v>0</v>
      </c>
      <c r="W9" s="14">
        <v>0</v>
      </c>
      <c r="X9" s="14"/>
      <c r="Y9" s="14">
        <v>0</v>
      </c>
      <c r="Z9" s="14">
        <v>0</v>
      </c>
      <c r="AA9" s="14">
        <v>0</v>
      </c>
      <c r="AB9" s="14"/>
      <c r="AC9" s="14">
        <v>0</v>
      </c>
      <c r="AD9" s="14">
        <v>0</v>
      </c>
      <c r="AE9" s="14">
        <v>0</v>
      </c>
      <c r="AF9" s="14"/>
      <c r="AG9" s="14">
        <v>0</v>
      </c>
      <c r="AH9" s="14">
        <v>0</v>
      </c>
      <c r="AI9" s="14">
        <v>0</v>
      </c>
      <c r="AJ9" s="14">
        <v>0</v>
      </c>
      <c r="AK9" s="14">
        <v>0</v>
      </c>
    </row>
    <row r="10" spans="2:37" x14ac:dyDescent="0.3">
      <c r="B10" s="15" t="s">
        <v>67</v>
      </c>
      <c r="C10" s="14">
        <v>1</v>
      </c>
      <c r="D10" s="14">
        <v>1</v>
      </c>
      <c r="E10" s="14">
        <v>1</v>
      </c>
      <c r="F10" s="14"/>
      <c r="G10" s="14">
        <v>1</v>
      </c>
      <c r="H10" s="14">
        <v>1</v>
      </c>
      <c r="I10" s="14">
        <v>1</v>
      </c>
      <c r="J10" s="14">
        <v>1</v>
      </c>
      <c r="K10" s="14"/>
      <c r="L10" s="14">
        <v>1</v>
      </c>
      <c r="M10" s="14">
        <v>1</v>
      </c>
      <c r="N10" s="14">
        <v>1</v>
      </c>
      <c r="O10" s="14">
        <v>1</v>
      </c>
      <c r="P10" s="14">
        <v>1</v>
      </c>
      <c r="Q10" s="14">
        <v>1</v>
      </c>
      <c r="R10" s="14">
        <v>1</v>
      </c>
      <c r="S10" s="14">
        <v>1</v>
      </c>
      <c r="T10" s="14">
        <v>1</v>
      </c>
      <c r="U10" s="14">
        <v>1</v>
      </c>
      <c r="V10" s="14">
        <v>1</v>
      </c>
      <c r="W10" s="14">
        <v>1</v>
      </c>
      <c r="X10" s="14"/>
      <c r="Y10" s="14">
        <v>1</v>
      </c>
      <c r="Z10" s="14">
        <v>1</v>
      </c>
      <c r="AA10" s="14">
        <v>1</v>
      </c>
      <c r="AB10" s="14"/>
      <c r="AC10" s="14">
        <v>1</v>
      </c>
      <c r="AD10" s="14">
        <v>1</v>
      </c>
      <c r="AE10" s="14">
        <v>1</v>
      </c>
      <c r="AF10" s="14"/>
      <c r="AG10" s="14">
        <v>1</v>
      </c>
      <c r="AH10" s="14">
        <v>1</v>
      </c>
      <c r="AI10" s="14">
        <v>1</v>
      </c>
      <c r="AJ10" s="14">
        <v>1</v>
      </c>
      <c r="AK10" s="14">
        <v>1</v>
      </c>
    </row>
    <row r="11" spans="2:37" ht="28.8" x14ac:dyDescent="0.3">
      <c r="B11" s="15" t="s">
        <v>68</v>
      </c>
      <c r="C11" s="14">
        <v>0</v>
      </c>
      <c r="D11" s="14">
        <v>0</v>
      </c>
      <c r="E11" s="14">
        <v>0</v>
      </c>
      <c r="F11" s="14"/>
      <c r="G11" s="14">
        <v>0</v>
      </c>
      <c r="H11" s="14">
        <v>0</v>
      </c>
      <c r="I11" s="14">
        <v>0</v>
      </c>
      <c r="J11" s="14">
        <v>0</v>
      </c>
      <c r="K11" s="14"/>
      <c r="L11" s="14">
        <v>0</v>
      </c>
      <c r="M11" s="14">
        <v>0</v>
      </c>
      <c r="N11" s="14">
        <v>0</v>
      </c>
      <c r="O11" s="14">
        <v>0</v>
      </c>
      <c r="P11" s="14">
        <v>0</v>
      </c>
      <c r="Q11" s="14">
        <v>0</v>
      </c>
      <c r="R11" s="14">
        <v>0</v>
      </c>
      <c r="S11" s="14">
        <v>0</v>
      </c>
      <c r="T11" s="14">
        <v>0</v>
      </c>
      <c r="U11" s="14">
        <v>0</v>
      </c>
      <c r="V11" s="14">
        <v>0</v>
      </c>
      <c r="W11" s="14">
        <v>0</v>
      </c>
      <c r="X11" s="14"/>
      <c r="Y11" s="14">
        <v>0</v>
      </c>
      <c r="Z11" s="14">
        <v>0</v>
      </c>
      <c r="AA11" s="14">
        <v>0</v>
      </c>
      <c r="AB11" s="14"/>
      <c r="AC11" s="14">
        <v>0</v>
      </c>
      <c r="AD11" s="14">
        <v>0</v>
      </c>
      <c r="AE11" s="14">
        <v>0</v>
      </c>
      <c r="AF11" s="14"/>
      <c r="AG11" s="14">
        <v>0</v>
      </c>
      <c r="AH11" s="14">
        <v>0</v>
      </c>
      <c r="AI11" s="14">
        <v>0</v>
      </c>
      <c r="AJ11" s="14">
        <v>0</v>
      </c>
      <c r="AK11" s="14">
        <v>0</v>
      </c>
    </row>
    <row r="12" spans="2:37" x14ac:dyDescent="0.3">
      <c r="B12" s="15" t="s">
        <v>69</v>
      </c>
      <c r="C12" s="14">
        <v>0</v>
      </c>
      <c r="D12" s="14">
        <v>0</v>
      </c>
      <c r="E12" s="14">
        <v>0</v>
      </c>
      <c r="F12" s="14"/>
      <c r="G12" s="14">
        <v>0</v>
      </c>
      <c r="H12" s="14">
        <v>0</v>
      </c>
      <c r="I12" s="14">
        <v>0</v>
      </c>
      <c r="J12" s="14">
        <v>0</v>
      </c>
      <c r="K12" s="14"/>
      <c r="L12" s="14">
        <v>0</v>
      </c>
      <c r="M12" s="14">
        <v>0</v>
      </c>
      <c r="N12" s="14">
        <v>0</v>
      </c>
      <c r="O12" s="14">
        <v>0</v>
      </c>
      <c r="P12" s="14">
        <v>0</v>
      </c>
      <c r="Q12" s="14">
        <v>0</v>
      </c>
      <c r="R12" s="14">
        <v>0</v>
      </c>
      <c r="S12" s="14">
        <v>0</v>
      </c>
      <c r="T12" s="14">
        <v>0</v>
      </c>
      <c r="U12" s="14">
        <v>0</v>
      </c>
      <c r="V12" s="14">
        <v>0</v>
      </c>
      <c r="W12" s="14">
        <v>0</v>
      </c>
      <c r="X12" s="14"/>
      <c r="Y12" s="14">
        <v>0</v>
      </c>
      <c r="Z12" s="14">
        <v>0</v>
      </c>
      <c r="AA12" s="14">
        <v>0</v>
      </c>
      <c r="AB12" s="14"/>
      <c r="AC12" s="14">
        <v>0</v>
      </c>
      <c r="AD12" s="14">
        <v>0</v>
      </c>
      <c r="AE12" s="14">
        <v>0</v>
      </c>
      <c r="AF12" s="14"/>
      <c r="AG12" s="14">
        <v>0</v>
      </c>
      <c r="AH12" s="14">
        <v>0</v>
      </c>
      <c r="AI12" s="14">
        <v>0</v>
      </c>
      <c r="AJ12" s="14">
        <v>0</v>
      </c>
      <c r="AK12" s="14">
        <v>0</v>
      </c>
    </row>
    <row r="13" spans="2:37" x14ac:dyDescent="0.3">
      <c r="B13" s="15" t="s">
        <v>70</v>
      </c>
      <c r="C13" s="20">
        <v>0</v>
      </c>
      <c r="D13" s="20">
        <v>0</v>
      </c>
      <c r="E13" s="20">
        <v>0</v>
      </c>
      <c r="F13" s="20"/>
      <c r="G13" s="20">
        <v>0</v>
      </c>
      <c r="H13" s="20">
        <v>0</v>
      </c>
      <c r="I13" s="20">
        <v>0</v>
      </c>
      <c r="J13" s="20">
        <v>0</v>
      </c>
      <c r="K13" s="20"/>
      <c r="L13" s="20">
        <v>0</v>
      </c>
      <c r="M13" s="20">
        <v>0</v>
      </c>
      <c r="N13" s="20">
        <v>0</v>
      </c>
      <c r="O13" s="20">
        <v>0</v>
      </c>
      <c r="P13" s="20">
        <v>0</v>
      </c>
      <c r="Q13" s="20">
        <v>0</v>
      </c>
      <c r="R13" s="20">
        <v>0</v>
      </c>
      <c r="S13" s="20">
        <v>0</v>
      </c>
      <c r="T13" s="20">
        <v>0</v>
      </c>
      <c r="U13" s="20">
        <v>0</v>
      </c>
      <c r="V13" s="20">
        <v>0</v>
      </c>
      <c r="W13" s="20">
        <v>0</v>
      </c>
      <c r="X13" s="20"/>
      <c r="Y13" s="20">
        <v>0</v>
      </c>
      <c r="Z13" s="20">
        <v>0</v>
      </c>
      <c r="AA13" s="20">
        <v>0</v>
      </c>
      <c r="AB13" s="20"/>
      <c r="AC13" s="20">
        <v>0</v>
      </c>
      <c r="AD13" s="20">
        <v>0</v>
      </c>
      <c r="AE13" s="20">
        <v>0</v>
      </c>
      <c r="AF13" s="20"/>
      <c r="AG13" s="20">
        <v>0</v>
      </c>
      <c r="AH13" s="20">
        <v>0</v>
      </c>
      <c r="AI13" s="20">
        <v>0</v>
      </c>
      <c r="AJ13" s="20">
        <v>0</v>
      </c>
      <c r="AK13" s="20">
        <v>0</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82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66</v>
      </c>
      <c r="C9" s="14">
        <v>2.94146775118534E-2</v>
      </c>
      <c r="D9" s="14">
        <v>3.4823898336348601E-2</v>
      </c>
      <c r="E9" s="14">
        <v>2.4327227915732701E-2</v>
      </c>
      <c r="F9" s="14"/>
      <c r="G9" s="14">
        <v>2.24738969979007E-2</v>
      </c>
      <c r="H9" s="14">
        <v>1.92318711813762E-2</v>
      </c>
      <c r="I9" s="14">
        <v>3.05863514926491E-2</v>
      </c>
      <c r="J9" s="14">
        <v>4.5555636114889199E-2</v>
      </c>
      <c r="K9" s="14"/>
      <c r="L9" s="14">
        <v>3.2631687979396598E-2</v>
      </c>
      <c r="M9" s="14">
        <v>3.4943526338594502E-2</v>
      </c>
      <c r="N9" s="14">
        <v>2.5844644349857501E-2</v>
      </c>
      <c r="O9" s="14">
        <v>2.1336600956945E-2</v>
      </c>
      <c r="P9" s="14">
        <v>3.2356525615002803E-2</v>
      </c>
      <c r="Q9" s="14">
        <v>3.4300994422462601E-2</v>
      </c>
      <c r="R9" s="14">
        <v>2.46756527610375E-2</v>
      </c>
      <c r="S9" s="14">
        <v>4.3185544929871401E-2</v>
      </c>
      <c r="T9" s="14">
        <v>2.6854942868306701E-2</v>
      </c>
      <c r="U9" s="14">
        <v>2.9208959893502699E-2</v>
      </c>
      <c r="V9" s="14">
        <v>1.2707752290751301E-2</v>
      </c>
      <c r="W9" s="14">
        <v>3.5017292671274201E-2</v>
      </c>
      <c r="X9" s="14"/>
      <c r="Y9" s="14">
        <v>2.83987848179699E-2</v>
      </c>
      <c r="Z9" s="14">
        <v>3.0160773626529701E-2</v>
      </c>
      <c r="AA9" s="14">
        <v>2.64796052908505E-2</v>
      </c>
      <c r="AB9" s="14"/>
      <c r="AC9" s="14">
        <v>3.5449620774347303E-2</v>
      </c>
      <c r="AD9" s="14">
        <v>2.71055676072041E-2</v>
      </c>
      <c r="AE9" s="14">
        <v>2.8605471897917598E-2</v>
      </c>
      <c r="AF9" s="14"/>
      <c r="AG9" s="14">
        <v>4.8880280278768597E-2</v>
      </c>
      <c r="AH9" s="14">
        <v>3.3130543938920197E-2</v>
      </c>
      <c r="AI9" s="14">
        <v>2.8451070795918802E-2</v>
      </c>
      <c r="AJ9" s="14">
        <v>2.3780144306537999E-2</v>
      </c>
      <c r="AK9" s="14">
        <v>3.8525802755868498E-2</v>
      </c>
    </row>
    <row r="10" spans="2:37" x14ac:dyDescent="0.3">
      <c r="B10" s="15" t="s">
        <v>67</v>
      </c>
      <c r="C10" s="14">
        <v>0.103653736428099</v>
      </c>
      <c r="D10" s="14">
        <v>0.113337305565157</v>
      </c>
      <c r="E10" s="14">
        <v>9.4231099260062498E-2</v>
      </c>
      <c r="F10" s="14"/>
      <c r="G10" s="14">
        <v>0.101148577178979</v>
      </c>
      <c r="H10" s="14">
        <v>9.2461285999697398E-2</v>
      </c>
      <c r="I10" s="14">
        <v>9.7024127830016002E-2</v>
      </c>
      <c r="J10" s="14">
        <v>0.124037244440022</v>
      </c>
      <c r="K10" s="14"/>
      <c r="L10" s="14">
        <v>8.6674508571043599E-2</v>
      </c>
      <c r="M10" s="14">
        <v>9.8347736644070205E-2</v>
      </c>
      <c r="N10" s="14">
        <v>0.122075599065472</v>
      </c>
      <c r="O10" s="14">
        <v>0.10381777062985401</v>
      </c>
      <c r="P10" s="14">
        <v>9.8204630632420103E-2</v>
      </c>
      <c r="Q10" s="14">
        <v>8.8603136111749095E-2</v>
      </c>
      <c r="R10" s="14">
        <v>0.108333589692212</v>
      </c>
      <c r="S10" s="14">
        <v>0.107593215795349</v>
      </c>
      <c r="T10" s="14">
        <v>0.11118949774688899</v>
      </c>
      <c r="U10" s="14">
        <v>0.11861479100920801</v>
      </c>
      <c r="V10" s="14">
        <v>9.3748885703488605E-2</v>
      </c>
      <c r="W10" s="14">
        <v>0.14047335414314699</v>
      </c>
      <c r="X10" s="14"/>
      <c r="Y10" s="14">
        <v>9.8237605736929301E-2</v>
      </c>
      <c r="Z10" s="14">
        <v>0.110621155334483</v>
      </c>
      <c r="AA10" s="14">
        <v>0.10849904350438599</v>
      </c>
      <c r="AB10" s="14"/>
      <c r="AC10" s="14">
        <v>8.9583347498780094E-2</v>
      </c>
      <c r="AD10" s="14">
        <v>0.112052489983419</v>
      </c>
      <c r="AE10" s="14">
        <v>0.11367353878564999</v>
      </c>
      <c r="AF10" s="14"/>
      <c r="AG10" s="14">
        <v>0.113206991159589</v>
      </c>
      <c r="AH10" s="14">
        <v>0.11570293633034601</v>
      </c>
      <c r="AI10" s="14">
        <v>9.1339469119916597E-2</v>
      </c>
      <c r="AJ10" s="14">
        <v>0.103910486281379</v>
      </c>
      <c r="AK10" s="14">
        <v>0.10483004692754901</v>
      </c>
    </row>
    <row r="11" spans="2:37" ht="28.8" x14ac:dyDescent="0.3">
      <c r="B11" s="15" t="s">
        <v>68</v>
      </c>
      <c r="C11" s="14">
        <v>0.27789272269211501</v>
      </c>
      <c r="D11" s="14">
        <v>0.27452243888764799</v>
      </c>
      <c r="E11" s="14">
        <v>0.28169818624671999</v>
      </c>
      <c r="F11" s="14"/>
      <c r="G11" s="14">
        <v>0.243703562732525</v>
      </c>
      <c r="H11" s="14">
        <v>0.28405737046264001</v>
      </c>
      <c r="I11" s="14">
        <v>0.28110870360039197</v>
      </c>
      <c r="J11" s="14">
        <v>0.30841185140029098</v>
      </c>
      <c r="K11" s="14"/>
      <c r="L11" s="14">
        <v>0.22848194691052701</v>
      </c>
      <c r="M11" s="14">
        <v>0.28624966629801701</v>
      </c>
      <c r="N11" s="14">
        <v>0.27615478236267799</v>
      </c>
      <c r="O11" s="14">
        <v>0.29373947130932798</v>
      </c>
      <c r="P11" s="14">
        <v>0.26095738216137698</v>
      </c>
      <c r="Q11" s="14">
        <v>0.27044905605841701</v>
      </c>
      <c r="R11" s="14">
        <v>0.293959428280956</v>
      </c>
      <c r="S11" s="14">
        <v>0.28960108578781202</v>
      </c>
      <c r="T11" s="14">
        <v>0.28962128124499797</v>
      </c>
      <c r="U11" s="14">
        <v>0.30516986607686603</v>
      </c>
      <c r="V11" s="14">
        <v>0.323160597277593</v>
      </c>
      <c r="W11" s="14">
        <v>0.23190439197645701</v>
      </c>
      <c r="X11" s="14"/>
      <c r="Y11" s="14">
        <v>0.25615021475264699</v>
      </c>
      <c r="Z11" s="14">
        <v>0.24520212348301201</v>
      </c>
      <c r="AA11" s="14">
        <v>0.24250357971768099</v>
      </c>
      <c r="AB11" s="14"/>
      <c r="AC11" s="14">
        <v>0.29644558671930199</v>
      </c>
      <c r="AD11" s="14">
        <v>0.25582640036622301</v>
      </c>
      <c r="AE11" s="14">
        <v>0.29847086731191202</v>
      </c>
      <c r="AF11" s="14"/>
      <c r="AG11" s="14">
        <v>0.188426327217315</v>
      </c>
      <c r="AH11" s="14">
        <v>0.26418469039350601</v>
      </c>
      <c r="AI11" s="14">
        <v>0.26612251098001999</v>
      </c>
      <c r="AJ11" s="14">
        <v>0.28749312937998101</v>
      </c>
      <c r="AK11" s="14">
        <v>0.28599013821094699</v>
      </c>
    </row>
    <row r="12" spans="2:37" x14ac:dyDescent="0.3">
      <c r="B12" s="15" t="s">
        <v>69</v>
      </c>
      <c r="C12" s="14">
        <v>0.40875321695662498</v>
      </c>
      <c r="D12" s="14">
        <v>0.39480162908671101</v>
      </c>
      <c r="E12" s="14">
        <v>0.42110749477584603</v>
      </c>
      <c r="F12" s="14"/>
      <c r="G12" s="14">
        <v>0.43709487899894001</v>
      </c>
      <c r="H12" s="14">
        <v>0.44313218128047699</v>
      </c>
      <c r="I12" s="14">
        <v>0.38586472214368001</v>
      </c>
      <c r="J12" s="14">
        <v>0.36196275412694601</v>
      </c>
      <c r="K12" s="14"/>
      <c r="L12" s="14">
        <v>0.43492775848652399</v>
      </c>
      <c r="M12" s="14">
        <v>0.407703207440758</v>
      </c>
      <c r="N12" s="14">
        <v>0.41083712393574301</v>
      </c>
      <c r="O12" s="14">
        <v>0.41136759496639802</v>
      </c>
      <c r="P12" s="14">
        <v>0.45965915060478502</v>
      </c>
      <c r="Q12" s="14">
        <v>0.42044071824222401</v>
      </c>
      <c r="R12" s="14">
        <v>0.39255963202231903</v>
      </c>
      <c r="S12" s="14">
        <v>0.42651817842934298</v>
      </c>
      <c r="T12" s="14">
        <v>0.3664532172753</v>
      </c>
      <c r="U12" s="14">
        <v>0.39337876357143797</v>
      </c>
      <c r="V12" s="14">
        <v>0.400245878044444</v>
      </c>
      <c r="W12" s="14">
        <v>0.358698242172865</v>
      </c>
      <c r="X12" s="14"/>
      <c r="Y12" s="14">
        <v>0.45205808356838401</v>
      </c>
      <c r="Z12" s="14">
        <v>0.40365520430893098</v>
      </c>
      <c r="AA12" s="14">
        <v>0.43165265387901097</v>
      </c>
      <c r="AB12" s="14"/>
      <c r="AC12" s="14">
        <v>0.41385471584382999</v>
      </c>
      <c r="AD12" s="14">
        <v>0.42022278759883902</v>
      </c>
      <c r="AE12" s="14">
        <v>0.37419576690583101</v>
      </c>
      <c r="AF12" s="14"/>
      <c r="AG12" s="14">
        <v>0.41429211240693598</v>
      </c>
      <c r="AH12" s="14">
        <v>0.415963819943651</v>
      </c>
      <c r="AI12" s="14">
        <v>0.40672742304822401</v>
      </c>
      <c r="AJ12" s="14">
        <v>0.41033264851271301</v>
      </c>
      <c r="AK12" s="14">
        <v>0.405015797872744</v>
      </c>
    </row>
    <row r="13" spans="2:37" x14ac:dyDescent="0.3">
      <c r="B13" s="15" t="s">
        <v>70</v>
      </c>
      <c r="C13" s="20">
        <v>0.18028564641130801</v>
      </c>
      <c r="D13" s="20">
        <v>0.18251472812413599</v>
      </c>
      <c r="E13" s="20">
        <v>0.178635991801638</v>
      </c>
      <c r="F13" s="20"/>
      <c r="G13" s="20">
        <v>0.195579084091655</v>
      </c>
      <c r="H13" s="20">
        <v>0.16111729107580999</v>
      </c>
      <c r="I13" s="20">
        <v>0.20541609493326299</v>
      </c>
      <c r="J13" s="20">
        <v>0.160032513917851</v>
      </c>
      <c r="K13" s="20"/>
      <c r="L13" s="20">
        <v>0.21728409805250801</v>
      </c>
      <c r="M13" s="20">
        <v>0.17275586327856099</v>
      </c>
      <c r="N13" s="20">
        <v>0.165087850286249</v>
      </c>
      <c r="O13" s="20">
        <v>0.16973856213747501</v>
      </c>
      <c r="P13" s="20">
        <v>0.14882231098641499</v>
      </c>
      <c r="Q13" s="20">
        <v>0.18620609516514799</v>
      </c>
      <c r="R13" s="20">
        <v>0.180471697243475</v>
      </c>
      <c r="S13" s="20">
        <v>0.133101975057625</v>
      </c>
      <c r="T13" s="20">
        <v>0.205881060864506</v>
      </c>
      <c r="U13" s="20">
        <v>0.15362761944898401</v>
      </c>
      <c r="V13" s="20">
        <v>0.17013688668372301</v>
      </c>
      <c r="W13" s="20">
        <v>0.23390671903625701</v>
      </c>
      <c r="X13" s="20"/>
      <c r="Y13" s="20">
        <v>0.16515531112407</v>
      </c>
      <c r="Z13" s="20">
        <v>0.21036074324704301</v>
      </c>
      <c r="AA13" s="20">
        <v>0.19086511760807101</v>
      </c>
      <c r="AB13" s="20"/>
      <c r="AC13" s="20">
        <v>0.16466672916374001</v>
      </c>
      <c r="AD13" s="20">
        <v>0.184792754444315</v>
      </c>
      <c r="AE13" s="20">
        <v>0.18505435509868901</v>
      </c>
      <c r="AF13" s="20"/>
      <c r="AG13" s="20">
        <v>0.235194288937391</v>
      </c>
      <c r="AH13" s="20">
        <v>0.171018009393577</v>
      </c>
      <c r="AI13" s="20">
        <v>0.20735952605592001</v>
      </c>
      <c r="AJ13" s="20">
        <v>0.174483591519389</v>
      </c>
      <c r="AK13" s="20">
        <v>0.16563821423289199</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83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66</v>
      </c>
      <c r="C9" s="14">
        <v>4.1947617080143301E-2</v>
      </c>
      <c r="D9" s="14">
        <v>4.4151045784876997E-2</v>
      </c>
      <c r="E9" s="14">
        <v>4.0072611662092E-2</v>
      </c>
      <c r="F9" s="14"/>
      <c r="G9" s="14">
        <v>3.0670825809814901E-2</v>
      </c>
      <c r="H9" s="14">
        <v>2.9249128477897901E-2</v>
      </c>
      <c r="I9" s="14">
        <v>5.0812792864648799E-2</v>
      </c>
      <c r="J9" s="14">
        <v>6.0129925507107503E-2</v>
      </c>
      <c r="K9" s="14"/>
      <c r="L9" s="14">
        <v>4.63936144166371E-2</v>
      </c>
      <c r="M9" s="14">
        <v>3.8204262844159301E-2</v>
      </c>
      <c r="N9" s="14">
        <v>3.3075475486898903E-2</v>
      </c>
      <c r="O9" s="14">
        <v>1.7861239256263501E-2</v>
      </c>
      <c r="P9" s="14">
        <v>3.7027433174705401E-2</v>
      </c>
      <c r="Q9" s="14">
        <v>4.5470288878826599E-2</v>
      </c>
      <c r="R9" s="14">
        <v>5.7858305566667899E-2</v>
      </c>
      <c r="S9" s="14">
        <v>4.1600694339360401E-2</v>
      </c>
      <c r="T9" s="14">
        <v>5.6955456752772998E-2</v>
      </c>
      <c r="U9" s="14">
        <v>3.3328625964407499E-2</v>
      </c>
      <c r="V9" s="14">
        <v>4.5057485938562999E-2</v>
      </c>
      <c r="W9" s="14">
        <v>5.80221119417349E-2</v>
      </c>
      <c r="X9" s="14"/>
      <c r="Y9" s="14">
        <v>4.9067971861201501E-2</v>
      </c>
      <c r="Z9" s="14">
        <v>3.8700357333390202E-2</v>
      </c>
      <c r="AA9" s="14">
        <v>6.0518126727628699E-2</v>
      </c>
      <c r="AB9" s="14"/>
      <c r="AC9" s="14">
        <v>3.4460247889552903E-2</v>
      </c>
      <c r="AD9" s="14">
        <v>4.1015961863479201E-2</v>
      </c>
      <c r="AE9" s="14">
        <v>6.9561027846763795E-2</v>
      </c>
      <c r="AF9" s="14"/>
      <c r="AG9" s="14">
        <v>3.8030754642577998E-2</v>
      </c>
      <c r="AH9" s="14">
        <v>2.91748168473085E-2</v>
      </c>
      <c r="AI9" s="14">
        <v>4.9664777324408799E-2</v>
      </c>
      <c r="AJ9" s="14">
        <v>3.2165046986117697E-2</v>
      </c>
      <c r="AK9" s="14">
        <v>6.0408179161552902E-2</v>
      </c>
    </row>
    <row r="10" spans="2:37" x14ac:dyDescent="0.3">
      <c r="B10" s="15" t="s">
        <v>67</v>
      </c>
      <c r="C10" s="14">
        <v>2.42265771711478E-2</v>
      </c>
      <c r="D10" s="14">
        <v>2.5296956940534802E-2</v>
      </c>
      <c r="E10" s="14">
        <v>2.33410896997178E-2</v>
      </c>
      <c r="F10" s="14"/>
      <c r="G10" s="14">
        <v>2.3530625360749201E-2</v>
      </c>
      <c r="H10" s="14">
        <v>2.66150605455505E-2</v>
      </c>
      <c r="I10" s="14">
        <v>1.7409822438477E-2</v>
      </c>
      <c r="J10" s="14">
        <v>2.8851434358092402E-2</v>
      </c>
      <c r="K10" s="14"/>
      <c r="L10" s="14">
        <v>2.87935664901308E-2</v>
      </c>
      <c r="M10" s="14">
        <v>1.7411829071249E-2</v>
      </c>
      <c r="N10" s="14">
        <v>3.7184452617722102E-2</v>
      </c>
      <c r="O10" s="14">
        <v>2.91755058332622E-2</v>
      </c>
      <c r="P10" s="14">
        <v>3.7545335856716898E-2</v>
      </c>
      <c r="Q10" s="14">
        <v>3.43152153828458E-2</v>
      </c>
      <c r="R10" s="14">
        <v>2.15881750403717E-2</v>
      </c>
      <c r="S10" s="14">
        <v>3.6506734339081498E-2</v>
      </c>
      <c r="T10" s="14">
        <v>8.9552632748737399E-3</v>
      </c>
      <c r="U10" s="14">
        <v>1.2846496271570799E-2</v>
      </c>
      <c r="V10" s="14">
        <v>1.87301076352452E-2</v>
      </c>
      <c r="W10" s="14">
        <v>1.1609148639893299E-2</v>
      </c>
      <c r="X10" s="14"/>
      <c r="Y10" s="14">
        <v>2.6370795895098002E-2</v>
      </c>
      <c r="Z10" s="14">
        <v>2.16521508861796E-2</v>
      </c>
      <c r="AA10" s="14">
        <v>2.69388094000006E-2</v>
      </c>
      <c r="AB10" s="14"/>
      <c r="AC10" s="14">
        <v>1.9674400355480001E-2</v>
      </c>
      <c r="AD10" s="14">
        <v>2.4596753223214401E-2</v>
      </c>
      <c r="AE10" s="14">
        <v>3.5715483259759297E-2</v>
      </c>
      <c r="AF10" s="14"/>
      <c r="AG10" s="14">
        <v>4.9733846429061597E-2</v>
      </c>
      <c r="AH10" s="14">
        <v>3.2682938296533598E-2</v>
      </c>
      <c r="AI10" s="14">
        <v>3.1243637518407499E-2</v>
      </c>
      <c r="AJ10" s="14">
        <v>1.9496395227969102E-2</v>
      </c>
      <c r="AK10" s="14">
        <v>2.2890390240287301E-2</v>
      </c>
    </row>
    <row r="11" spans="2:37" ht="28.8" x14ac:dyDescent="0.3">
      <c r="B11" s="15" t="s">
        <v>68</v>
      </c>
      <c r="C11" s="14">
        <v>5.5825037288605599E-2</v>
      </c>
      <c r="D11" s="14">
        <v>5.8449981254955402E-2</v>
      </c>
      <c r="E11" s="14">
        <v>5.3629890210809203E-2</v>
      </c>
      <c r="F11" s="14"/>
      <c r="G11" s="14">
        <v>4.3732898333170803E-2</v>
      </c>
      <c r="H11" s="14">
        <v>4.6773944498115699E-2</v>
      </c>
      <c r="I11" s="14">
        <v>6.6521558770658296E-2</v>
      </c>
      <c r="J11" s="14">
        <v>6.9691444048223999E-2</v>
      </c>
      <c r="K11" s="14"/>
      <c r="L11" s="14">
        <v>5.9860707616060799E-2</v>
      </c>
      <c r="M11" s="14">
        <v>4.5213977007749297E-2</v>
      </c>
      <c r="N11" s="14">
        <v>4.5323160760525498E-2</v>
      </c>
      <c r="O11" s="14">
        <v>4.8373464404595799E-2</v>
      </c>
      <c r="P11" s="14">
        <v>3.6546978703164798E-2</v>
      </c>
      <c r="Q11" s="14">
        <v>7.6240639670471802E-2</v>
      </c>
      <c r="R11" s="14">
        <v>4.1327272064570202E-2</v>
      </c>
      <c r="S11" s="14">
        <v>8.1189362767324996E-2</v>
      </c>
      <c r="T11" s="14">
        <v>6.10471677622147E-2</v>
      </c>
      <c r="U11" s="14">
        <v>6.5688710159808497E-2</v>
      </c>
      <c r="V11" s="14">
        <v>5.7973852662806503E-2</v>
      </c>
      <c r="W11" s="14">
        <v>6.9812472403312606E-2</v>
      </c>
      <c r="X11" s="14"/>
      <c r="Y11" s="14">
        <v>3.5862923808388299E-2</v>
      </c>
      <c r="Z11" s="14">
        <v>5.7074598458671702E-2</v>
      </c>
      <c r="AA11" s="14">
        <v>3.3251320191366202E-2</v>
      </c>
      <c r="AB11" s="14"/>
      <c r="AC11" s="14">
        <v>4.2419493481640098E-2</v>
      </c>
      <c r="AD11" s="14">
        <v>4.3765061530154602E-2</v>
      </c>
      <c r="AE11" s="14">
        <v>7.8026555612543402E-2</v>
      </c>
      <c r="AF11" s="14"/>
      <c r="AG11" s="14">
        <v>0.101549926438084</v>
      </c>
      <c r="AH11" s="14">
        <v>8.3573183444941204E-2</v>
      </c>
      <c r="AI11" s="14">
        <v>5.9163064362461298E-2</v>
      </c>
      <c r="AJ11" s="14">
        <v>4.2446095169544402E-2</v>
      </c>
      <c r="AK11" s="14">
        <v>6.0737466272258303E-2</v>
      </c>
    </row>
    <row r="12" spans="2:37" x14ac:dyDescent="0.3">
      <c r="B12" s="15" t="s">
        <v>69</v>
      </c>
      <c r="C12" s="14">
        <v>0.29199243936268499</v>
      </c>
      <c r="D12" s="14">
        <v>0.30600737099346198</v>
      </c>
      <c r="E12" s="14">
        <v>0.27826423669485301</v>
      </c>
      <c r="F12" s="14"/>
      <c r="G12" s="14">
        <v>0.30892271881990901</v>
      </c>
      <c r="H12" s="14">
        <v>0.31808715315298702</v>
      </c>
      <c r="I12" s="14">
        <v>0.25649560146196099</v>
      </c>
      <c r="J12" s="14">
        <v>0.276803005871045</v>
      </c>
      <c r="K12" s="14"/>
      <c r="L12" s="14">
        <v>0.261001553315023</v>
      </c>
      <c r="M12" s="14">
        <v>0.32966142902199103</v>
      </c>
      <c r="N12" s="14">
        <v>0.34017270702020302</v>
      </c>
      <c r="O12" s="14">
        <v>0.316386102471652</v>
      </c>
      <c r="P12" s="14">
        <v>0.28263000350911699</v>
      </c>
      <c r="Q12" s="14">
        <v>0.22490686591615999</v>
      </c>
      <c r="R12" s="14">
        <v>0.27434756916549002</v>
      </c>
      <c r="S12" s="14">
        <v>0.27384793184853601</v>
      </c>
      <c r="T12" s="14">
        <v>0.28469794747256</v>
      </c>
      <c r="U12" s="14">
        <v>0.30374548322376899</v>
      </c>
      <c r="V12" s="14">
        <v>0.34640296224308198</v>
      </c>
      <c r="W12" s="14">
        <v>0.26640579599436898</v>
      </c>
      <c r="X12" s="14"/>
      <c r="Y12" s="14">
        <v>0.326370589990854</v>
      </c>
      <c r="Z12" s="14">
        <v>0.28361806915023202</v>
      </c>
      <c r="AA12" s="14">
        <v>0.31035940368543802</v>
      </c>
      <c r="AB12" s="14"/>
      <c r="AC12" s="14">
        <v>0.27265236584663599</v>
      </c>
      <c r="AD12" s="14">
        <v>0.32129911148495199</v>
      </c>
      <c r="AE12" s="14">
        <v>0.28489562392260998</v>
      </c>
      <c r="AF12" s="14"/>
      <c r="AG12" s="14">
        <v>0.326521135412566</v>
      </c>
      <c r="AH12" s="14">
        <v>0.30519179770001997</v>
      </c>
      <c r="AI12" s="14">
        <v>0.287298343717936</v>
      </c>
      <c r="AJ12" s="14">
        <v>0.28629734111208399</v>
      </c>
      <c r="AK12" s="14">
        <v>0.29880062575333799</v>
      </c>
    </row>
    <row r="13" spans="2:37" x14ac:dyDescent="0.3">
      <c r="B13" s="15" t="s">
        <v>70</v>
      </c>
      <c r="C13" s="20">
        <v>0.58600832909741796</v>
      </c>
      <c r="D13" s="20">
        <v>0.56609464502617102</v>
      </c>
      <c r="E13" s="20">
        <v>0.60469217173252798</v>
      </c>
      <c r="F13" s="20"/>
      <c r="G13" s="20">
        <v>0.59314293167635601</v>
      </c>
      <c r="H13" s="20">
        <v>0.579274713325449</v>
      </c>
      <c r="I13" s="20">
        <v>0.60876022446425504</v>
      </c>
      <c r="J13" s="20">
        <v>0.56452419021553102</v>
      </c>
      <c r="K13" s="20"/>
      <c r="L13" s="20">
        <v>0.60395055816214804</v>
      </c>
      <c r="M13" s="20">
        <v>0.56950850205485104</v>
      </c>
      <c r="N13" s="20">
        <v>0.54424420411465002</v>
      </c>
      <c r="O13" s="20">
        <v>0.58820368803422596</v>
      </c>
      <c r="P13" s="20">
        <v>0.60625024875629596</v>
      </c>
      <c r="Q13" s="20">
        <v>0.61906699015169597</v>
      </c>
      <c r="R13" s="20">
        <v>0.60487867816289997</v>
      </c>
      <c r="S13" s="20">
        <v>0.56685527670569702</v>
      </c>
      <c r="T13" s="20">
        <v>0.588344164737579</v>
      </c>
      <c r="U13" s="20">
        <v>0.58439068438044395</v>
      </c>
      <c r="V13" s="20">
        <v>0.53183559152030302</v>
      </c>
      <c r="W13" s="20">
        <v>0.59415047102068996</v>
      </c>
      <c r="X13" s="20"/>
      <c r="Y13" s="20">
        <v>0.56232771844445795</v>
      </c>
      <c r="Z13" s="20">
        <v>0.59895482417152701</v>
      </c>
      <c r="AA13" s="20">
        <v>0.56893233999556703</v>
      </c>
      <c r="AB13" s="20"/>
      <c r="AC13" s="20">
        <v>0.63079349242669103</v>
      </c>
      <c r="AD13" s="20">
        <v>0.56932311189819995</v>
      </c>
      <c r="AE13" s="20">
        <v>0.53180130935832404</v>
      </c>
      <c r="AF13" s="20"/>
      <c r="AG13" s="20">
        <v>0.48416433707771001</v>
      </c>
      <c r="AH13" s="20">
        <v>0.549377263711196</v>
      </c>
      <c r="AI13" s="20">
        <v>0.57263017707678698</v>
      </c>
      <c r="AJ13" s="20">
        <v>0.61959512150428497</v>
      </c>
      <c r="AK13" s="20">
        <v>0.55716333857256395</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84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66</v>
      </c>
      <c r="C9" s="14">
        <v>3.6220049889205602E-2</v>
      </c>
      <c r="D9" s="14">
        <v>3.8700806631318203E-2</v>
      </c>
      <c r="E9" s="14">
        <v>3.2711487865369003E-2</v>
      </c>
      <c r="F9" s="14"/>
      <c r="G9" s="14">
        <v>4.1171184427777001E-2</v>
      </c>
      <c r="H9" s="14">
        <v>3.33122193671734E-2</v>
      </c>
      <c r="I9" s="14">
        <v>3.5629873001157102E-2</v>
      </c>
      <c r="J9" s="14">
        <v>3.4943674282956798E-2</v>
      </c>
      <c r="K9" s="14"/>
      <c r="L9" s="14">
        <v>5.4047819976267397E-2</v>
      </c>
      <c r="M9" s="14">
        <v>4.8348894679872398E-2</v>
      </c>
      <c r="N9" s="14">
        <v>4.16463455499443E-2</v>
      </c>
      <c r="O9" s="14">
        <v>2.5386468239951498E-2</v>
      </c>
      <c r="P9" s="14">
        <v>2.2796574826605999E-2</v>
      </c>
      <c r="Q9" s="14">
        <v>4.5640857770406003E-2</v>
      </c>
      <c r="R9" s="14">
        <v>2.4494521199497001E-2</v>
      </c>
      <c r="S9" s="14">
        <v>2.48127488399865E-2</v>
      </c>
      <c r="T9" s="14">
        <v>2.07389615297001E-2</v>
      </c>
      <c r="U9" s="14">
        <v>2.99481649525912E-2</v>
      </c>
      <c r="V9" s="14">
        <v>1.9327161527315E-2</v>
      </c>
      <c r="W9" s="14">
        <v>7.2113716584302406E-2</v>
      </c>
      <c r="X9" s="14"/>
      <c r="Y9" s="14">
        <v>2.39419220998521E-2</v>
      </c>
      <c r="Z9" s="14">
        <v>4.4190939544327797E-2</v>
      </c>
      <c r="AA9" s="14">
        <v>2.25738366419353E-2</v>
      </c>
      <c r="AB9" s="14"/>
      <c r="AC9" s="14">
        <v>3.4719898385151299E-2</v>
      </c>
      <c r="AD9" s="14">
        <v>3.5010007098603302E-2</v>
      </c>
      <c r="AE9" s="14">
        <v>4.3663153211431598E-2</v>
      </c>
      <c r="AF9" s="14"/>
      <c r="AG9" s="14">
        <v>4.0312570204567202E-2</v>
      </c>
      <c r="AH9" s="14">
        <v>3.2768951150837E-2</v>
      </c>
      <c r="AI9" s="14">
        <v>3.3896230428535103E-2</v>
      </c>
      <c r="AJ9" s="14">
        <v>3.09616417893386E-2</v>
      </c>
      <c r="AK9" s="14">
        <v>5.1474559146810803E-2</v>
      </c>
    </row>
    <row r="10" spans="2:37" x14ac:dyDescent="0.3">
      <c r="B10" s="15" t="s">
        <v>67</v>
      </c>
      <c r="C10" s="14">
        <v>0.14632166731524801</v>
      </c>
      <c r="D10" s="14">
        <v>0.16955786306887</v>
      </c>
      <c r="E10" s="14">
        <v>0.12327859910901599</v>
      </c>
      <c r="F10" s="14"/>
      <c r="G10" s="14">
        <v>0.147712615425556</v>
      </c>
      <c r="H10" s="14">
        <v>0.157663240218403</v>
      </c>
      <c r="I10" s="14">
        <v>0.12241881458574499</v>
      </c>
      <c r="J10" s="14">
        <v>0.15093550600007799</v>
      </c>
      <c r="K10" s="14"/>
      <c r="L10" s="14">
        <v>0.16940793022432099</v>
      </c>
      <c r="M10" s="14">
        <v>0.109403026834338</v>
      </c>
      <c r="N10" s="14">
        <v>0.13237128032191101</v>
      </c>
      <c r="O10" s="14">
        <v>0.14825018025210099</v>
      </c>
      <c r="P10" s="14">
        <v>0.188236567741253</v>
      </c>
      <c r="Q10" s="14">
        <v>0.130810593274133</v>
      </c>
      <c r="R10" s="14">
        <v>0.13830171244189299</v>
      </c>
      <c r="S10" s="14">
        <v>0.184286821327839</v>
      </c>
      <c r="T10" s="14">
        <v>0.16796325915618801</v>
      </c>
      <c r="U10" s="14">
        <v>0.137617485540072</v>
      </c>
      <c r="V10" s="14">
        <v>0.121390627495783</v>
      </c>
      <c r="W10" s="14">
        <v>0.13799725549949299</v>
      </c>
      <c r="X10" s="14"/>
      <c r="Y10" s="14">
        <v>0.13228724511717599</v>
      </c>
      <c r="Z10" s="14">
        <v>0.16098101034621001</v>
      </c>
      <c r="AA10" s="14">
        <v>0.15119659563643201</v>
      </c>
      <c r="AB10" s="14"/>
      <c r="AC10" s="14">
        <v>0.12694446537717399</v>
      </c>
      <c r="AD10" s="14">
        <v>0.147711094746277</v>
      </c>
      <c r="AE10" s="14">
        <v>0.15948688990213</v>
      </c>
      <c r="AF10" s="14"/>
      <c r="AG10" s="14">
        <v>0.22827046606944701</v>
      </c>
      <c r="AH10" s="14">
        <v>0.16240048013842001</v>
      </c>
      <c r="AI10" s="14">
        <v>0.175968056106724</v>
      </c>
      <c r="AJ10" s="14">
        <v>0.128906518586726</v>
      </c>
      <c r="AK10" s="14">
        <v>0.140609336077512</v>
      </c>
    </row>
    <row r="11" spans="2:37" ht="28.8" x14ac:dyDescent="0.3">
      <c r="B11" s="15" t="s">
        <v>68</v>
      </c>
      <c r="C11" s="14">
        <v>0.29540427375473899</v>
      </c>
      <c r="D11" s="14">
        <v>0.27425200923606402</v>
      </c>
      <c r="E11" s="14">
        <v>0.31602942345819801</v>
      </c>
      <c r="F11" s="14"/>
      <c r="G11" s="14">
        <v>0.267441081374864</v>
      </c>
      <c r="H11" s="14">
        <v>0.29892220454305901</v>
      </c>
      <c r="I11" s="14">
        <v>0.29320778730526997</v>
      </c>
      <c r="J11" s="14">
        <v>0.325661886538339</v>
      </c>
      <c r="K11" s="14"/>
      <c r="L11" s="14">
        <v>0.276377755722371</v>
      </c>
      <c r="M11" s="14">
        <v>0.32201739011385899</v>
      </c>
      <c r="N11" s="14">
        <v>0.294053620063157</v>
      </c>
      <c r="O11" s="14">
        <v>0.33262295910669198</v>
      </c>
      <c r="P11" s="14">
        <v>0.25953211948499599</v>
      </c>
      <c r="Q11" s="14">
        <v>0.30431910725223599</v>
      </c>
      <c r="R11" s="14">
        <v>0.26911818502004398</v>
      </c>
      <c r="S11" s="14">
        <v>0.30954614196965902</v>
      </c>
      <c r="T11" s="14">
        <v>0.31264539740198199</v>
      </c>
      <c r="U11" s="14">
        <v>0.30905773816040499</v>
      </c>
      <c r="V11" s="14">
        <v>0.23543607351083301</v>
      </c>
      <c r="W11" s="14">
        <v>0.265228216521319</v>
      </c>
      <c r="X11" s="14"/>
      <c r="Y11" s="14">
        <v>0.30890046453986802</v>
      </c>
      <c r="Z11" s="14">
        <v>0.28418975544060898</v>
      </c>
      <c r="AA11" s="14">
        <v>0.316427505385035</v>
      </c>
      <c r="AB11" s="14"/>
      <c r="AC11" s="14">
        <v>0.27199015496905499</v>
      </c>
      <c r="AD11" s="14">
        <v>0.31034440520356399</v>
      </c>
      <c r="AE11" s="14">
        <v>0.31112506195333101</v>
      </c>
      <c r="AF11" s="14"/>
      <c r="AG11" s="14">
        <v>0.267831757759528</v>
      </c>
      <c r="AH11" s="14">
        <v>0.275182097987272</v>
      </c>
      <c r="AI11" s="14">
        <v>0.25514051749064298</v>
      </c>
      <c r="AJ11" s="14">
        <v>0.29977302999988298</v>
      </c>
      <c r="AK11" s="14">
        <v>0.328039582599987</v>
      </c>
    </row>
    <row r="12" spans="2:37" x14ac:dyDescent="0.3">
      <c r="B12" s="15" t="s">
        <v>69</v>
      </c>
      <c r="C12" s="14">
        <v>0.37503260282478801</v>
      </c>
      <c r="D12" s="14">
        <v>0.37521892483968</v>
      </c>
      <c r="E12" s="14">
        <v>0.37600477498599699</v>
      </c>
      <c r="F12" s="14"/>
      <c r="G12" s="14">
        <v>0.39531401069853001</v>
      </c>
      <c r="H12" s="14">
        <v>0.37838161927545699</v>
      </c>
      <c r="I12" s="14">
        <v>0.382208001414031</v>
      </c>
      <c r="J12" s="14">
        <v>0.343566225333784</v>
      </c>
      <c r="K12" s="14"/>
      <c r="L12" s="14">
        <v>0.33487795919110502</v>
      </c>
      <c r="M12" s="14">
        <v>0.39329214772048599</v>
      </c>
      <c r="N12" s="14">
        <v>0.36934704054384798</v>
      </c>
      <c r="O12" s="14">
        <v>0.36976222475829601</v>
      </c>
      <c r="P12" s="14">
        <v>0.39374532713450899</v>
      </c>
      <c r="Q12" s="14">
        <v>0.36897958588130098</v>
      </c>
      <c r="R12" s="14">
        <v>0.354186054183035</v>
      </c>
      <c r="S12" s="14">
        <v>0.35515625241297699</v>
      </c>
      <c r="T12" s="14">
        <v>0.36644413665949599</v>
      </c>
      <c r="U12" s="14">
        <v>0.38221208120116701</v>
      </c>
      <c r="V12" s="14">
        <v>0.49285895496958099</v>
      </c>
      <c r="W12" s="14">
        <v>0.38358074839998402</v>
      </c>
      <c r="X12" s="14"/>
      <c r="Y12" s="14">
        <v>0.40333714148137501</v>
      </c>
      <c r="Z12" s="14">
        <v>0.36036725689879501</v>
      </c>
      <c r="AA12" s="14">
        <v>0.36895698514491798</v>
      </c>
      <c r="AB12" s="14"/>
      <c r="AC12" s="14">
        <v>0.39755162343412298</v>
      </c>
      <c r="AD12" s="14">
        <v>0.37592038589538401</v>
      </c>
      <c r="AE12" s="14">
        <v>0.34427307905579402</v>
      </c>
      <c r="AF12" s="14"/>
      <c r="AG12" s="14">
        <v>0.315247320634233</v>
      </c>
      <c r="AH12" s="14">
        <v>0.39114787060760497</v>
      </c>
      <c r="AI12" s="14">
        <v>0.369642021107841</v>
      </c>
      <c r="AJ12" s="14">
        <v>0.39802530782636902</v>
      </c>
      <c r="AK12" s="14">
        <v>0.33482177051144202</v>
      </c>
    </row>
    <row r="13" spans="2:37" x14ac:dyDescent="0.3">
      <c r="B13" s="15" t="s">
        <v>70</v>
      </c>
      <c r="C13" s="20">
        <v>0.147021406216019</v>
      </c>
      <c r="D13" s="20">
        <v>0.14227039622406701</v>
      </c>
      <c r="E13" s="20">
        <v>0.15197571458142001</v>
      </c>
      <c r="F13" s="20"/>
      <c r="G13" s="20">
        <v>0.14836110807327299</v>
      </c>
      <c r="H13" s="20">
        <v>0.13172071659590801</v>
      </c>
      <c r="I13" s="20">
        <v>0.16653552369379801</v>
      </c>
      <c r="J13" s="20">
        <v>0.14489270784484201</v>
      </c>
      <c r="K13" s="20"/>
      <c r="L13" s="20">
        <v>0.16528853488593501</v>
      </c>
      <c r="M13" s="20">
        <v>0.126938540651444</v>
      </c>
      <c r="N13" s="20">
        <v>0.16258171352114001</v>
      </c>
      <c r="O13" s="20">
        <v>0.12397816764296</v>
      </c>
      <c r="P13" s="20">
        <v>0.135689410812636</v>
      </c>
      <c r="Q13" s="20">
        <v>0.15024985582192399</v>
      </c>
      <c r="R13" s="20">
        <v>0.21389952715553201</v>
      </c>
      <c r="S13" s="20">
        <v>0.126198035449538</v>
      </c>
      <c r="T13" s="20">
        <v>0.132208245252633</v>
      </c>
      <c r="U13" s="20">
        <v>0.14116453014576499</v>
      </c>
      <c r="V13" s="20">
        <v>0.130987182496488</v>
      </c>
      <c r="W13" s="20">
        <v>0.141080062994901</v>
      </c>
      <c r="X13" s="20"/>
      <c r="Y13" s="20">
        <v>0.13153322676172899</v>
      </c>
      <c r="Z13" s="20">
        <v>0.15027103777005901</v>
      </c>
      <c r="AA13" s="20">
        <v>0.14084507719167999</v>
      </c>
      <c r="AB13" s="20"/>
      <c r="AC13" s="20">
        <v>0.16879385783449699</v>
      </c>
      <c r="AD13" s="20">
        <v>0.131014107056172</v>
      </c>
      <c r="AE13" s="20">
        <v>0.14145181587731301</v>
      </c>
      <c r="AF13" s="20"/>
      <c r="AG13" s="20">
        <v>0.148337885332224</v>
      </c>
      <c r="AH13" s="20">
        <v>0.13850060011586501</v>
      </c>
      <c r="AI13" s="20">
        <v>0.165353174866257</v>
      </c>
      <c r="AJ13" s="20">
        <v>0.142333501797683</v>
      </c>
      <c r="AK13" s="20">
        <v>0.145054751664248</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85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66</v>
      </c>
      <c r="C9" s="14">
        <v>3.3141868367968001E-2</v>
      </c>
      <c r="D9" s="14">
        <v>3.9146693697226599E-2</v>
      </c>
      <c r="E9" s="14">
        <v>2.7497460547906302E-2</v>
      </c>
      <c r="F9" s="14"/>
      <c r="G9" s="14">
        <v>3.2203543672391498E-2</v>
      </c>
      <c r="H9" s="14">
        <v>2.30574829965965E-2</v>
      </c>
      <c r="I9" s="14">
        <v>3.6726879294618903E-2</v>
      </c>
      <c r="J9" s="14">
        <v>4.1960845098865801E-2</v>
      </c>
      <c r="K9" s="14"/>
      <c r="L9" s="14">
        <v>3.2180151803249402E-2</v>
      </c>
      <c r="M9" s="14">
        <v>3.2652614946254002E-2</v>
      </c>
      <c r="N9" s="14">
        <v>3.4161348401395598E-2</v>
      </c>
      <c r="O9" s="14">
        <v>2.5755795028525499E-2</v>
      </c>
      <c r="P9" s="14">
        <v>9.0389529144082395E-3</v>
      </c>
      <c r="Q9" s="14">
        <v>3.34447440897628E-2</v>
      </c>
      <c r="R9" s="14">
        <v>3.2826797761873298E-2</v>
      </c>
      <c r="S9" s="14">
        <v>3.4992359202462298E-2</v>
      </c>
      <c r="T9" s="14">
        <v>4.8541882163917902E-2</v>
      </c>
      <c r="U9" s="14">
        <v>2.9486339815458E-2</v>
      </c>
      <c r="V9" s="14">
        <v>5.3062581296833597E-2</v>
      </c>
      <c r="W9" s="14">
        <v>3.4196221577175001E-2</v>
      </c>
      <c r="X9" s="14"/>
      <c r="Y9" s="14">
        <v>3.7921856354903999E-2</v>
      </c>
      <c r="Z9" s="14">
        <v>3.4050297182266397E-2</v>
      </c>
      <c r="AA9" s="14">
        <v>2.11129367215772E-2</v>
      </c>
      <c r="AB9" s="14"/>
      <c r="AC9" s="14">
        <v>3.2442922573870603E-2</v>
      </c>
      <c r="AD9" s="14">
        <v>3.3425759722241197E-2</v>
      </c>
      <c r="AE9" s="14">
        <v>4.3277924405575902E-2</v>
      </c>
      <c r="AF9" s="14"/>
      <c r="AG9" s="14">
        <v>6.7303366773911397E-2</v>
      </c>
      <c r="AH9" s="14">
        <v>3.0445119753903599E-2</v>
      </c>
      <c r="AI9" s="14">
        <v>3.3996086173099703E-2</v>
      </c>
      <c r="AJ9" s="14">
        <v>2.9375571801419899E-2</v>
      </c>
      <c r="AK9" s="14">
        <v>3.3562870919073499E-2</v>
      </c>
    </row>
    <row r="10" spans="2:37" x14ac:dyDescent="0.3">
      <c r="B10" s="15" t="s">
        <v>67</v>
      </c>
      <c r="C10" s="14">
        <v>4.4998056451859302E-2</v>
      </c>
      <c r="D10" s="14">
        <v>4.7225025438069099E-2</v>
      </c>
      <c r="E10" s="14">
        <v>4.3120157903630399E-2</v>
      </c>
      <c r="F10" s="14"/>
      <c r="G10" s="14">
        <v>3.6446908338033601E-2</v>
      </c>
      <c r="H10" s="14">
        <v>3.9406940629197397E-2</v>
      </c>
      <c r="I10" s="14">
        <v>4.7322437794008798E-2</v>
      </c>
      <c r="J10" s="14">
        <v>5.7347051528835402E-2</v>
      </c>
      <c r="K10" s="14"/>
      <c r="L10" s="14">
        <v>5.0134966819560103E-2</v>
      </c>
      <c r="M10" s="14">
        <v>5.3923910636455498E-2</v>
      </c>
      <c r="N10" s="14">
        <v>5.3095440222545198E-2</v>
      </c>
      <c r="O10" s="14">
        <v>2.11836201837638E-2</v>
      </c>
      <c r="P10" s="14">
        <v>6.19792870454733E-2</v>
      </c>
      <c r="Q10" s="14">
        <v>3.63786154640416E-2</v>
      </c>
      <c r="R10" s="14">
        <v>5.96208020794496E-2</v>
      </c>
      <c r="S10" s="14">
        <v>6.7216568386927897E-2</v>
      </c>
      <c r="T10" s="14">
        <v>4.2723153033958398E-2</v>
      </c>
      <c r="U10" s="14">
        <v>2.31458076055207E-2</v>
      </c>
      <c r="V10" s="14">
        <v>3.1698411861349099E-2</v>
      </c>
      <c r="W10" s="14">
        <v>4.6067424844508403E-2</v>
      </c>
      <c r="X10" s="14"/>
      <c r="Y10" s="14">
        <v>5.2752984048641503E-2</v>
      </c>
      <c r="Z10" s="14">
        <v>4.8337433464570097E-2</v>
      </c>
      <c r="AA10" s="14">
        <v>4.47323072652503E-2</v>
      </c>
      <c r="AB10" s="14"/>
      <c r="AC10" s="14">
        <v>3.37801213776215E-2</v>
      </c>
      <c r="AD10" s="14">
        <v>4.87924152583935E-2</v>
      </c>
      <c r="AE10" s="14">
        <v>5.6002216239412497E-2</v>
      </c>
      <c r="AF10" s="14"/>
      <c r="AG10" s="14">
        <v>8.57186504515971E-2</v>
      </c>
      <c r="AH10" s="14">
        <v>7.2397372730795898E-2</v>
      </c>
      <c r="AI10" s="14">
        <v>3.2515990691916102E-2</v>
      </c>
      <c r="AJ10" s="14">
        <v>3.0609874926642099E-2</v>
      </c>
      <c r="AK10" s="14">
        <v>7.4287135161686793E-2</v>
      </c>
    </row>
    <row r="11" spans="2:37" ht="28.8" x14ac:dyDescent="0.3">
      <c r="B11" s="15" t="s">
        <v>68</v>
      </c>
      <c r="C11" s="14">
        <v>0.105542686643373</v>
      </c>
      <c r="D11" s="14">
        <v>9.4945876296936196E-2</v>
      </c>
      <c r="E11" s="14">
        <v>0.116583739363309</v>
      </c>
      <c r="F11" s="14"/>
      <c r="G11" s="14">
        <v>7.7588167536621802E-2</v>
      </c>
      <c r="H11" s="14">
        <v>0.105740565207084</v>
      </c>
      <c r="I11" s="14">
        <v>0.10267852456928001</v>
      </c>
      <c r="J11" s="14">
        <v>0.13959645943979401</v>
      </c>
      <c r="K11" s="14"/>
      <c r="L11" s="14">
        <v>0.106948988888592</v>
      </c>
      <c r="M11" s="14">
        <v>0.110886466129423</v>
      </c>
      <c r="N11" s="14">
        <v>0.107193449388177</v>
      </c>
      <c r="O11" s="14">
        <v>0.133090272956675</v>
      </c>
      <c r="P11" s="14">
        <v>0.12518938173885599</v>
      </c>
      <c r="Q11" s="14">
        <v>0.10348300148086099</v>
      </c>
      <c r="R11" s="14">
        <v>7.0830070180841198E-2</v>
      </c>
      <c r="S11" s="14">
        <v>0.122022042200712</v>
      </c>
      <c r="T11" s="14">
        <v>0.130128363579637</v>
      </c>
      <c r="U11" s="14">
        <v>7.4498188186188294E-2</v>
      </c>
      <c r="V11" s="14">
        <v>8.4326152334938995E-2</v>
      </c>
      <c r="W11" s="14">
        <v>5.8161393146216198E-2</v>
      </c>
      <c r="X11" s="14"/>
      <c r="Y11" s="14">
        <v>7.1933043391691806E-2</v>
      </c>
      <c r="Z11" s="14">
        <v>0.113963555108254</v>
      </c>
      <c r="AA11" s="14">
        <v>0.109782106050918</v>
      </c>
      <c r="AB11" s="14"/>
      <c r="AC11" s="14">
        <v>9.2184008606056494E-2</v>
      </c>
      <c r="AD11" s="14">
        <v>8.4249956182574096E-2</v>
      </c>
      <c r="AE11" s="14">
        <v>0.162339701099629</v>
      </c>
      <c r="AF11" s="14"/>
      <c r="AG11" s="14">
        <v>0.16802045198221499</v>
      </c>
      <c r="AH11" s="14">
        <v>0.103185377934876</v>
      </c>
      <c r="AI11" s="14">
        <v>8.7509065661649094E-2</v>
      </c>
      <c r="AJ11" s="14">
        <v>0.10141548936591099</v>
      </c>
      <c r="AK11" s="14">
        <v>0.11177393750579701</v>
      </c>
    </row>
    <row r="12" spans="2:37" x14ac:dyDescent="0.3">
      <c r="B12" s="15" t="s">
        <v>69</v>
      </c>
      <c r="C12" s="14">
        <v>0.40867388102746799</v>
      </c>
      <c r="D12" s="14">
        <v>0.41565811577600398</v>
      </c>
      <c r="E12" s="14">
        <v>0.399281080250043</v>
      </c>
      <c r="F12" s="14"/>
      <c r="G12" s="14">
        <v>0.45888193427611401</v>
      </c>
      <c r="H12" s="14">
        <v>0.43133972248681302</v>
      </c>
      <c r="I12" s="14">
        <v>0.33704522040562002</v>
      </c>
      <c r="J12" s="14">
        <v>0.393384148098326</v>
      </c>
      <c r="K12" s="14"/>
      <c r="L12" s="14">
        <v>0.43477353830029197</v>
      </c>
      <c r="M12" s="14">
        <v>0.40846666143230098</v>
      </c>
      <c r="N12" s="14">
        <v>0.37593314504158098</v>
      </c>
      <c r="O12" s="14">
        <v>0.45664090046560002</v>
      </c>
      <c r="P12" s="14">
        <v>0.44452563096942099</v>
      </c>
      <c r="Q12" s="14">
        <v>0.38422547029038501</v>
      </c>
      <c r="R12" s="14">
        <v>0.44084493311822698</v>
      </c>
      <c r="S12" s="14">
        <v>0.393605150493403</v>
      </c>
      <c r="T12" s="14">
        <v>0.36616121601576002</v>
      </c>
      <c r="U12" s="14">
        <v>0.40885101053424</v>
      </c>
      <c r="V12" s="14">
        <v>0.35892660796477499</v>
      </c>
      <c r="W12" s="14">
        <v>0.393509175358431</v>
      </c>
      <c r="X12" s="14"/>
      <c r="Y12" s="14">
        <v>0.43956572815980899</v>
      </c>
      <c r="Z12" s="14">
        <v>0.384082701893314</v>
      </c>
      <c r="AA12" s="14">
        <v>0.49002707240904703</v>
      </c>
      <c r="AB12" s="14"/>
      <c r="AC12" s="14">
        <v>0.400830780737159</v>
      </c>
      <c r="AD12" s="14">
        <v>0.41491710296873302</v>
      </c>
      <c r="AE12" s="14">
        <v>0.37771771756831002</v>
      </c>
      <c r="AF12" s="14"/>
      <c r="AG12" s="14">
        <v>0.404992378089507</v>
      </c>
      <c r="AH12" s="14">
        <v>0.40512191825335298</v>
      </c>
      <c r="AI12" s="14">
        <v>0.41067566210865097</v>
      </c>
      <c r="AJ12" s="14">
        <v>0.40659091278530501</v>
      </c>
      <c r="AK12" s="14">
        <v>0.407409190639135</v>
      </c>
    </row>
    <row r="13" spans="2:37" x14ac:dyDescent="0.3">
      <c r="B13" s="15" t="s">
        <v>70</v>
      </c>
      <c r="C13" s="20">
        <v>0.40764350750933198</v>
      </c>
      <c r="D13" s="20">
        <v>0.403024288791764</v>
      </c>
      <c r="E13" s="20">
        <v>0.41351756193511202</v>
      </c>
      <c r="F13" s="20"/>
      <c r="G13" s="20">
        <v>0.39487944617683901</v>
      </c>
      <c r="H13" s="20">
        <v>0.400455288680309</v>
      </c>
      <c r="I13" s="20">
        <v>0.47622693793647197</v>
      </c>
      <c r="J13" s="20">
        <v>0.367711495834179</v>
      </c>
      <c r="K13" s="20"/>
      <c r="L13" s="20">
        <v>0.37596235418830698</v>
      </c>
      <c r="M13" s="20">
        <v>0.39407034685556602</v>
      </c>
      <c r="N13" s="20">
        <v>0.42961661694630199</v>
      </c>
      <c r="O13" s="20">
        <v>0.36332941136543501</v>
      </c>
      <c r="P13" s="20">
        <v>0.359266747331842</v>
      </c>
      <c r="Q13" s="20">
        <v>0.44246816867494998</v>
      </c>
      <c r="R13" s="20">
        <v>0.39587739685960899</v>
      </c>
      <c r="S13" s="20">
        <v>0.38216387971649401</v>
      </c>
      <c r="T13" s="20">
        <v>0.41244538520672602</v>
      </c>
      <c r="U13" s="20">
        <v>0.46401865385859298</v>
      </c>
      <c r="V13" s="20">
        <v>0.47198624654210303</v>
      </c>
      <c r="W13" s="20">
        <v>0.46806578507366903</v>
      </c>
      <c r="X13" s="20"/>
      <c r="Y13" s="20">
        <v>0.39782638804495402</v>
      </c>
      <c r="Z13" s="20">
        <v>0.41956601235159502</v>
      </c>
      <c r="AA13" s="20">
        <v>0.33434557755320699</v>
      </c>
      <c r="AB13" s="20"/>
      <c r="AC13" s="20">
        <v>0.440762166705292</v>
      </c>
      <c r="AD13" s="20">
        <v>0.41861476586805901</v>
      </c>
      <c r="AE13" s="20">
        <v>0.36066244068707198</v>
      </c>
      <c r="AF13" s="20"/>
      <c r="AG13" s="20">
        <v>0.273965152702769</v>
      </c>
      <c r="AH13" s="20">
        <v>0.38885021132707198</v>
      </c>
      <c r="AI13" s="20">
        <v>0.43530319536468398</v>
      </c>
      <c r="AJ13" s="20">
        <v>0.43200815112072199</v>
      </c>
      <c r="AK13" s="20">
        <v>0.37296686577430799</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86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66</v>
      </c>
      <c r="C9" s="14">
        <v>3.6121473738834502E-2</v>
      </c>
      <c r="D9" s="14">
        <v>4.57948581378749E-2</v>
      </c>
      <c r="E9" s="14">
        <v>2.6914973689947299E-2</v>
      </c>
      <c r="F9" s="14"/>
      <c r="G9" s="14">
        <v>3.2947307365084402E-2</v>
      </c>
      <c r="H9" s="14">
        <v>2.0173004842948299E-2</v>
      </c>
      <c r="I9" s="14">
        <v>4.6420723192618502E-2</v>
      </c>
      <c r="J9" s="14">
        <v>4.7581158544517999E-2</v>
      </c>
      <c r="K9" s="14"/>
      <c r="L9" s="14">
        <v>3.8647215614373898E-2</v>
      </c>
      <c r="M9" s="14">
        <v>4.33299896243785E-2</v>
      </c>
      <c r="N9" s="14">
        <v>4.1319483267071203E-2</v>
      </c>
      <c r="O9" s="14">
        <v>1.05962521603947E-2</v>
      </c>
      <c r="P9" s="14">
        <v>3.2392737932222103E-2</v>
      </c>
      <c r="Q9" s="14">
        <v>3.4090109485489302E-2</v>
      </c>
      <c r="R9" s="14">
        <v>3.3107476337157299E-2</v>
      </c>
      <c r="S9" s="14">
        <v>4.5351267258080197E-2</v>
      </c>
      <c r="T9" s="14">
        <v>5.0036760185065497E-2</v>
      </c>
      <c r="U9" s="14">
        <v>3.0103670515051899E-2</v>
      </c>
      <c r="V9" s="14">
        <v>3.5455571533041401E-2</v>
      </c>
      <c r="W9" s="14">
        <v>3.46226907989012E-2</v>
      </c>
      <c r="X9" s="14"/>
      <c r="Y9" s="14">
        <v>3.9002266974635498E-2</v>
      </c>
      <c r="Z9" s="14">
        <v>3.2057369108824098E-2</v>
      </c>
      <c r="AA9" s="14">
        <v>3.9047978761514598E-2</v>
      </c>
      <c r="AB9" s="14"/>
      <c r="AC9" s="14">
        <v>3.3029742786797801E-2</v>
      </c>
      <c r="AD9" s="14">
        <v>3.3658355771051703E-2</v>
      </c>
      <c r="AE9" s="14">
        <v>5.4392798080797E-2</v>
      </c>
      <c r="AF9" s="14"/>
      <c r="AG9" s="14">
        <v>6.5789558245019295E-2</v>
      </c>
      <c r="AH9" s="14">
        <v>2.5485625332049101E-2</v>
      </c>
      <c r="AI9" s="14">
        <v>3.4215946918332803E-2</v>
      </c>
      <c r="AJ9" s="14">
        <v>2.9322900882494E-2</v>
      </c>
      <c r="AK9" s="14">
        <v>4.8330347250000003E-2</v>
      </c>
    </row>
    <row r="10" spans="2:37" x14ac:dyDescent="0.3">
      <c r="B10" s="15" t="s">
        <v>67</v>
      </c>
      <c r="C10" s="14">
        <v>5.14551533341134E-2</v>
      </c>
      <c r="D10" s="14">
        <v>5.39450388217287E-2</v>
      </c>
      <c r="E10" s="14">
        <v>4.9363087951074101E-2</v>
      </c>
      <c r="F10" s="14"/>
      <c r="G10" s="14">
        <v>4.1500050045776497E-2</v>
      </c>
      <c r="H10" s="14">
        <v>4.6266433765005097E-2</v>
      </c>
      <c r="I10" s="14">
        <v>4.9106397858120002E-2</v>
      </c>
      <c r="J10" s="14">
        <v>7.0417595345738895E-2</v>
      </c>
      <c r="K10" s="14"/>
      <c r="L10" s="14">
        <v>5.3920430764672601E-2</v>
      </c>
      <c r="M10" s="14">
        <v>5.2488081898189001E-2</v>
      </c>
      <c r="N10" s="14">
        <v>5.3309768744518503E-2</v>
      </c>
      <c r="O10" s="14">
        <v>4.1647119981552697E-2</v>
      </c>
      <c r="P10" s="14">
        <v>6.7202475445643506E-2</v>
      </c>
      <c r="Q10" s="14">
        <v>6.8102054065432793E-2</v>
      </c>
      <c r="R10" s="14">
        <v>4.4930843747025502E-2</v>
      </c>
      <c r="S10" s="14">
        <v>6.5827154641875704E-2</v>
      </c>
      <c r="T10" s="14">
        <v>5.4693611066367699E-2</v>
      </c>
      <c r="U10" s="14">
        <v>2.74988570421827E-2</v>
      </c>
      <c r="V10" s="14">
        <v>6.3286201023891597E-2</v>
      </c>
      <c r="W10" s="14">
        <v>1.1639458644954999E-2</v>
      </c>
      <c r="X10" s="14"/>
      <c r="Y10" s="14">
        <v>5.2447525024973497E-2</v>
      </c>
      <c r="Z10" s="14">
        <v>5.7649142724329298E-2</v>
      </c>
      <c r="AA10" s="14">
        <v>3.3231196008650599E-2</v>
      </c>
      <c r="AB10" s="14"/>
      <c r="AC10" s="14">
        <v>3.6392158818911703E-2</v>
      </c>
      <c r="AD10" s="14">
        <v>5.0755448468547001E-2</v>
      </c>
      <c r="AE10" s="14">
        <v>7.1831972431354807E-2</v>
      </c>
      <c r="AF10" s="14"/>
      <c r="AG10" s="14">
        <v>7.5728349457746494E-2</v>
      </c>
      <c r="AH10" s="14">
        <v>8.4246093133073394E-2</v>
      </c>
      <c r="AI10" s="14">
        <v>5.2375003548877801E-2</v>
      </c>
      <c r="AJ10" s="14">
        <v>3.5180397128205601E-2</v>
      </c>
      <c r="AK10" s="14">
        <v>7.2696863853881105E-2</v>
      </c>
    </row>
    <row r="11" spans="2:37" ht="28.8" x14ac:dyDescent="0.3">
      <c r="B11" s="15" t="s">
        <v>68</v>
      </c>
      <c r="C11" s="14">
        <v>0.120766798875471</v>
      </c>
      <c r="D11" s="14">
        <v>0.12950524215027001</v>
      </c>
      <c r="E11" s="14">
        <v>0.11237961917681399</v>
      </c>
      <c r="F11" s="14"/>
      <c r="G11" s="14">
        <v>0.10160484989589599</v>
      </c>
      <c r="H11" s="14">
        <v>0.11164225905676201</v>
      </c>
      <c r="I11" s="14">
        <v>0.120392765548028</v>
      </c>
      <c r="J11" s="14">
        <v>0.15303945484343501</v>
      </c>
      <c r="K11" s="14"/>
      <c r="L11" s="14">
        <v>0.142636811290728</v>
      </c>
      <c r="M11" s="14">
        <v>0.12572692490641799</v>
      </c>
      <c r="N11" s="14">
        <v>0.10415445434026201</v>
      </c>
      <c r="O11" s="14">
        <v>0.118935224842244</v>
      </c>
      <c r="P11" s="14">
        <v>0.12429582931521301</v>
      </c>
      <c r="Q11" s="14">
        <v>0.11645756952393101</v>
      </c>
      <c r="R11" s="14">
        <v>9.0194865480751701E-2</v>
      </c>
      <c r="S11" s="14">
        <v>0.162908247292609</v>
      </c>
      <c r="T11" s="14">
        <v>0.12803577341240199</v>
      </c>
      <c r="U11" s="14">
        <v>0.122445288077894</v>
      </c>
      <c r="V11" s="14">
        <v>9.9338836287753404E-2</v>
      </c>
      <c r="W11" s="14">
        <v>8.1461824953644499E-2</v>
      </c>
      <c r="X11" s="14"/>
      <c r="Y11" s="14">
        <v>8.3767891706026998E-2</v>
      </c>
      <c r="Z11" s="14">
        <v>0.13648859999789001</v>
      </c>
      <c r="AA11" s="14">
        <v>9.7296117583226593E-2</v>
      </c>
      <c r="AB11" s="14"/>
      <c r="AC11" s="14">
        <v>8.1140840816970594E-2</v>
      </c>
      <c r="AD11" s="14">
        <v>0.12343078174903099</v>
      </c>
      <c r="AE11" s="14">
        <v>0.172599891191975</v>
      </c>
      <c r="AF11" s="14"/>
      <c r="AG11" s="14">
        <v>0.15157702904905401</v>
      </c>
      <c r="AH11" s="14">
        <v>0.14882209142501501</v>
      </c>
      <c r="AI11" s="14">
        <v>0.110235767510576</v>
      </c>
      <c r="AJ11" s="14">
        <v>0.106663394319506</v>
      </c>
      <c r="AK11" s="14">
        <v>0.12918742302518799</v>
      </c>
    </row>
    <row r="12" spans="2:37" x14ac:dyDescent="0.3">
      <c r="B12" s="15" t="s">
        <v>69</v>
      </c>
      <c r="C12" s="14">
        <v>0.370009877867362</v>
      </c>
      <c r="D12" s="14">
        <v>0.35615474797770302</v>
      </c>
      <c r="E12" s="14">
        <v>0.38399692095334098</v>
      </c>
      <c r="F12" s="14"/>
      <c r="G12" s="14">
        <v>0.38642635265727898</v>
      </c>
      <c r="H12" s="14">
        <v>0.41101925275711498</v>
      </c>
      <c r="I12" s="14">
        <v>0.33156258796319799</v>
      </c>
      <c r="J12" s="14">
        <v>0.343705723419933</v>
      </c>
      <c r="K12" s="14"/>
      <c r="L12" s="14">
        <v>0.379276434082855</v>
      </c>
      <c r="M12" s="14">
        <v>0.37206789521367301</v>
      </c>
      <c r="N12" s="14">
        <v>0.33839250013941802</v>
      </c>
      <c r="O12" s="14">
        <v>0.36779671826707999</v>
      </c>
      <c r="P12" s="14">
        <v>0.33871175707213202</v>
      </c>
      <c r="Q12" s="14">
        <v>0.37043041884893502</v>
      </c>
      <c r="R12" s="14">
        <v>0.43435659880104299</v>
      </c>
      <c r="S12" s="14">
        <v>0.37867798940028702</v>
      </c>
      <c r="T12" s="14">
        <v>0.36830859592662302</v>
      </c>
      <c r="U12" s="14">
        <v>0.338733052180751</v>
      </c>
      <c r="V12" s="14">
        <v>0.32479477602930801</v>
      </c>
      <c r="W12" s="14">
        <v>0.47359258128683202</v>
      </c>
      <c r="X12" s="14"/>
      <c r="Y12" s="14">
        <v>0.409846136683018</v>
      </c>
      <c r="Z12" s="14">
        <v>0.36052660937036601</v>
      </c>
      <c r="AA12" s="14">
        <v>0.42170573336637501</v>
      </c>
      <c r="AB12" s="14"/>
      <c r="AC12" s="14">
        <v>0.361029737392287</v>
      </c>
      <c r="AD12" s="14">
        <v>0.38637596975205801</v>
      </c>
      <c r="AE12" s="14">
        <v>0.340593609820801</v>
      </c>
      <c r="AF12" s="14"/>
      <c r="AG12" s="14">
        <v>0.39100425702678698</v>
      </c>
      <c r="AH12" s="14">
        <v>0.36998493689483603</v>
      </c>
      <c r="AI12" s="14">
        <v>0.38463194832028602</v>
      </c>
      <c r="AJ12" s="14">
        <v>0.37359431522512498</v>
      </c>
      <c r="AK12" s="14">
        <v>0.36188258610350199</v>
      </c>
    </row>
    <row r="13" spans="2:37" x14ac:dyDescent="0.3">
      <c r="B13" s="15" t="s">
        <v>70</v>
      </c>
      <c r="C13" s="20">
        <v>0.42164669618421902</v>
      </c>
      <c r="D13" s="20">
        <v>0.41460011291242299</v>
      </c>
      <c r="E13" s="20">
        <v>0.427345398228824</v>
      </c>
      <c r="F13" s="20"/>
      <c r="G13" s="20">
        <v>0.43752144003596399</v>
      </c>
      <c r="H13" s="20">
        <v>0.41089904957816997</v>
      </c>
      <c r="I13" s="20">
        <v>0.45251752543803597</v>
      </c>
      <c r="J13" s="20">
        <v>0.38525606784637501</v>
      </c>
      <c r="K13" s="20"/>
      <c r="L13" s="20">
        <v>0.38551910824737001</v>
      </c>
      <c r="M13" s="20">
        <v>0.40638710835734099</v>
      </c>
      <c r="N13" s="20">
        <v>0.46282379350872999</v>
      </c>
      <c r="O13" s="20">
        <v>0.46102468474872899</v>
      </c>
      <c r="P13" s="20">
        <v>0.43739720023479001</v>
      </c>
      <c r="Q13" s="20">
        <v>0.41091984807621201</v>
      </c>
      <c r="R13" s="20">
        <v>0.39741021563402201</v>
      </c>
      <c r="S13" s="20">
        <v>0.34723534140714801</v>
      </c>
      <c r="T13" s="20">
        <v>0.39892525940954099</v>
      </c>
      <c r="U13" s="20">
        <v>0.48121913218412099</v>
      </c>
      <c r="V13" s="20">
        <v>0.47712461512600501</v>
      </c>
      <c r="W13" s="20">
        <v>0.39868344431566699</v>
      </c>
      <c r="X13" s="20"/>
      <c r="Y13" s="20">
        <v>0.41493617961134599</v>
      </c>
      <c r="Z13" s="20">
        <v>0.41327827879859103</v>
      </c>
      <c r="AA13" s="20">
        <v>0.40871897428023302</v>
      </c>
      <c r="AB13" s="20"/>
      <c r="AC13" s="20">
        <v>0.48840752018503297</v>
      </c>
      <c r="AD13" s="20">
        <v>0.40577944425931201</v>
      </c>
      <c r="AE13" s="20">
        <v>0.36058172847507203</v>
      </c>
      <c r="AF13" s="20"/>
      <c r="AG13" s="20">
        <v>0.31590080622139199</v>
      </c>
      <c r="AH13" s="20">
        <v>0.37146125321502699</v>
      </c>
      <c r="AI13" s="20">
        <v>0.41854133370192698</v>
      </c>
      <c r="AJ13" s="20">
        <v>0.45523899244466998</v>
      </c>
      <c r="AK13" s="20">
        <v>0.38790277976742799</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1" width="20.6640625" customWidth="1"/>
  </cols>
  <sheetData>
    <row r="2" spans="2:11" ht="40.049999999999997" customHeight="1" x14ac:dyDescent="0.3">
      <c r="D2" s="31" t="s">
        <v>100</v>
      </c>
      <c r="E2" s="28"/>
      <c r="F2" s="28"/>
      <c r="G2" s="28"/>
      <c r="H2" s="28"/>
      <c r="I2" s="28"/>
      <c r="J2" s="28"/>
      <c r="K2" s="28"/>
    </row>
    <row r="6" spans="2:11" ht="49.95" customHeight="1" x14ac:dyDescent="0.3">
      <c r="B6" s="17" t="s">
        <v>15</v>
      </c>
      <c r="C6" s="17" t="s">
        <v>87</v>
      </c>
      <c r="D6" s="17" t="s">
        <v>88</v>
      </c>
      <c r="E6" s="17" t="s">
        <v>89</v>
      </c>
      <c r="F6" s="17" t="s">
        <v>90</v>
      </c>
      <c r="G6" s="17" t="s">
        <v>91</v>
      </c>
      <c r="H6" s="17" t="s">
        <v>92</v>
      </c>
      <c r="I6" s="17" t="s">
        <v>93</v>
      </c>
      <c r="J6" s="17" t="s">
        <v>94</v>
      </c>
    </row>
    <row r="7" spans="2:11" x14ac:dyDescent="0.3">
      <c r="B7" s="15" t="s">
        <v>95</v>
      </c>
      <c r="C7" s="14">
        <v>1.0314355925793999E-2</v>
      </c>
      <c r="D7" s="14">
        <v>8.8067486907200607E-3</v>
      </c>
      <c r="E7" s="14">
        <v>9.5553433120470793E-2</v>
      </c>
      <c r="F7" s="14">
        <v>1.0080182566982499E-2</v>
      </c>
      <c r="G7" s="14">
        <v>0.20592357342478501</v>
      </c>
      <c r="H7" s="14">
        <v>2.8576046285412E-2</v>
      </c>
      <c r="I7" s="14">
        <v>6.1653371370779904E-3</v>
      </c>
      <c r="J7" s="14">
        <v>1.6943522171351699E-2</v>
      </c>
    </row>
    <row r="8" spans="2:11" x14ac:dyDescent="0.3">
      <c r="B8" s="15" t="s">
        <v>96</v>
      </c>
      <c r="C8" s="14">
        <v>2.2682658369122199E-2</v>
      </c>
      <c r="D8" s="14">
        <v>3.6529783641897698E-2</v>
      </c>
      <c r="E8" s="14">
        <v>0.21593759675354399</v>
      </c>
      <c r="F8" s="14">
        <v>5.1557835558180401E-2</v>
      </c>
      <c r="G8" s="14">
        <v>0.28475877471554401</v>
      </c>
      <c r="H8" s="14">
        <v>0.13452140379320701</v>
      </c>
      <c r="I8" s="14">
        <v>3.1014798325038201E-2</v>
      </c>
      <c r="J8" s="14">
        <v>6.3510093773563994E-2</v>
      </c>
    </row>
    <row r="9" spans="2:11" ht="28.8" x14ac:dyDescent="0.3">
      <c r="B9" s="15" t="s">
        <v>97</v>
      </c>
      <c r="C9" s="14">
        <v>7.9604716769199196E-2</v>
      </c>
      <c r="D9" s="14">
        <v>0.23700137772039701</v>
      </c>
      <c r="E9" s="14">
        <v>0.35474728349794599</v>
      </c>
      <c r="F9" s="14">
        <v>0.13728719896168701</v>
      </c>
      <c r="G9" s="14">
        <v>0.27716274491594001</v>
      </c>
      <c r="H9" s="14">
        <v>0.31367833239221299</v>
      </c>
      <c r="I9" s="14">
        <v>0.24104194493277201</v>
      </c>
      <c r="J9" s="14">
        <v>0.34114069183509199</v>
      </c>
    </row>
    <row r="10" spans="2:11" x14ac:dyDescent="0.3">
      <c r="B10" s="15" t="s">
        <v>98</v>
      </c>
      <c r="C10" s="14">
        <v>0.26904407762257199</v>
      </c>
      <c r="D10" s="14">
        <v>0.464361903013642</v>
      </c>
      <c r="E10" s="14">
        <v>0.241329952334494</v>
      </c>
      <c r="F10" s="14">
        <v>0.36577637889257603</v>
      </c>
      <c r="G10" s="14">
        <v>0.170862235881024</v>
      </c>
      <c r="H10" s="14">
        <v>0.36689759793529803</v>
      </c>
      <c r="I10" s="14">
        <v>0.46928600461547498</v>
      </c>
      <c r="J10" s="14">
        <v>0.43408869938768302</v>
      </c>
    </row>
    <row r="11" spans="2:11" x14ac:dyDescent="0.3">
      <c r="B11" s="15" t="s">
        <v>99</v>
      </c>
      <c r="C11" s="14">
        <v>0.61835419131331204</v>
      </c>
      <c r="D11" s="14">
        <v>0.253300186933343</v>
      </c>
      <c r="E11" s="14">
        <v>9.2431734293545398E-2</v>
      </c>
      <c r="F11" s="14">
        <v>0.43529840402057401</v>
      </c>
      <c r="G11" s="14">
        <v>6.1292671062706902E-2</v>
      </c>
      <c r="H11" s="14">
        <v>0.15632661959387001</v>
      </c>
      <c r="I11" s="14">
        <v>0.25249191498963702</v>
      </c>
      <c r="J11" s="14">
        <v>0.14431699283231</v>
      </c>
    </row>
    <row r="12" spans="2:11" x14ac:dyDescent="0.3">
      <c r="B12" s="16"/>
      <c r="C12" s="16"/>
      <c r="D12" s="16"/>
      <c r="E12" s="16"/>
      <c r="F12" s="16"/>
      <c r="G12" s="16"/>
      <c r="H12" s="16"/>
      <c r="I12" s="16"/>
      <c r="J12" s="16"/>
    </row>
    <row r="13" spans="2:11" x14ac:dyDescent="0.3">
      <c r="B13" t="s">
        <v>72</v>
      </c>
    </row>
    <row r="14" spans="2:11" x14ac:dyDescent="0.3">
      <c r="B14" t="s">
        <v>73</v>
      </c>
    </row>
    <row r="18" spans="2:2" x14ac:dyDescent="0.3">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101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95</v>
      </c>
      <c r="C9" s="14">
        <v>1.0314355925793999E-2</v>
      </c>
      <c r="D9" s="14">
        <v>1.34648910961001E-2</v>
      </c>
      <c r="E9" s="14">
        <v>7.3063307028500696E-3</v>
      </c>
      <c r="F9" s="14"/>
      <c r="G9" s="14">
        <v>9.07891516953813E-3</v>
      </c>
      <c r="H9" s="14">
        <v>7.4331183519781296E-3</v>
      </c>
      <c r="I9" s="14">
        <v>1.05203560459542E-2</v>
      </c>
      <c r="J9" s="14">
        <v>1.46112744837244E-2</v>
      </c>
      <c r="K9" s="14"/>
      <c r="L9" s="14">
        <v>2.24463914307187E-2</v>
      </c>
      <c r="M9" s="14">
        <v>1.25736920894367E-2</v>
      </c>
      <c r="N9" s="14">
        <v>7.9341768991860098E-3</v>
      </c>
      <c r="O9" s="14">
        <v>3.5223003742785E-3</v>
      </c>
      <c r="P9" s="14">
        <v>1.40371476947966E-2</v>
      </c>
      <c r="Q9" s="14">
        <v>3.6530142692353302E-3</v>
      </c>
      <c r="R9" s="14">
        <v>4.0461299785538897E-3</v>
      </c>
      <c r="S9" s="14">
        <v>0</v>
      </c>
      <c r="T9" s="14">
        <v>1.17684844553876E-2</v>
      </c>
      <c r="U9" s="14">
        <v>7.2812918901561299E-3</v>
      </c>
      <c r="V9" s="14">
        <v>6.1974747304341599E-3</v>
      </c>
      <c r="W9" s="14">
        <v>2.3139217824349499E-2</v>
      </c>
      <c r="X9" s="14"/>
      <c r="Y9" s="14">
        <v>1.39484286194182E-2</v>
      </c>
      <c r="Z9" s="14">
        <v>5.73174185308089E-3</v>
      </c>
      <c r="AA9" s="14">
        <v>1.7042893151811199E-2</v>
      </c>
      <c r="AB9" s="14"/>
      <c r="AC9" s="14">
        <v>1.57611357623961E-2</v>
      </c>
      <c r="AD9" s="14">
        <v>8.3609526844492296E-3</v>
      </c>
      <c r="AE9" s="14">
        <v>9.0019935054067805E-3</v>
      </c>
      <c r="AF9" s="14"/>
      <c r="AG9" s="14">
        <v>2.7311501420230401E-2</v>
      </c>
      <c r="AH9" s="14">
        <v>1.7764144074500401E-2</v>
      </c>
      <c r="AI9" s="14">
        <v>1.9433386587368599E-3</v>
      </c>
      <c r="AJ9" s="14">
        <v>9.5347137096251505E-3</v>
      </c>
      <c r="AK9" s="14">
        <v>1.1044549386655601E-2</v>
      </c>
    </row>
    <row r="10" spans="2:37" x14ac:dyDescent="0.3">
      <c r="B10" s="15" t="s">
        <v>96</v>
      </c>
      <c r="C10" s="14">
        <v>2.2682658369122199E-2</v>
      </c>
      <c r="D10" s="14">
        <v>2.60281164906404E-2</v>
      </c>
      <c r="E10" s="14">
        <v>1.95657809192228E-2</v>
      </c>
      <c r="F10" s="14"/>
      <c r="G10" s="14">
        <v>2.2465516484127701E-2</v>
      </c>
      <c r="H10" s="14">
        <v>2.3823850991557E-2</v>
      </c>
      <c r="I10" s="14">
        <v>1.53953799675021E-2</v>
      </c>
      <c r="J10" s="14">
        <v>2.84773368505866E-2</v>
      </c>
      <c r="K10" s="14"/>
      <c r="L10" s="14">
        <v>2.88642857833219E-2</v>
      </c>
      <c r="M10" s="14">
        <v>1.5996439098614999E-2</v>
      </c>
      <c r="N10" s="14">
        <v>2.9115478811792401E-2</v>
      </c>
      <c r="O10" s="14">
        <v>6.9860201480077396E-3</v>
      </c>
      <c r="P10" s="14">
        <v>1.9462615073392302E-2</v>
      </c>
      <c r="Q10" s="14">
        <v>4.3403758391919602E-2</v>
      </c>
      <c r="R10" s="14">
        <v>2.1555440592430801E-2</v>
      </c>
      <c r="S10" s="14">
        <v>3.4352423675957901E-2</v>
      </c>
      <c r="T10" s="14">
        <v>1.7649660443147499E-2</v>
      </c>
      <c r="U10" s="14">
        <v>2.5592062231041001E-2</v>
      </c>
      <c r="V10" s="14">
        <v>1.2894365371940201E-2</v>
      </c>
      <c r="W10" s="14">
        <v>1.1639458644954999E-2</v>
      </c>
      <c r="X10" s="14"/>
      <c r="Y10" s="14">
        <v>2.6474996640282501E-2</v>
      </c>
      <c r="Z10" s="14">
        <v>1.69973295634476E-2</v>
      </c>
      <c r="AA10" s="14">
        <v>2.7656409235855599E-2</v>
      </c>
      <c r="AB10" s="14"/>
      <c r="AC10" s="14">
        <v>2.4383386070653001E-2</v>
      </c>
      <c r="AD10" s="14">
        <v>1.6062958668712799E-2</v>
      </c>
      <c r="AE10" s="14">
        <v>3.4870695079282199E-2</v>
      </c>
      <c r="AF10" s="14"/>
      <c r="AG10" s="14">
        <v>0.10589160944944501</v>
      </c>
      <c r="AH10" s="14">
        <v>1.6636666772241002E-2</v>
      </c>
      <c r="AI10" s="14">
        <v>1.8298258552285101E-2</v>
      </c>
      <c r="AJ10" s="14">
        <v>1.7553708292405799E-2</v>
      </c>
      <c r="AK10" s="14">
        <v>2.6893396014201602E-2</v>
      </c>
    </row>
    <row r="11" spans="2:37" ht="28.8" x14ac:dyDescent="0.3">
      <c r="B11" s="15" t="s">
        <v>97</v>
      </c>
      <c r="C11" s="14">
        <v>7.9604716769199196E-2</v>
      </c>
      <c r="D11" s="14">
        <v>9.5485673388814404E-2</v>
      </c>
      <c r="E11" s="14">
        <v>6.3971109572292101E-2</v>
      </c>
      <c r="F11" s="14"/>
      <c r="G11" s="14">
        <v>6.7951255981387196E-2</v>
      </c>
      <c r="H11" s="14">
        <v>6.8371253525951595E-2</v>
      </c>
      <c r="I11" s="14">
        <v>8.2156829874102097E-2</v>
      </c>
      <c r="J11" s="14">
        <v>0.10144881620059</v>
      </c>
      <c r="K11" s="14"/>
      <c r="L11" s="14">
        <v>9.0235826711280401E-2</v>
      </c>
      <c r="M11" s="14">
        <v>5.3731561052822598E-2</v>
      </c>
      <c r="N11" s="14">
        <v>0.106900647371616</v>
      </c>
      <c r="O11" s="14">
        <v>0.109666956633319</v>
      </c>
      <c r="P11" s="14">
        <v>6.4517404050783503E-2</v>
      </c>
      <c r="Q11" s="14">
        <v>8.2000717885860497E-2</v>
      </c>
      <c r="R11" s="14">
        <v>6.1647361276931503E-2</v>
      </c>
      <c r="S11" s="14">
        <v>8.3601568442562196E-2</v>
      </c>
      <c r="T11" s="14">
        <v>8.2056280362574702E-2</v>
      </c>
      <c r="U11" s="14">
        <v>6.8709786246816507E-2</v>
      </c>
      <c r="V11" s="14">
        <v>6.0324557814307102E-2</v>
      </c>
      <c r="W11" s="14">
        <v>0.105717025727438</v>
      </c>
      <c r="X11" s="14"/>
      <c r="Y11" s="14">
        <v>7.3904133722403398E-2</v>
      </c>
      <c r="Z11" s="14">
        <v>5.4339381069643498E-2</v>
      </c>
      <c r="AA11" s="14">
        <v>5.36681004145102E-2</v>
      </c>
      <c r="AB11" s="14"/>
      <c r="AC11" s="14">
        <v>9.0593167139824696E-2</v>
      </c>
      <c r="AD11" s="14">
        <v>5.9827740643448001E-2</v>
      </c>
      <c r="AE11" s="14">
        <v>0.104450495237986</v>
      </c>
      <c r="AF11" s="14"/>
      <c r="AG11" s="14">
        <v>0.106189511999516</v>
      </c>
      <c r="AH11" s="14">
        <v>9.1804036460983798E-2</v>
      </c>
      <c r="AI11" s="14">
        <v>4.3196213109002797E-2</v>
      </c>
      <c r="AJ11" s="14">
        <v>8.3796020823310294E-2</v>
      </c>
      <c r="AK11" s="14">
        <v>7.6943301481102996E-2</v>
      </c>
    </row>
    <row r="12" spans="2:37" x14ac:dyDescent="0.3">
      <c r="B12" s="15" t="s">
        <v>98</v>
      </c>
      <c r="C12" s="14">
        <v>0.26904407762257199</v>
      </c>
      <c r="D12" s="14">
        <v>0.27767704226155299</v>
      </c>
      <c r="E12" s="14">
        <v>0.261731361738538</v>
      </c>
      <c r="F12" s="14"/>
      <c r="G12" s="14">
        <v>0.27634441216842398</v>
      </c>
      <c r="H12" s="14">
        <v>0.27830309430118899</v>
      </c>
      <c r="I12" s="14">
        <v>0.26440232091875498</v>
      </c>
      <c r="J12" s="14">
        <v>0.256631803711863</v>
      </c>
      <c r="K12" s="14"/>
      <c r="L12" s="14">
        <v>0.25196949786824302</v>
      </c>
      <c r="M12" s="14">
        <v>0.30842474544690601</v>
      </c>
      <c r="N12" s="14">
        <v>0.21836365185634701</v>
      </c>
      <c r="O12" s="14">
        <v>0.272649040029318</v>
      </c>
      <c r="P12" s="14">
        <v>0.29660357744718202</v>
      </c>
      <c r="Q12" s="14">
        <v>0.26830554252932998</v>
      </c>
      <c r="R12" s="14">
        <v>0.28744726752212002</v>
      </c>
      <c r="S12" s="14">
        <v>0.30429939985409998</v>
      </c>
      <c r="T12" s="14">
        <v>0.25758387802352301</v>
      </c>
      <c r="U12" s="14">
        <v>0.27818830892365298</v>
      </c>
      <c r="V12" s="14">
        <v>0.26654429833410598</v>
      </c>
      <c r="W12" s="14">
        <v>0.162808606319922</v>
      </c>
      <c r="X12" s="14"/>
      <c r="Y12" s="14">
        <v>0.32638696139107098</v>
      </c>
      <c r="Z12" s="14">
        <v>0.24598472916976</v>
      </c>
      <c r="AA12" s="14">
        <v>0.27794516658430801</v>
      </c>
      <c r="AB12" s="14"/>
      <c r="AC12" s="14">
        <v>0.27000890938256999</v>
      </c>
      <c r="AD12" s="14">
        <v>0.27696607829568398</v>
      </c>
      <c r="AE12" s="14">
        <v>0.27001466573230898</v>
      </c>
      <c r="AF12" s="14"/>
      <c r="AG12" s="14">
        <v>0.32006395687738698</v>
      </c>
      <c r="AH12" s="14">
        <v>0.31488612752841699</v>
      </c>
      <c r="AI12" s="14">
        <v>0.25719282286010098</v>
      </c>
      <c r="AJ12" s="14">
        <v>0.26811905653647999</v>
      </c>
      <c r="AK12" s="14">
        <v>0.248681053965677</v>
      </c>
    </row>
    <row r="13" spans="2:37" x14ac:dyDescent="0.3">
      <c r="B13" s="15" t="s">
        <v>99</v>
      </c>
      <c r="C13" s="20">
        <v>0.61835419131331204</v>
      </c>
      <c r="D13" s="20">
        <v>0.58734427676289203</v>
      </c>
      <c r="E13" s="20">
        <v>0.647425417067097</v>
      </c>
      <c r="F13" s="20"/>
      <c r="G13" s="20">
        <v>0.62415990019652301</v>
      </c>
      <c r="H13" s="20">
        <v>0.62206868282932404</v>
      </c>
      <c r="I13" s="20">
        <v>0.62752511319368598</v>
      </c>
      <c r="J13" s="20">
        <v>0.59883076875323504</v>
      </c>
      <c r="K13" s="20"/>
      <c r="L13" s="20">
        <v>0.60648399820643595</v>
      </c>
      <c r="M13" s="20">
        <v>0.60927356231221996</v>
      </c>
      <c r="N13" s="20">
        <v>0.63768604506105897</v>
      </c>
      <c r="O13" s="20">
        <v>0.60717568281507694</v>
      </c>
      <c r="P13" s="20">
        <v>0.60537925573384599</v>
      </c>
      <c r="Q13" s="20">
        <v>0.60263696692365398</v>
      </c>
      <c r="R13" s="20">
        <v>0.62530380062996305</v>
      </c>
      <c r="S13" s="20">
        <v>0.57774660802737998</v>
      </c>
      <c r="T13" s="20">
        <v>0.63094169671536704</v>
      </c>
      <c r="U13" s="20">
        <v>0.62022855070833305</v>
      </c>
      <c r="V13" s="20">
        <v>0.65403930374921204</v>
      </c>
      <c r="W13" s="20">
        <v>0.69669569148333599</v>
      </c>
      <c r="X13" s="20"/>
      <c r="Y13" s="20">
        <v>0.55928547962682396</v>
      </c>
      <c r="Z13" s="20">
        <v>0.676946818344068</v>
      </c>
      <c r="AA13" s="20">
        <v>0.62368743061351595</v>
      </c>
      <c r="AB13" s="20"/>
      <c r="AC13" s="20">
        <v>0.59925340164455598</v>
      </c>
      <c r="AD13" s="20">
        <v>0.63878226970770602</v>
      </c>
      <c r="AE13" s="20">
        <v>0.58166215044501601</v>
      </c>
      <c r="AF13" s="20"/>
      <c r="AG13" s="20">
        <v>0.44054342025342103</v>
      </c>
      <c r="AH13" s="20">
        <v>0.55890902516385799</v>
      </c>
      <c r="AI13" s="20">
        <v>0.67936936681987403</v>
      </c>
      <c r="AJ13" s="20">
        <v>0.62099650063817902</v>
      </c>
      <c r="AK13" s="20">
        <v>0.63643769915236204</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102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95</v>
      </c>
      <c r="C9" s="14">
        <v>8.8067486907200607E-3</v>
      </c>
      <c r="D9" s="14">
        <v>1.32149469199964E-2</v>
      </c>
      <c r="E9" s="14">
        <v>4.5609033062373799E-3</v>
      </c>
      <c r="F9" s="14"/>
      <c r="G9" s="14">
        <v>1.009537702136E-2</v>
      </c>
      <c r="H9" s="14">
        <v>8.7460571578992109E-3</v>
      </c>
      <c r="I9" s="14">
        <v>4.4876082938005903E-3</v>
      </c>
      <c r="J9" s="14">
        <v>1.00761095347764E-2</v>
      </c>
      <c r="K9" s="14"/>
      <c r="L9" s="14">
        <v>2.0487123433471199E-2</v>
      </c>
      <c r="M9" s="14">
        <v>7.33383071240617E-3</v>
      </c>
      <c r="N9" s="14">
        <v>0</v>
      </c>
      <c r="O9" s="14">
        <v>0</v>
      </c>
      <c r="P9" s="14">
        <v>9.1638598660239799E-3</v>
      </c>
      <c r="Q9" s="14">
        <v>1.5174565486681399E-2</v>
      </c>
      <c r="R9" s="14">
        <v>4.0461299785538897E-3</v>
      </c>
      <c r="S9" s="14">
        <v>1.0092090970349601E-2</v>
      </c>
      <c r="T9" s="14">
        <v>1.47078173096297E-2</v>
      </c>
      <c r="U9" s="14">
        <v>3.6149007976703398E-3</v>
      </c>
      <c r="V9" s="14">
        <v>6.1974747304341599E-3</v>
      </c>
      <c r="W9" s="14">
        <v>0</v>
      </c>
      <c r="X9" s="14"/>
      <c r="Y9" s="14">
        <v>9.6061363440780503E-3</v>
      </c>
      <c r="Z9" s="14">
        <v>9.6560971401475799E-3</v>
      </c>
      <c r="AA9" s="14">
        <v>5.2971191445136904E-3</v>
      </c>
      <c r="AB9" s="14"/>
      <c r="AC9" s="14">
        <v>9.5498826804215307E-3</v>
      </c>
      <c r="AD9" s="14">
        <v>5.2482328968784997E-3</v>
      </c>
      <c r="AE9" s="14">
        <v>1.53430573505536E-2</v>
      </c>
      <c r="AF9" s="14"/>
      <c r="AG9" s="14">
        <v>6.7414223497393205E-2</v>
      </c>
      <c r="AH9" s="14">
        <v>8.1798547809876603E-3</v>
      </c>
      <c r="AI9" s="14">
        <v>8.7225807202433205E-3</v>
      </c>
      <c r="AJ9" s="14">
        <v>6.8250444844859502E-3</v>
      </c>
      <c r="AK9" s="14">
        <v>4.5825193126723899E-3</v>
      </c>
    </row>
    <row r="10" spans="2:37" x14ac:dyDescent="0.3">
      <c r="B10" s="15" t="s">
        <v>96</v>
      </c>
      <c r="C10" s="14">
        <v>3.6529783641897698E-2</v>
      </c>
      <c r="D10" s="14">
        <v>3.9297094852142098E-2</v>
      </c>
      <c r="E10" s="14">
        <v>3.4068562823205799E-2</v>
      </c>
      <c r="F10" s="14"/>
      <c r="G10" s="14">
        <v>3.6609079009814402E-2</v>
      </c>
      <c r="H10" s="14">
        <v>2.76497530777364E-2</v>
      </c>
      <c r="I10" s="14">
        <v>3.40449549915759E-2</v>
      </c>
      <c r="J10" s="14">
        <v>4.5545947796087997E-2</v>
      </c>
      <c r="K10" s="14"/>
      <c r="L10" s="14">
        <v>6.5080518135156404E-2</v>
      </c>
      <c r="M10" s="14">
        <v>2.99225859194917E-2</v>
      </c>
      <c r="N10" s="14">
        <v>4.6844533709614097E-2</v>
      </c>
      <c r="O10" s="14">
        <v>4.4181259973324498E-2</v>
      </c>
      <c r="P10" s="14">
        <v>4.2189098980685701E-2</v>
      </c>
      <c r="Q10" s="14">
        <v>2.6461289510888501E-2</v>
      </c>
      <c r="R10" s="14">
        <v>5.0611864809718597E-2</v>
      </c>
      <c r="S10" s="14">
        <v>2.63933035358817E-2</v>
      </c>
      <c r="T10" s="14">
        <v>1.7661455057822701E-2</v>
      </c>
      <c r="U10" s="14">
        <v>1.9399222650854701E-2</v>
      </c>
      <c r="V10" s="14">
        <v>1.28149247009563E-2</v>
      </c>
      <c r="W10" s="14">
        <v>3.4647154065807803E-2</v>
      </c>
      <c r="X10" s="14"/>
      <c r="Y10" s="14">
        <v>3.7951884441255801E-2</v>
      </c>
      <c r="Z10" s="14">
        <v>4.0228403429594599E-2</v>
      </c>
      <c r="AA10" s="14">
        <v>3.2262738382295097E-2</v>
      </c>
      <c r="AB10" s="14"/>
      <c r="AC10" s="14">
        <v>3.2947713425633497E-2</v>
      </c>
      <c r="AD10" s="14">
        <v>3.7978392091026297E-2</v>
      </c>
      <c r="AE10" s="14">
        <v>3.9843950089936103E-2</v>
      </c>
      <c r="AF10" s="14"/>
      <c r="AG10" s="14">
        <v>9.4662839546869396E-2</v>
      </c>
      <c r="AH10" s="14">
        <v>3.8341595385701199E-2</v>
      </c>
      <c r="AI10" s="14">
        <v>5.16936513437289E-2</v>
      </c>
      <c r="AJ10" s="14">
        <v>2.52887783133218E-2</v>
      </c>
      <c r="AK10" s="14">
        <v>4.0383771257548898E-2</v>
      </c>
    </row>
    <row r="11" spans="2:37" ht="28.8" x14ac:dyDescent="0.3">
      <c r="B11" s="15" t="s">
        <v>97</v>
      </c>
      <c r="C11" s="14">
        <v>0.23700137772039701</v>
      </c>
      <c r="D11" s="14">
        <v>0.248725283855116</v>
      </c>
      <c r="E11" s="14">
        <v>0.22384908262220099</v>
      </c>
      <c r="F11" s="14"/>
      <c r="G11" s="14">
        <v>0.24459172914560801</v>
      </c>
      <c r="H11" s="14">
        <v>0.24505774613290501</v>
      </c>
      <c r="I11" s="14">
        <v>0.20045955387174999</v>
      </c>
      <c r="J11" s="14">
        <v>0.25218342206322097</v>
      </c>
      <c r="K11" s="14"/>
      <c r="L11" s="14">
        <v>0.22217594339085101</v>
      </c>
      <c r="M11" s="14">
        <v>0.26420257325531599</v>
      </c>
      <c r="N11" s="14">
        <v>0.22490521768046601</v>
      </c>
      <c r="O11" s="14">
        <v>0.25101154873287801</v>
      </c>
      <c r="P11" s="14">
        <v>0.222270475636444</v>
      </c>
      <c r="Q11" s="14">
        <v>0.197621343683647</v>
      </c>
      <c r="R11" s="14">
        <v>0.21818167413900599</v>
      </c>
      <c r="S11" s="14">
        <v>0.26044636861930698</v>
      </c>
      <c r="T11" s="14">
        <v>0.27915395149167399</v>
      </c>
      <c r="U11" s="14">
        <v>0.22526099823689399</v>
      </c>
      <c r="V11" s="14">
        <v>0.24981626998697101</v>
      </c>
      <c r="W11" s="14">
        <v>0.20946485918441199</v>
      </c>
      <c r="X11" s="14"/>
      <c r="Y11" s="14">
        <v>0.22173890026187201</v>
      </c>
      <c r="Z11" s="14">
        <v>0.237985381097333</v>
      </c>
      <c r="AA11" s="14">
        <v>0.25035978811548398</v>
      </c>
      <c r="AB11" s="14"/>
      <c r="AC11" s="14">
        <v>0.22288739887679501</v>
      </c>
      <c r="AD11" s="14">
        <v>0.23072774705665999</v>
      </c>
      <c r="AE11" s="14">
        <v>0.26397432090790801</v>
      </c>
      <c r="AF11" s="14"/>
      <c r="AG11" s="14">
        <v>0.22294749825063201</v>
      </c>
      <c r="AH11" s="14">
        <v>0.26379295780914702</v>
      </c>
      <c r="AI11" s="14">
        <v>0.234849186825145</v>
      </c>
      <c r="AJ11" s="14">
        <v>0.216145580938613</v>
      </c>
      <c r="AK11" s="14">
        <v>0.26109039521201299</v>
      </c>
    </row>
    <row r="12" spans="2:37" x14ac:dyDescent="0.3">
      <c r="B12" s="15" t="s">
        <v>98</v>
      </c>
      <c r="C12" s="14">
        <v>0.464361903013642</v>
      </c>
      <c r="D12" s="14">
        <v>0.46407356769714703</v>
      </c>
      <c r="E12" s="14">
        <v>0.46569943263541902</v>
      </c>
      <c r="F12" s="14"/>
      <c r="G12" s="14">
        <v>0.46352709337500397</v>
      </c>
      <c r="H12" s="14">
        <v>0.49556973028609402</v>
      </c>
      <c r="I12" s="14">
        <v>0.45553267082112098</v>
      </c>
      <c r="J12" s="14">
        <v>0.44213202881866098</v>
      </c>
      <c r="K12" s="14"/>
      <c r="L12" s="14">
        <v>0.44628742206347499</v>
      </c>
      <c r="M12" s="14">
        <v>0.49348783344932901</v>
      </c>
      <c r="N12" s="14">
        <v>0.50164961479874703</v>
      </c>
      <c r="O12" s="14">
        <v>0.48413643451413402</v>
      </c>
      <c r="P12" s="14">
        <v>0.48300881106130999</v>
      </c>
      <c r="Q12" s="14">
        <v>0.473526258055678</v>
      </c>
      <c r="R12" s="14">
        <v>0.42618599407684399</v>
      </c>
      <c r="S12" s="14">
        <v>0.52921912463384702</v>
      </c>
      <c r="T12" s="14">
        <v>0.37236068428711</v>
      </c>
      <c r="U12" s="14">
        <v>0.48142316672581997</v>
      </c>
      <c r="V12" s="14">
        <v>0.47563420808939499</v>
      </c>
      <c r="W12" s="14">
        <v>0.47550146751550498</v>
      </c>
      <c r="X12" s="14"/>
      <c r="Y12" s="14">
        <v>0.49356993786354297</v>
      </c>
      <c r="Z12" s="14">
        <v>0.45452581414924598</v>
      </c>
      <c r="AA12" s="14">
        <v>0.45760392997632199</v>
      </c>
      <c r="AB12" s="14"/>
      <c r="AC12" s="14">
        <v>0.45596845001419301</v>
      </c>
      <c r="AD12" s="14">
        <v>0.47596444180192399</v>
      </c>
      <c r="AE12" s="14">
        <v>0.44489615306475599</v>
      </c>
      <c r="AF12" s="14"/>
      <c r="AG12" s="14">
        <v>0.45023655300633503</v>
      </c>
      <c r="AH12" s="14">
        <v>0.478602787453207</v>
      </c>
      <c r="AI12" s="14">
        <v>0.42378753606203601</v>
      </c>
      <c r="AJ12" s="14">
        <v>0.482125034324558</v>
      </c>
      <c r="AK12" s="14">
        <v>0.46590613373475498</v>
      </c>
    </row>
    <row r="13" spans="2:37" x14ac:dyDescent="0.3">
      <c r="B13" s="15" t="s">
        <v>99</v>
      </c>
      <c r="C13" s="20">
        <v>0.253300186933343</v>
      </c>
      <c r="D13" s="20">
        <v>0.234689106675598</v>
      </c>
      <c r="E13" s="20">
        <v>0.27182201861293698</v>
      </c>
      <c r="F13" s="20"/>
      <c r="G13" s="20">
        <v>0.24517672144821401</v>
      </c>
      <c r="H13" s="20">
        <v>0.22297671334536401</v>
      </c>
      <c r="I13" s="20">
        <v>0.30547521202175199</v>
      </c>
      <c r="J13" s="20">
        <v>0.25006249178725398</v>
      </c>
      <c r="K13" s="20"/>
      <c r="L13" s="20">
        <v>0.245968992977046</v>
      </c>
      <c r="M13" s="20">
        <v>0.20505317666345699</v>
      </c>
      <c r="N13" s="20">
        <v>0.22660063381117401</v>
      </c>
      <c r="O13" s="20">
        <v>0.220670756779663</v>
      </c>
      <c r="P13" s="20">
        <v>0.24336775445553599</v>
      </c>
      <c r="Q13" s="20">
        <v>0.28721654326310497</v>
      </c>
      <c r="R13" s="20">
        <v>0.300974336995878</v>
      </c>
      <c r="S13" s="20">
        <v>0.173849112240615</v>
      </c>
      <c r="T13" s="20">
        <v>0.31611609185376399</v>
      </c>
      <c r="U13" s="20">
        <v>0.27030171158876198</v>
      </c>
      <c r="V13" s="20">
        <v>0.25553712249224297</v>
      </c>
      <c r="W13" s="20">
        <v>0.28038651923427499</v>
      </c>
      <c r="X13" s="20"/>
      <c r="Y13" s="20">
        <v>0.23713314108925099</v>
      </c>
      <c r="Z13" s="20">
        <v>0.25760430418367902</v>
      </c>
      <c r="AA13" s="20">
        <v>0.25447642438138501</v>
      </c>
      <c r="AB13" s="20"/>
      <c r="AC13" s="20">
        <v>0.27864655500295699</v>
      </c>
      <c r="AD13" s="20">
        <v>0.25008118615351099</v>
      </c>
      <c r="AE13" s="20">
        <v>0.23594251858684701</v>
      </c>
      <c r="AF13" s="20"/>
      <c r="AG13" s="20">
        <v>0.16473888569876999</v>
      </c>
      <c r="AH13" s="20">
        <v>0.21108280457095699</v>
      </c>
      <c r="AI13" s="20">
        <v>0.28094704504884599</v>
      </c>
      <c r="AJ13" s="20">
        <v>0.26961556193902197</v>
      </c>
      <c r="AK13" s="20">
        <v>0.228037180483011</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103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95</v>
      </c>
      <c r="C9" s="14">
        <v>9.5553433120470793E-2</v>
      </c>
      <c r="D9" s="14">
        <v>0.119401137081503</v>
      </c>
      <c r="E9" s="14">
        <v>7.1599575862918693E-2</v>
      </c>
      <c r="F9" s="14"/>
      <c r="G9" s="14">
        <v>9.0250806221544896E-2</v>
      </c>
      <c r="H9" s="14">
        <v>0.10473563699504</v>
      </c>
      <c r="I9" s="14">
        <v>8.5551992197238996E-2</v>
      </c>
      <c r="J9" s="14">
        <v>9.9384680474583001E-2</v>
      </c>
      <c r="K9" s="14"/>
      <c r="L9" s="14">
        <v>9.4760143836889493E-2</v>
      </c>
      <c r="M9" s="14">
        <v>9.6391820048683297E-2</v>
      </c>
      <c r="N9" s="14">
        <v>8.8455590563027695E-2</v>
      </c>
      <c r="O9" s="14">
        <v>9.4603106422147906E-2</v>
      </c>
      <c r="P9" s="14">
        <v>7.5594805321513706E-2</v>
      </c>
      <c r="Q9" s="14">
        <v>7.0745227985099898E-2</v>
      </c>
      <c r="R9" s="14">
        <v>9.18294394279566E-2</v>
      </c>
      <c r="S9" s="14">
        <v>5.9464370424009101E-2</v>
      </c>
      <c r="T9" s="14">
        <v>8.6959877174936306E-2</v>
      </c>
      <c r="U9" s="14">
        <v>0.16114427403346601</v>
      </c>
      <c r="V9" s="14">
        <v>0.116698635213795</v>
      </c>
      <c r="W9" s="14">
        <v>9.5697998047434202E-2</v>
      </c>
      <c r="X9" s="14"/>
      <c r="Y9" s="14">
        <v>3.9352815149629301E-2</v>
      </c>
      <c r="Z9" s="14">
        <v>0.117352514453641</v>
      </c>
      <c r="AA9" s="14">
        <v>9.0535739621243505E-2</v>
      </c>
      <c r="AB9" s="14"/>
      <c r="AC9" s="14">
        <v>9.54696457110253E-2</v>
      </c>
      <c r="AD9" s="14">
        <v>0.11816164415628801</v>
      </c>
      <c r="AE9" s="14">
        <v>6.9150663318274602E-2</v>
      </c>
      <c r="AF9" s="14"/>
      <c r="AG9" s="14">
        <v>6.8100040902916603E-2</v>
      </c>
      <c r="AH9" s="14">
        <v>8.7239698837728405E-2</v>
      </c>
      <c r="AI9" s="14">
        <v>6.3766344546560202E-2</v>
      </c>
      <c r="AJ9" s="14">
        <v>0.104941281804165</v>
      </c>
      <c r="AK9" s="14">
        <v>0.102847745968809</v>
      </c>
    </row>
    <row r="10" spans="2:37" x14ac:dyDescent="0.3">
      <c r="B10" s="15" t="s">
        <v>96</v>
      </c>
      <c r="C10" s="14">
        <v>0.21593759675354399</v>
      </c>
      <c r="D10" s="14">
        <v>0.22763616429127001</v>
      </c>
      <c r="E10" s="14">
        <v>0.203953134106062</v>
      </c>
      <c r="F10" s="14"/>
      <c r="G10" s="14">
        <v>0.22202343816613401</v>
      </c>
      <c r="H10" s="14">
        <v>0.23397170114420901</v>
      </c>
      <c r="I10" s="14">
        <v>0.198409315964933</v>
      </c>
      <c r="J10" s="14">
        <v>0.20399782205755401</v>
      </c>
      <c r="K10" s="14"/>
      <c r="L10" s="14">
        <v>0.17890442962126399</v>
      </c>
      <c r="M10" s="14">
        <v>0.18512768680409999</v>
      </c>
      <c r="N10" s="14">
        <v>0.219597409153858</v>
      </c>
      <c r="O10" s="14">
        <v>0.237172464672396</v>
      </c>
      <c r="P10" s="14">
        <v>0.23638537448452801</v>
      </c>
      <c r="Q10" s="14">
        <v>0.20775590790634199</v>
      </c>
      <c r="R10" s="14">
        <v>0.198967300389604</v>
      </c>
      <c r="S10" s="14">
        <v>0.19868486545935399</v>
      </c>
      <c r="T10" s="14">
        <v>0.25725119528915003</v>
      </c>
      <c r="U10" s="14">
        <v>0.234282255767848</v>
      </c>
      <c r="V10" s="14">
        <v>0.263056808564126</v>
      </c>
      <c r="W10" s="14">
        <v>0.20816587144420301</v>
      </c>
      <c r="X10" s="14"/>
      <c r="Y10" s="14">
        <v>0.17169350830070701</v>
      </c>
      <c r="Z10" s="14">
        <v>0.22665584178550499</v>
      </c>
      <c r="AA10" s="14">
        <v>0.25226456889730098</v>
      </c>
      <c r="AB10" s="14"/>
      <c r="AC10" s="14">
        <v>0.215602817014133</v>
      </c>
      <c r="AD10" s="14">
        <v>0.23767047101423699</v>
      </c>
      <c r="AE10" s="14">
        <v>0.18733915234639101</v>
      </c>
      <c r="AF10" s="14"/>
      <c r="AG10" s="14">
        <v>0.136314160895873</v>
      </c>
      <c r="AH10" s="14">
        <v>0.22731263129003701</v>
      </c>
      <c r="AI10" s="14">
        <v>0.21466192351768401</v>
      </c>
      <c r="AJ10" s="14">
        <v>0.22604442978838099</v>
      </c>
      <c r="AK10" s="14">
        <v>0.212140402093553</v>
      </c>
    </row>
    <row r="11" spans="2:37" ht="28.8" x14ac:dyDescent="0.3">
      <c r="B11" s="15" t="s">
        <v>97</v>
      </c>
      <c r="C11" s="14">
        <v>0.35474728349794599</v>
      </c>
      <c r="D11" s="14">
        <v>0.33443041201627599</v>
      </c>
      <c r="E11" s="14">
        <v>0.37558539636685001</v>
      </c>
      <c r="F11" s="14"/>
      <c r="G11" s="14">
        <v>0.318316071487112</v>
      </c>
      <c r="H11" s="14">
        <v>0.34413170401654097</v>
      </c>
      <c r="I11" s="14">
        <v>0.36759655557569298</v>
      </c>
      <c r="J11" s="14">
        <v>0.393694676008914</v>
      </c>
      <c r="K11" s="14"/>
      <c r="L11" s="14">
        <v>0.32230056276550101</v>
      </c>
      <c r="M11" s="14">
        <v>0.40713282437883602</v>
      </c>
      <c r="N11" s="14">
        <v>0.39317633493433901</v>
      </c>
      <c r="O11" s="14">
        <v>0.37189126890663399</v>
      </c>
      <c r="P11" s="14">
        <v>0.35314344228136102</v>
      </c>
      <c r="Q11" s="14">
        <v>0.35274044837686003</v>
      </c>
      <c r="R11" s="14">
        <v>0.32598691909218802</v>
      </c>
      <c r="S11" s="14">
        <v>0.37162661600483399</v>
      </c>
      <c r="T11" s="14">
        <v>0.32919368337684901</v>
      </c>
      <c r="U11" s="14">
        <v>0.33189217516457797</v>
      </c>
      <c r="V11" s="14">
        <v>0.36360634795778202</v>
      </c>
      <c r="W11" s="14">
        <v>0.33668323761193902</v>
      </c>
      <c r="X11" s="14"/>
      <c r="Y11" s="14">
        <v>0.34870903275661402</v>
      </c>
      <c r="Z11" s="14">
        <v>0.31360135280315299</v>
      </c>
      <c r="AA11" s="14">
        <v>0.351216547330231</v>
      </c>
      <c r="AB11" s="14"/>
      <c r="AC11" s="14">
        <v>0.38195485731381801</v>
      </c>
      <c r="AD11" s="14">
        <v>0.30240981218556701</v>
      </c>
      <c r="AE11" s="14">
        <v>0.41883455596230801</v>
      </c>
      <c r="AF11" s="14"/>
      <c r="AG11" s="14">
        <v>0.20768297103449099</v>
      </c>
      <c r="AH11" s="14">
        <v>0.29880563778552</v>
      </c>
      <c r="AI11" s="14">
        <v>0.33692370905795199</v>
      </c>
      <c r="AJ11" s="14">
        <v>0.37854308286449101</v>
      </c>
      <c r="AK11" s="14">
        <v>0.35337415862531701</v>
      </c>
    </row>
    <row r="12" spans="2:37" x14ac:dyDescent="0.3">
      <c r="B12" s="15" t="s">
        <v>98</v>
      </c>
      <c r="C12" s="14">
        <v>0.241329952334494</v>
      </c>
      <c r="D12" s="14">
        <v>0.2232170762273</v>
      </c>
      <c r="E12" s="14">
        <v>0.25863663035737999</v>
      </c>
      <c r="F12" s="14"/>
      <c r="G12" s="14">
        <v>0.25763122277671702</v>
      </c>
      <c r="H12" s="14">
        <v>0.22849342727098701</v>
      </c>
      <c r="I12" s="14">
        <v>0.25536583664332602</v>
      </c>
      <c r="J12" s="14">
        <v>0.22668735150383201</v>
      </c>
      <c r="K12" s="14"/>
      <c r="L12" s="14">
        <v>0.25349619912020099</v>
      </c>
      <c r="M12" s="14">
        <v>0.234674841173313</v>
      </c>
      <c r="N12" s="14">
        <v>0.249192352014627</v>
      </c>
      <c r="O12" s="14">
        <v>0.23411474946809699</v>
      </c>
      <c r="P12" s="14">
        <v>0.23593924364466501</v>
      </c>
      <c r="Q12" s="14">
        <v>0.266774017287492</v>
      </c>
      <c r="R12" s="14">
        <v>0.28647310442205798</v>
      </c>
      <c r="S12" s="14">
        <v>0.30481559663117602</v>
      </c>
      <c r="T12" s="14">
        <v>0.18740164119402999</v>
      </c>
      <c r="U12" s="14">
        <v>0.20582936446314701</v>
      </c>
      <c r="V12" s="14">
        <v>0.21711993761891199</v>
      </c>
      <c r="W12" s="14">
        <v>0.29034214614971099</v>
      </c>
      <c r="X12" s="14"/>
      <c r="Y12" s="14">
        <v>0.31992117528199099</v>
      </c>
      <c r="Z12" s="14">
        <v>0.235921083911838</v>
      </c>
      <c r="AA12" s="14">
        <v>0.23570056307603501</v>
      </c>
      <c r="AB12" s="14"/>
      <c r="AC12" s="14">
        <v>0.23395090810327199</v>
      </c>
      <c r="AD12" s="14">
        <v>0.237579917643743</v>
      </c>
      <c r="AE12" s="14">
        <v>0.23362641703935899</v>
      </c>
      <c r="AF12" s="14"/>
      <c r="AG12" s="14">
        <v>0.36386903642333401</v>
      </c>
      <c r="AH12" s="14">
        <v>0.27503529188403603</v>
      </c>
      <c r="AI12" s="14">
        <v>0.25979691942222299</v>
      </c>
      <c r="AJ12" s="14">
        <v>0.22476648756152401</v>
      </c>
      <c r="AK12" s="14">
        <v>0.231215264996394</v>
      </c>
    </row>
    <row r="13" spans="2:37" x14ac:dyDescent="0.3">
      <c r="B13" s="15" t="s">
        <v>99</v>
      </c>
      <c r="C13" s="20">
        <v>9.2431734293545398E-2</v>
      </c>
      <c r="D13" s="20">
        <v>9.5315210383651303E-2</v>
      </c>
      <c r="E13" s="20">
        <v>9.0225263306788997E-2</v>
      </c>
      <c r="F13" s="20"/>
      <c r="G13" s="20">
        <v>0.11177846134849299</v>
      </c>
      <c r="H13" s="20">
        <v>8.8667530573223893E-2</v>
      </c>
      <c r="I13" s="20">
        <v>9.3076299618809005E-2</v>
      </c>
      <c r="J13" s="20">
        <v>7.6235469955116403E-2</v>
      </c>
      <c r="K13" s="20"/>
      <c r="L13" s="20">
        <v>0.15053866465614499</v>
      </c>
      <c r="M13" s="20">
        <v>7.6672827595067897E-2</v>
      </c>
      <c r="N13" s="20">
        <v>4.9578313334148298E-2</v>
      </c>
      <c r="O13" s="20">
        <v>6.2218410530725202E-2</v>
      </c>
      <c r="P13" s="20">
        <v>9.8937134267933005E-2</v>
      </c>
      <c r="Q13" s="20">
        <v>0.101984398444205</v>
      </c>
      <c r="R13" s="20">
        <v>9.6743236668193594E-2</v>
      </c>
      <c r="S13" s="20">
        <v>6.5408551480626895E-2</v>
      </c>
      <c r="T13" s="20">
        <v>0.139193602965035</v>
      </c>
      <c r="U13" s="20">
        <v>6.6851930570961393E-2</v>
      </c>
      <c r="V13" s="20">
        <v>3.9518270645384698E-2</v>
      </c>
      <c r="W13" s="20">
        <v>6.9110746746711998E-2</v>
      </c>
      <c r="X13" s="20"/>
      <c r="Y13" s="20">
        <v>0.120323468511059</v>
      </c>
      <c r="Z13" s="20">
        <v>0.106469207045863</v>
      </c>
      <c r="AA13" s="20">
        <v>7.0282581075189102E-2</v>
      </c>
      <c r="AB13" s="20"/>
      <c r="AC13" s="20">
        <v>7.30217718577513E-2</v>
      </c>
      <c r="AD13" s="20">
        <v>0.104178155000166</v>
      </c>
      <c r="AE13" s="20">
        <v>9.1049211333667002E-2</v>
      </c>
      <c r="AF13" s="20"/>
      <c r="AG13" s="20">
        <v>0.224033790743386</v>
      </c>
      <c r="AH13" s="20">
        <v>0.11160674020267899</v>
      </c>
      <c r="AI13" s="20">
        <v>0.12485110345558099</v>
      </c>
      <c r="AJ13" s="20">
        <v>6.5704717981438898E-2</v>
      </c>
      <c r="AK13" s="20">
        <v>0.100422428315927</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104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95</v>
      </c>
      <c r="C9" s="14">
        <v>1.0080182566982499E-2</v>
      </c>
      <c r="D9" s="14">
        <v>1.37909666834718E-2</v>
      </c>
      <c r="E9" s="14">
        <v>6.5236285693884401E-3</v>
      </c>
      <c r="F9" s="14"/>
      <c r="G9" s="14">
        <v>7.1032445301691602E-3</v>
      </c>
      <c r="H9" s="14">
        <v>7.4483296295652498E-3</v>
      </c>
      <c r="I9" s="14">
        <v>1.20466294172604E-2</v>
      </c>
      <c r="J9" s="14">
        <v>1.4446263013809701E-2</v>
      </c>
      <c r="K9" s="14"/>
      <c r="L9" s="14">
        <v>7.0994270905916403E-3</v>
      </c>
      <c r="M9" s="14">
        <v>7.2857187044864397E-3</v>
      </c>
      <c r="N9" s="14">
        <v>8.1316997848429502E-3</v>
      </c>
      <c r="O9" s="14">
        <v>1.77694729855426E-2</v>
      </c>
      <c r="P9" s="14">
        <v>1.3896951650785701E-2</v>
      </c>
      <c r="Q9" s="14">
        <v>1.44883522432609E-2</v>
      </c>
      <c r="R9" s="14">
        <v>1.64322122324096E-2</v>
      </c>
      <c r="S9" s="14">
        <v>0</v>
      </c>
      <c r="T9" s="14">
        <v>5.9560879094366498E-3</v>
      </c>
      <c r="U9" s="14">
        <v>1.10724293968734E-2</v>
      </c>
      <c r="V9" s="14">
        <v>1.2829073014037601E-2</v>
      </c>
      <c r="W9" s="14">
        <v>0</v>
      </c>
      <c r="X9" s="14"/>
      <c r="Y9" s="14">
        <v>1.0855101725023301E-2</v>
      </c>
      <c r="Z9" s="14">
        <v>5.4096126410206396E-3</v>
      </c>
      <c r="AA9" s="14">
        <v>1.59836927272804E-2</v>
      </c>
      <c r="AB9" s="14"/>
      <c r="AC9" s="14">
        <v>1.9310012763202399E-2</v>
      </c>
      <c r="AD9" s="14">
        <v>4.0073064693596297E-3</v>
      </c>
      <c r="AE9" s="14">
        <v>4.3068408329084403E-3</v>
      </c>
      <c r="AF9" s="14"/>
      <c r="AG9" s="14">
        <v>0</v>
      </c>
      <c r="AH9" s="14">
        <v>1.2379173579187001E-2</v>
      </c>
      <c r="AI9" s="14">
        <v>1.9256998713494699E-3</v>
      </c>
      <c r="AJ9" s="14">
        <v>1.1301378603814499E-2</v>
      </c>
      <c r="AK9" s="14">
        <v>1.41024052643606E-2</v>
      </c>
    </row>
    <row r="10" spans="2:37" x14ac:dyDescent="0.3">
      <c r="B10" s="15" t="s">
        <v>96</v>
      </c>
      <c r="C10" s="14">
        <v>5.1557835558180401E-2</v>
      </c>
      <c r="D10" s="14">
        <v>6.7868319457930204E-2</v>
      </c>
      <c r="E10" s="14">
        <v>3.5973014193651301E-2</v>
      </c>
      <c r="F10" s="14"/>
      <c r="G10" s="14">
        <v>5.2839603936017401E-2</v>
      </c>
      <c r="H10" s="14">
        <v>4.3665063702488099E-2</v>
      </c>
      <c r="I10" s="14">
        <v>5.1522307470230198E-2</v>
      </c>
      <c r="J10" s="14">
        <v>5.9158931049811403E-2</v>
      </c>
      <c r="K10" s="14"/>
      <c r="L10" s="14">
        <v>6.4547215057931803E-2</v>
      </c>
      <c r="M10" s="14">
        <v>4.7547353099901497E-2</v>
      </c>
      <c r="N10" s="14">
        <v>5.83849371362921E-2</v>
      </c>
      <c r="O10" s="14">
        <v>2.83122326641051E-2</v>
      </c>
      <c r="P10" s="14">
        <v>6.4792954686465398E-2</v>
      </c>
      <c r="Q10" s="14">
        <v>5.58841615529522E-2</v>
      </c>
      <c r="R10" s="14">
        <v>4.51260518936136E-2</v>
      </c>
      <c r="S10" s="14">
        <v>0.100596233475375</v>
      </c>
      <c r="T10" s="14">
        <v>4.5301624138136799E-2</v>
      </c>
      <c r="U10" s="14">
        <v>3.2813068669747203E-2</v>
      </c>
      <c r="V10" s="14">
        <v>5.2071783724859801E-2</v>
      </c>
      <c r="W10" s="14">
        <v>4.6307857776258697E-2</v>
      </c>
      <c r="X10" s="14"/>
      <c r="Y10" s="14">
        <v>6.5931426060519896E-2</v>
      </c>
      <c r="Z10" s="14">
        <v>3.6279648961381097E-2</v>
      </c>
      <c r="AA10" s="14">
        <v>3.2628754875730803E-2</v>
      </c>
      <c r="AB10" s="14"/>
      <c r="AC10" s="14">
        <v>6.9239271194764002E-2</v>
      </c>
      <c r="AD10" s="14">
        <v>4.1677439499075403E-2</v>
      </c>
      <c r="AE10" s="14">
        <v>4.4406902820884199E-2</v>
      </c>
      <c r="AF10" s="14"/>
      <c r="AG10" s="14">
        <v>0.12897138536313399</v>
      </c>
      <c r="AH10" s="14">
        <v>5.0930105775147803E-2</v>
      </c>
      <c r="AI10" s="14">
        <v>3.5590140764337197E-2</v>
      </c>
      <c r="AJ10" s="14">
        <v>4.7569263355929398E-2</v>
      </c>
      <c r="AK10" s="14">
        <v>5.95570547963611E-2</v>
      </c>
    </row>
    <row r="11" spans="2:37" ht="28.8" x14ac:dyDescent="0.3">
      <c r="B11" s="15" t="s">
        <v>97</v>
      </c>
      <c r="C11" s="14">
        <v>0.13728719896168701</v>
      </c>
      <c r="D11" s="14">
        <v>0.15615230225287199</v>
      </c>
      <c r="E11" s="14">
        <v>0.118446520915251</v>
      </c>
      <c r="F11" s="14"/>
      <c r="G11" s="14">
        <v>0.119838124049955</v>
      </c>
      <c r="H11" s="14">
        <v>0.120853828201355</v>
      </c>
      <c r="I11" s="14">
        <v>0.151258988491839</v>
      </c>
      <c r="J11" s="14">
        <v>0.160030199511104</v>
      </c>
      <c r="K11" s="14"/>
      <c r="L11" s="14">
        <v>0.120644929261321</v>
      </c>
      <c r="M11" s="14">
        <v>0.13477829082278001</v>
      </c>
      <c r="N11" s="14">
        <v>0.190246571082274</v>
      </c>
      <c r="O11" s="14">
        <v>0.19251896092164</v>
      </c>
      <c r="P11" s="14">
        <v>0.115514132780592</v>
      </c>
      <c r="Q11" s="14">
        <v>0.12990395109424899</v>
      </c>
      <c r="R11" s="14">
        <v>0.11189079358321399</v>
      </c>
      <c r="S11" s="14">
        <v>0.11622229898636501</v>
      </c>
      <c r="T11" s="14">
        <v>0.12401717437644599</v>
      </c>
      <c r="U11" s="14">
        <v>0.14700926786361801</v>
      </c>
      <c r="V11" s="14">
        <v>0.117545957401977</v>
      </c>
      <c r="W11" s="14">
        <v>0.13994360531137201</v>
      </c>
      <c r="X11" s="14"/>
      <c r="Y11" s="14">
        <v>0.139354411657995</v>
      </c>
      <c r="Z11" s="14">
        <v>8.8666173236500098E-2</v>
      </c>
      <c r="AA11" s="14">
        <v>0.13037875401198001</v>
      </c>
      <c r="AB11" s="14"/>
      <c r="AC11" s="14">
        <v>0.170938968649166</v>
      </c>
      <c r="AD11" s="14">
        <v>0.108178071227544</v>
      </c>
      <c r="AE11" s="14">
        <v>0.145539257164228</v>
      </c>
      <c r="AF11" s="14"/>
      <c r="AG11" s="14">
        <v>0.12822508891642001</v>
      </c>
      <c r="AH11" s="14">
        <v>0.175779832167549</v>
      </c>
      <c r="AI11" s="14">
        <v>9.8721854093769906E-2</v>
      </c>
      <c r="AJ11" s="14">
        <v>0.145147457615904</v>
      </c>
      <c r="AK11" s="14">
        <v>0.12346837687797201</v>
      </c>
    </row>
    <row r="12" spans="2:37" x14ac:dyDescent="0.3">
      <c r="B12" s="15" t="s">
        <v>98</v>
      </c>
      <c r="C12" s="14">
        <v>0.36577637889257603</v>
      </c>
      <c r="D12" s="14">
        <v>0.37266171643606699</v>
      </c>
      <c r="E12" s="14">
        <v>0.36015985806036499</v>
      </c>
      <c r="F12" s="14"/>
      <c r="G12" s="14">
        <v>0.34627274288135801</v>
      </c>
      <c r="H12" s="14">
        <v>0.38792499981283401</v>
      </c>
      <c r="I12" s="14">
        <v>0.358140387121829</v>
      </c>
      <c r="J12" s="14">
        <v>0.37198932548463198</v>
      </c>
      <c r="K12" s="14"/>
      <c r="L12" s="14">
        <v>0.34606062690173101</v>
      </c>
      <c r="M12" s="14">
        <v>0.38518203456496602</v>
      </c>
      <c r="N12" s="14">
        <v>0.28516662588060498</v>
      </c>
      <c r="O12" s="14">
        <v>0.35009719503141501</v>
      </c>
      <c r="P12" s="14">
        <v>0.41646082174550902</v>
      </c>
      <c r="Q12" s="14">
        <v>0.364357220590872</v>
      </c>
      <c r="R12" s="14">
        <v>0.41549964882478102</v>
      </c>
      <c r="S12" s="14">
        <v>0.43417653014636898</v>
      </c>
      <c r="T12" s="14">
        <v>0.36379575428232003</v>
      </c>
      <c r="U12" s="14">
        <v>0.35567163921700701</v>
      </c>
      <c r="V12" s="14">
        <v>0.38495625588816301</v>
      </c>
      <c r="W12" s="14">
        <v>0.30336320168372299</v>
      </c>
      <c r="X12" s="14"/>
      <c r="Y12" s="14">
        <v>0.414384245979527</v>
      </c>
      <c r="Z12" s="14">
        <v>0.371130855539685</v>
      </c>
      <c r="AA12" s="14">
        <v>0.27543162045355701</v>
      </c>
      <c r="AB12" s="14"/>
      <c r="AC12" s="14">
        <v>0.380282364433493</v>
      </c>
      <c r="AD12" s="14">
        <v>0.36324493626527199</v>
      </c>
      <c r="AE12" s="14">
        <v>0.37740616620654299</v>
      </c>
      <c r="AF12" s="14"/>
      <c r="AG12" s="14">
        <v>0.35591436316522801</v>
      </c>
      <c r="AH12" s="14">
        <v>0.39927070885531402</v>
      </c>
      <c r="AI12" s="14">
        <v>0.351963367768725</v>
      </c>
      <c r="AJ12" s="14">
        <v>0.375274845896794</v>
      </c>
      <c r="AK12" s="14">
        <v>0.35098495702900001</v>
      </c>
    </row>
    <row r="13" spans="2:37" x14ac:dyDescent="0.3">
      <c r="B13" s="15" t="s">
        <v>99</v>
      </c>
      <c r="C13" s="20">
        <v>0.43529840402057401</v>
      </c>
      <c r="D13" s="20">
        <v>0.38952669516965799</v>
      </c>
      <c r="E13" s="20">
        <v>0.47889697826134398</v>
      </c>
      <c r="F13" s="20"/>
      <c r="G13" s="20">
        <v>0.47394628460250099</v>
      </c>
      <c r="H13" s="20">
        <v>0.440107778653757</v>
      </c>
      <c r="I13" s="20">
        <v>0.42703168749884102</v>
      </c>
      <c r="J13" s="20">
        <v>0.394375280940642</v>
      </c>
      <c r="K13" s="20"/>
      <c r="L13" s="20">
        <v>0.46164780168842401</v>
      </c>
      <c r="M13" s="20">
        <v>0.42520660280786599</v>
      </c>
      <c r="N13" s="20">
        <v>0.458070166115986</v>
      </c>
      <c r="O13" s="20">
        <v>0.41130213839729701</v>
      </c>
      <c r="P13" s="20">
        <v>0.38933513913664802</v>
      </c>
      <c r="Q13" s="20">
        <v>0.43536631451866598</v>
      </c>
      <c r="R13" s="20">
        <v>0.41105129346598202</v>
      </c>
      <c r="S13" s="20">
        <v>0.34900493739188998</v>
      </c>
      <c r="T13" s="20">
        <v>0.46092935929366002</v>
      </c>
      <c r="U13" s="20">
        <v>0.45343359485275497</v>
      </c>
      <c r="V13" s="20">
        <v>0.432596929970962</v>
      </c>
      <c r="W13" s="20">
        <v>0.51038533522864604</v>
      </c>
      <c r="X13" s="20"/>
      <c r="Y13" s="20">
        <v>0.36947481457693598</v>
      </c>
      <c r="Z13" s="20">
        <v>0.498513709621413</v>
      </c>
      <c r="AA13" s="20">
        <v>0.545577177931451</v>
      </c>
      <c r="AB13" s="20"/>
      <c r="AC13" s="20">
        <v>0.36022938295937501</v>
      </c>
      <c r="AD13" s="20">
        <v>0.48289224653874901</v>
      </c>
      <c r="AE13" s="20">
        <v>0.42834083297543601</v>
      </c>
      <c r="AF13" s="20"/>
      <c r="AG13" s="20">
        <v>0.38688916255521799</v>
      </c>
      <c r="AH13" s="20">
        <v>0.36164017962280198</v>
      </c>
      <c r="AI13" s="20">
        <v>0.51179893750181804</v>
      </c>
      <c r="AJ13" s="20">
        <v>0.42070705452755802</v>
      </c>
      <c r="AK13" s="20">
        <v>0.45188720603230698</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105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95</v>
      </c>
      <c r="C9" s="14">
        <v>0.20592357342478501</v>
      </c>
      <c r="D9" s="14">
        <v>0.21357583077565601</v>
      </c>
      <c r="E9" s="14">
        <v>0.19848443485445499</v>
      </c>
      <c r="F9" s="14"/>
      <c r="G9" s="14">
        <v>0.198755975425014</v>
      </c>
      <c r="H9" s="14">
        <v>0.183406145569287</v>
      </c>
      <c r="I9" s="14">
        <v>0.205460860867208</v>
      </c>
      <c r="J9" s="14">
        <v>0.23658443376272401</v>
      </c>
      <c r="K9" s="14"/>
      <c r="L9" s="14">
        <v>0.19584921838227001</v>
      </c>
      <c r="M9" s="14">
        <v>0.19636161492979101</v>
      </c>
      <c r="N9" s="14">
        <v>0.22192076917007</v>
      </c>
      <c r="O9" s="14">
        <v>0.22977714784415201</v>
      </c>
      <c r="P9" s="14">
        <v>0.18174588729035801</v>
      </c>
      <c r="Q9" s="14">
        <v>0.191583464031574</v>
      </c>
      <c r="R9" s="14">
        <v>0.18689273257356701</v>
      </c>
      <c r="S9" s="14">
        <v>0.22272729058089299</v>
      </c>
      <c r="T9" s="14">
        <v>0.167958333375471</v>
      </c>
      <c r="U9" s="14">
        <v>0.25044421239546399</v>
      </c>
      <c r="V9" s="14">
        <v>0.26047163656904498</v>
      </c>
      <c r="W9" s="14">
        <v>0.22238518035461699</v>
      </c>
      <c r="X9" s="14"/>
      <c r="Y9" s="14">
        <v>5.7605846739958499E-2</v>
      </c>
      <c r="Z9" s="14">
        <v>0.22304033675780499</v>
      </c>
      <c r="AA9" s="14">
        <v>0.18256141312818699</v>
      </c>
      <c r="AB9" s="14"/>
      <c r="AC9" s="14">
        <v>0.23187470555130199</v>
      </c>
      <c r="AD9" s="14">
        <v>0.19210348195417501</v>
      </c>
      <c r="AE9" s="14">
        <v>0.18876897440923501</v>
      </c>
      <c r="AF9" s="14"/>
      <c r="AG9" s="14">
        <v>0.185845630940905</v>
      </c>
      <c r="AH9" s="14">
        <v>0.208724199684718</v>
      </c>
      <c r="AI9" s="14">
        <v>0.15645957986978001</v>
      </c>
      <c r="AJ9" s="14">
        <v>0.21058486804764001</v>
      </c>
      <c r="AK9" s="14">
        <v>0.23500145230108699</v>
      </c>
    </row>
    <row r="10" spans="2:37" x14ac:dyDescent="0.3">
      <c r="B10" s="15" t="s">
        <v>96</v>
      </c>
      <c r="C10" s="14">
        <v>0.28475877471554401</v>
      </c>
      <c r="D10" s="14">
        <v>0.27980939624916301</v>
      </c>
      <c r="E10" s="14">
        <v>0.286851832480923</v>
      </c>
      <c r="F10" s="14"/>
      <c r="G10" s="14">
        <v>0.265259146442404</v>
      </c>
      <c r="H10" s="14">
        <v>0.29775119883107598</v>
      </c>
      <c r="I10" s="14">
        <v>0.258843959491105</v>
      </c>
      <c r="J10" s="14">
        <v>0.31400303509947403</v>
      </c>
      <c r="K10" s="14"/>
      <c r="L10" s="14">
        <v>0.22326661282759799</v>
      </c>
      <c r="M10" s="14">
        <v>0.30304531575739602</v>
      </c>
      <c r="N10" s="14">
        <v>0.29703441975894002</v>
      </c>
      <c r="O10" s="14">
        <v>0.31578761997275401</v>
      </c>
      <c r="P10" s="14">
        <v>0.31673919441246301</v>
      </c>
      <c r="Q10" s="14">
        <v>0.27134693888591399</v>
      </c>
      <c r="R10" s="14">
        <v>0.26559053042592601</v>
      </c>
      <c r="S10" s="14">
        <v>0.27145554775469399</v>
      </c>
      <c r="T10" s="14">
        <v>0.29109336558790599</v>
      </c>
      <c r="U10" s="14">
        <v>0.28610557811931497</v>
      </c>
      <c r="V10" s="14">
        <v>0.26660788286891701</v>
      </c>
      <c r="W10" s="14">
        <v>0.40423575491138802</v>
      </c>
      <c r="X10" s="14"/>
      <c r="Y10" s="14">
        <v>0.230384698123862</v>
      </c>
      <c r="Z10" s="14">
        <v>0.28957572141217502</v>
      </c>
      <c r="AA10" s="14">
        <v>0.27593607345099802</v>
      </c>
      <c r="AB10" s="14"/>
      <c r="AC10" s="14">
        <v>0.27765020867225598</v>
      </c>
      <c r="AD10" s="14">
        <v>0.28832100918863401</v>
      </c>
      <c r="AE10" s="14">
        <v>0.25779798735174497</v>
      </c>
      <c r="AF10" s="14"/>
      <c r="AG10" s="14">
        <v>0.24927069832451701</v>
      </c>
      <c r="AH10" s="14">
        <v>0.258338807230589</v>
      </c>
      <c r="AI10" s="14">
        <v>0.29979244062939497</v>
      </c>
      <c r="AJ10" s="14">
        <v>0.29915346752780198</v>
      </c>
      <c r="AK10" s="14">
        <v>0.26370106964507201</v>
      </c>
    </row>
    <row r="11" spans="2:37" ht="28.8" x14ac:dyDescent="0.3">
      <c r="B11" s="15" t="s">
        <v>97</v>
      </c>
      <c r="C11" s="14">
        <v>0.27716274491594001</v>
      </c>
      <c r="D11" s="14">
        <v>0.26462724394557902</v>
      </c>
      <c r="E11" s="14">
        <v>0.290579736782344</v>
      </c>
      <c r="F11" s="14"/>
      <c r="G11" s="14">
        <v>0.274962640598784</v>
      </c>
      <c r="H11" s="14">
        <v>0.29218326082875101</v>
      </c>
      <c r="I11" s="14">
        <v>0.28143407768720302</v>
      </c>
      <c r="J11" s="14">
        <v>0.26166484415128899</v>
      </c>
      <c r="K11" s="14"/>
      <c r="L11" s="14">
        <v>0.274979449411485</v>
      </c>
      <c r="M11" s="14">
        <v>0.26843508657563298</v>
      </c>
      <c r="N11" s="14">
        <v>0.28162606352887598</v>
      </c>
      <c r="O11" s="14">
        <v>0.29043640694923201</v>
      </c>
      <c r="P11" s="14">
        <v>0.24611685994472399</v>
      </c>
      <c r="Q11" s="14">
        <v>0.22462898858291</v>
      </c>
      <c r="R11" s="14">
        <v>0.31867340753210299</v>
      </c>
      <c r="S11" s="14">
        <v>0.30936039049557201</v>
      </c>
      <c r="T11" s="14">
        <v>0.313923924656069</v>
      </c>
      <c r="U11" s="14">
        <v>0.27548179564561798</v>
      </c>
      <c r="V11" s="14">
        <v>0.27626056154723899</v>
      </c>
      <c r="W11" s="14">
        <v>0.221630933824704</v>
      </c>
      <c r="X11" s="14"/>
      <c r="Y11" s="14">
        <v>0.32900698704372699</v>
      </c>
      <c r="Z11" s="14">
        <v>0.25287128520117202</v>
      </c>
      <c r="AA11" s="14">
        <v>0.29821782124739799</v>
      </c>
      <c r="AB11" s="14"/>
      <c r="AC11" s="14">
        <v>0.26154840852209799</v>
      </c>
      <c r="AD11" s="14">
        <v>0.27503602557099999</v>
      </c>
      <c r="AE11" s="14">
        <v>0.32256849295173101</v>
      </c>
      <c r="AF11" s="14"/>
      <c r="AG11" s="14">
        <v>0.251615358215109</v>
      </c>
      <c r="AH11" s="14">
        <v>0.23443812810404799</v>
      </c>
      <c r="AI11" s="14">
        <v>0.259402247435357</v>
      </c>
      <c r="AJ11" s="14">
        <v>0.28180211930286903</v>
      </c>
      <c r="AK11" s="14">
        <v>0.28907620921539101</v>
      </c>
    </row>
    <row r="12" spans="2:37" x14ac:dyDescent="0.3">
      <c r="B12" s="15" t="s">
        <v>98</v>
      </c>
      <c r="C12" s="14">
        <v>0.170862235881024</v>
      </c>
      <c r="D12" s="14">
        <v>0.17253616273304401</v>
      </c>
      <c r="E12" s="14">
        <v>0.17035321691018299</v>
      </c>
      <c r="F12" s="14"/>
      <c r="G12" s="14">
        <v>0.19226170319325001</v>
      </c>
      <c r="H12" s="14">
        <v>0.17808298179423401</v>
      </c>
      <c r="I12" s="14">
        <v>0.179864457746816</v>
      </c>
      <c r="J12" s="14">
        <v>0.13483488731298901</v>
      </c>
      <c r="K12" s="14"/>
      <c r="L12" s="14">
        <v>0.22104641494490199</v>
      </c>
      <c r="M12" s="14">
        <v>0.192105766826006</v>
      </c>
      <c r="N12" s="14">
        <v>0.14028321005868499</v>
      </c>
      <c r="O12" s="14">
        <v>0.12829572190192001</v>
      </c>
      <c r="P12" s="14">
        <v>0.197645009028317</v>
      </c>
      <c r="Q12" s="14">
        <v>0.21487681629218799</v>
      </c>
      <c r="R12" s="14">
        <v>0.174607535501971</v>
      </c>
      <c r="S12" s="14">
        <v>0.171398740061625</v>
      </c>
      <c r="T12" s="14">
        <v>0.15243470827148201</v>
      </c>
      <c r="U12" s="14">
        <v>0.12295423448526401</v>
      </c>
      <c r="V12" s="14">
        <v>0.143497285937146</v>
      </c>
      <c r="W12" s="14">
        <v>0.105762029834404</v>
      </c>
      <c r="X12" s="14"/>
      <c r="Y12" s="14">
        <v>0.30228902481004499</v>
      </c>
      <c r="Z12" s="14">
        <v>0.16689495054200301</v>
      </c>
      <c r="AA12" s="14">
        <v>0.17176716959909399</v>
      </c>
      <c r="AB12" s="14"/>
      <c r="AC12" s="14">
        <v>0.17093132314967599</v>
      </c>
      <c r="AD12" s="14">
        <v>0.18252971047624</v>
      </c>
      <c r="AE12" s="14">
        <v>0.15571226368801699</v>
      </c>
      <c r="AF12" s="14"/>
      <c r="AG12" s="14">
        <v>0.21262359750718901</v>
      </c>
      <c r="AH12" s="14">
        <v>0.23886575321075099</v>
      </c>
      <c r="AI12" s="14">
        <v>0.19924812866764099</v>
      </c>
      <c r="AJ12" s="14">
        <v>0.151485449467294</v>
      </c>
      <c r="AK12" s="14">
        <v>0.16473722161067</v>
      </c>
    </row>
    <row r="13" spans="2:37" x14ac:dyDescent="0.3">
      <c r="B13" s="15" t="s">
        <v>99</v>
      </c>
      <c r="C13" s="20">
        <v>6.1292671062706902E-2</v>
      </c>
      <c r="D13" s="20">
        <v>6.9451366296557696E-2</v>
      </c>
      <c r="E13" s="20">
        <v>5.3730778972094197E-2</v>
      </c>
      <c r="F13" s="20"/>
      <c r="G13" s="20">
        <v>6.8760534340548699E-2</v>
      </c>
      <c r="H13" s="20">
        <v>4.8576412976651898E-2</v>
      </c>
      <c r="I13" s="20">
        <v>7.43966442076682E-2</v>
      </c>
      <c r="J13" s="20">
        <v>5.2912799673523303E-2</v>
      </c>
      <c r="K13" s="20"/>
      <c r="L13" s="20">
        <v>8.4858304433743703E-2</v>
      </c>
      <c r="M13" s="20">
        <v>4.0052215911174201E-2</v>
      </c>
      <c r="N13" s="20">
        <v>5.9135537483428202E-2</v>
      </c>
      <c r="O13" s="20">
        <v>3.5703103331941502E-2</v>
      </c>
      <c r="P13" s="20">
        <v>5.7753049324139001E-2</v>
      </c>
      <c r="Q13" s="20">
        <v>9.7563792207414402E-2</v>
      </c>
      <c r="R13" s="20">
        <v>5.4235793966432001E-2</v>
      </c>
      <c r="S13" s="20">
        <v>2.5058031107216199E-2</v>
      </c>
      <c r="T13" s="20">
        <v>7.4589668109072096E-2</v>
      </c>
      <c r="U13" s="20">
        <v>6.5014179354338897E-2</v>
      </c>
      <c r="V13" s="20">
        <v>5.3162633077652802E-2</v>
      </c>
      <c r="W13" s="20">
        <v>4.5986101074887403E-2</v>
      </c>
      <c r="X13" s="20"/>
      <c r="Y13" s="20">
        <v>8.0713443282407704E-2</v>
      </c>
      <c r="Z13" s="20">
        <v>6.7617706086845794E-2</v>
      </c>
      <c r="AA13" s="20">
        <v>7.1517522574321604E-2</v>
      </c>
      <c r="AB13" s="20"/>
      <c r="AC13" s="20">
        <v>5.79953541046681E-2</v>
      </c>
      <c r="AD13" s="20">
        <v>6.2009772809950299E-2</v>
      </c>
      <c r="AE13" s="20">
        <v>7.5152281599271495E-2</v>
      </c>
      <c r="AF13" s="20"/>
      <c r="AG13" s="20">
        <v>0.10064471501228001</v>
      </c>
      <c r="AH13" s="20">
        <v>5.96331117698942E-2</v>
      </c>
      <c r="AI13" s="20">
        <v>8.5097603397827001E-2</v>
      </c>
      <c r="AJ13" s="20">
        <v>5.6974095654394499E-2</v>
      </c>
      <c r="AK13" s="20">
        <v>4.7484047227780303E-2</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106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95</v>
      </c>
      <c r="C9" s="14">
        <v>2.8576046285412E-2</v>
      </c>
      <c r="D9" s="14">
        <v>4.3858945061990499E-2</v>
      </c>
      <c r="E9" s="14">
        <v>1.3843128848493799E-2</v>
      </c>
      <c r="F9" s="14"/>
      <c r="G9" s="14">
        <v>1.5366652915678101E-2</v>
      </c>
      <c r="H9" s="14">
        <v>2.8945008178729699E-2</v>
      </c>
      <c r="I9" s="14">
        <v>3.3521432994618697E-2</v>
      </c>
      <c r="J9" s="14">
        <v>3.5946323087856599E-2</v>
      </c>
      <c r="K9" s="14"/>
      <c r="L9" s="14">
        <v>2.4894143870750798E-2</v>
      </c>
      <c r="M9" s="14">
        <v>3.0288333801802899E-2</v>
      </c>
      <c r="N9" s="14">
        <v>2.0904967922357898E-2</v>
      </c>
      <c r="O9" s="14">
        <v>4.3630254795558501E-2</v>
      </c>
      <c r="P9" s="14">
        <v>3.6610209563305102E-2</v>
      </c>
      <c r="Q9" s="14">
        <v>3.08458454940717E-2</v>
      </c>
      <c r="R9" s="14">
        <v>1.6398848225158299E-2</v>
      </c>
      <c r="S9" s="14">
        <v>1.6467195126248099E-2</v>
      </c>
      <c r="T9" s="14">
        <v>2.9329482978491299E-2</v>
      </c>
      <c r="U9" s="14">
        <v>2.1887378606769099E-2</v>
      </c>
      <c r="V9" s="14">
        <v>3.1606180229719803E-2</v>
      </c>
      <c r="W9" s="14">
        <v>4.8937589155735498E-2</v>
      </c>
      <c r="X9" s="14"/>
      <c r="Y9" s="14">
        <v>2.94903449174484E-2</v>
      </c>
      <c r="Z9" s="14">
        <v>1.9962913814994699E-2</v>
      </c>
      <c r="AA9" s="14">
        <v>2.16559612795654E-2</v>
      </c>
      <c r="AB9" s="14"/>
      <c r="AC9" s="14">
        <v>5.4088508370809002E-2</v>
      </c>
      <c r="AD9" s="14">
        <v>1.54091482837686E-2</v>
      </c>
      <c r="AE9" s="14">
        <v>1.68779473898234E-2</v>
      </c>
      <c r="AF9" s="14"/>
      <c r="AG9" s="14">
        <v>0</v>
      </c>
      <c r="AH9" s="14">
        <v>3.79006349884543E-2</v>
      </c>
      <c r="AI9" s="14">
        <v>7.7718263266140101E-3</v>
      </c>
      <c r="AJ9" s="14">
        <v>3.5970552646443603E-2</v>
      </c>
      <c r="AK9" s="14">
        <v>2.7752665242228299E-2</v>
      </c>
    </row>
    <row r="10" spans="2:37" x14ac:dyDescent="0.3">
      <c r="B10" s="15" t="s">
        <v>96</v>
      </c>
      <c r="C10" s="14">
        <v>0.13452140379320701</v>
      </c>
      <c r="D10" s="14">
        <v>0.16250372911816599</v>
      </c>
      <c r="E10" s="14">
        <v>0.107434571807072</v>
      </c>
      <c r="F10" s="14"/>
      <c r="G10" s="14">
        <v>0.13472875682390101</v>
      </c>
      <c r="H10" s="14">
        <v>0.12507098819128901</v>
      </c>
      <c r="I10" s="14">
        <v>0.127361010668359</v>
      </c>
      <c r="J10" s="14">
        <v>0.146928600901443</v>
      </c>
      <c r="K10" s="14"/>
      <c r="L10" s="14">
        <v>0.12530500348764101</v>
      </c>
      <c r="M10" s="14">
        <v>0.107506165516873</v>
      </c>
      <c r="N10" s="14">
        <v>0.15626101171572701</v>
      </c>
      <c r="O10" s="14">
        <v>0.139506162933341</v>
      </c>
      <c r="P10" s="14">
        <v>0.142878852257735</v>
      </c>
      <c r="Q10" s="14">
        <v>0.131144836120894</v>
      </c>
      <c r="R10" s="14">
        <v>0.16746855185031501</v>
      </c>
      <c r="S10" s="14">
        <v>0.12555449783011899</v>
      </c>
      <c r="T10" s="14">
        <v>0.108109444261414</v>
      </c>
      <c r="U10" s="14">
        <v>0.16043894973609901</v>
      </c>
      <c r="V10" s="14">
        <v>0.144541907859111</v>
      </c>
      <c r="W10" s="14">
        <v>0.13834980364504901</v>
      </c>
      <c r="X10" s="14"/>
      <c r="Y10" s="14">
        <v>0.114057635788938</v>
      </c>
      <c r="Z10" s="14">
        <v>0.119951295536129</v>
      </c>
      <c r="AA10" s="14">
        <v>0.11377714145553</v>
      </c>
      <c r="AB10" s="14"/>
      <c r="AC10" s="14">
        <v>0.16324257209582699</v>
      </c>
      <c r="AD10" s="14">
        <v>0.12869624576121499</v>
      </c>
      <c r="AE10" s="14">
        <v>0.115797498617576</v>
      </c>
      <c r="AF10" s="14"/>
      <c r="AG10" s="14">
        <v>0.113423364693668</v>
      </c>
      <c r="AH10" s="14">
        <v>0.15006056887018901</v>
      </c>
      <c r="AI10" s="14">
        <v>0.12782292619212399</v>
      </c>
      <c r="AJ10" s="14">
        <v>0.13411477548088699</v>
      </c>
      <c r="AK10" s="14">
        <v>0.14119317160696099</v>
      </c>
    </row>
    <row r="11" spans="2:37" ht="28.8" x14ac:dyDescent="0.3">
      <c r="B11" s="15" t="s">
        <v>97</v>
      </c>
      <c r="C11" s="14">
        <v>0.31367833239221299</v>
      </c>
      <c r="D11" s="14">
        <v>0.33253009294185898</v>
      </c>
      <c r="E11" s="14">
        <v>0.29534619989754302</v>
      </c>
      <c r="F11" s="14"/>
      <c r="G11" s="14">
        <v>0.31190206196318798</v>
      </c>
      <c r="H11" s="14">
        <v>0.31915565764730902</v>
      </c>
      <c r="I11" s="14">
        <v>0.29084390363999801</v>
      </c>
      <c r="J11" s="14">
        <v>0.33460250213430398</v>
      </c>
      <c r="K11" s="14"/>
      <c r="L11" s="14">
        <v>0.29954394514597399</v>
      </c>
      <c r="M11" s="14">
        <v>0.34999985298300701</v>
      </c>
      <c r="N11" s="14">
        <v>0.35286274620231101</v>
      </c>
      <c r="O11" s="14">
        <v>0.35694121752218599</v>
      </c>
      <c r="P11" s="14">
        <v>0.29351717289551599</v>
      </c>
      <c r="Q11" s="14">
        <v>0.28161936052884101</v>
      </c>
      <c r="R11" s="14">
        <v>0.228959441340436</v>
      </c>
      <c r="S11" s="14">
        <v>0.33191584596777202</v>
      </c>
      <c r="T11" s="14">
        <v>0.33285917150844901</v>
      </c>
      <c r="U11" s="14">
        <v>0.324579739568571</v>
      </c>
      <c r="V11" s="14">
        <v>0.29113339172279601</v>
      </c>
      <c r="W11" s="14">
        <v>0.26763331670948298</v>
      </c>
      <c r="X11" s="14"/>
      <c r="Y11" s="14">
        <v>0.27971944390787401</v>
      </c>
      <c r="Z11" s="14">
        <v>0.277180444561474</v>
      </c>
      <c r="AA11" s="14">
        <v>0.39943977693534399</v>
      </c>
      <c r="AB11" s="14"/>
      <c r="AC11" s="14">
        <v>0.317495196971458</v>
      </c>
      <c r="AD11" s="14">
        <v>0.30606539578764103</v>
      </c>
      <c r="AE11" s="14">
        <v>0.36078099124576801</v>
      </c>
      <c r="AF11" s="14"/>
      <c r="AG11" s="14">
        <v>0.37012159972462499</v>
      </c>
      <c r="AH11" s="14">
        <v>0.29084827936865998</v>
      </c>
      <c r="AI11" s="14">
        <v>0.28368061533203598</v>
      </c>
      <c r="AJ11" s="14">
        <v>0.32969316029943002</v>
      </c>
      <c r="AK11" s="14">
        <v>0.298202670060014</v>
      </c>
    </row>
    <row r="12" spans="2:37" x14ac:dyDescent="0.3">
      <c r="B12" s="15" t="s">
        <v>98</v>
      </c>
      <c r="C12" s="14">
        <v>0.36689759793529803</v>
      </c>
      <c r="D12" s="14">
        <v>0.33412531368107801</v>
      </c>
      <c r="E12" s="14">
        <v>0.39867302899368101</v>
      </c>
      <c r="F12" s="14"/>
      <c r="G12" s="14">
        <v>0.36428096083969802</v>
      </c>
      <c r="H12" s="14">
        <v>0.393498171879753</v>
      </c>
      <c r="I12" s="14">
        <v>0.36856872036243499</v>
      </c>
      <c r="J12" s="14">
        <v>0.33937698138313899</v>
      </c>
      <c r="K12" s="14"/>
      <c r="L12" s="14">
        <v>0.381343940271969</v>
      </c>
      <c r="M12" s="14">
        <v>0.344320197024712</v>
      </c>
      <c r="N12" s="14">
        <v>0.33980779257363097</v>
      </c>
      <c r="O12" s="14">
        <v>0.35540091742841401</v>
      </c>
      <c r="P12" s="14">
        <v>0.38729816566688302</v>
      </c>
      <c r="Q12" s="14">
        <v>0.40491188694051899</v>
      </c>
      <c r="R12" s="14">
        <v>0.39098026818409198</v>
      </c>
      <c r="S12" s="14">
        <v>0.41869419475832997</v>
      </c>
      <c r="T12" s="14">
        <v>0.34470155938131603</v>
      </c>
      <c r="U12" s="14">
        <v>0.33156915305891699</v>
      </c>
      <c r="V12" s="14">
        <v>0.36760974832801602</v>
      </c>
      <c r="W12" s="14">
        <v>0.395515095669768</v>
      </c>
      <c r="X12" s="14"/>
      <c r="Y12" s="14">
        <v>0.39749092992733098</v>
      </c>
      <c r="Z12" s="14">
        <v>0.40532212292296899</v>
      </c>
      <c r="AA12" s="14">
        <v>0.35148724781549401</v>
      </c>
      <c r="AB12" s="14"/>
      <c r="AC12" s="14">
        <v>0.32593501589316898</v>
      </c>
      <c r="AD12" s="14">
        <v>0.392689622317966</v>
      </c>
      <c r="AE12" s="14">
        <v>0.34614181595550803</v>
      </c>
      <c r="AF12" s="14"/>
      <c r="AG12" s="14">
        <v>0.35454057129815197</v>
      </c>
      <c r="AH12" s="14">
        <v>0.37366353819723402</v>
      </c>
      <c r="AI12" s="14">
        <v>0.37998155963984698</v>
      </c>
      <c r="AJ12" s="14">
        <v>0.37042984258588801</v>
      </c>
      <c r="AK12" s="14">
        <v>0.34660628457294701</v>
      </c>
    </row>
    <row r="13" spans="2:37" x14ac:dyDescent="0.3">
      <c r="B13" s="15" t="s">
        <v>99</v>
      </c>
      <c r="C13" s="20">
        <v>0.15632661959387001</v>
      </c>
      <c r="D13" s="20">
        <v>0.12698191919690699</v>
      </c>
      <c r="E13" s="20">
        <v>0.18470307045321099</v>
      </c>
      <c r="F13" s="20"/>
      <c r="G13" s="20">
        <v>0.173721567457535</v>
      </c>
      <c r="H13" s="20">
        <v>0.133330174102919</v>
      </c>
      <c r="I13" s="20">
        <v>0.17970493233459001</v>
      </c>
      <c r="J13" s="20">
        <v>0.14314559249325701</v>
      </c>
      <c r="K13" s="20"/>
      <c r="L13" s="20">
        <v>0.168912967223666</v>
      </c>
      <c r="M13" s="20">
        <v>0.167885450673605</v>
      </c>
      <c r="N13" s="20">
        <v>0.13016348158597299</v>
      </c>
      <c r="O13" s="20">
        <v>0.1045214473205</v>
      </c>
      <c r="P13" s="20">
        <v>0.139695599616562</v>
      </c>
      <c r="Q13" s="20">
        <v>0.151478070915675</v>
      </c>
      <c r="R13" s="20">
        <v>0.19619289039999899</v>
      </c>
      <c r="S13" s="20">
        <v>0.10736826631753101</v>
      </c>
      <c r="T13" s="20">
        <v>0.18500034187032899</v>
      </c>
      <c r="U13" s="20">
        <v>0.16152477902964299</v>
      </c>
      <c r="V13" s="20">
        <v>0.165108771860357</v>
      </c>
      <c r="W13" s="20">
        <v>0.149564194819965</v>
      </c>
      <c r="X13" s="20"/>
      <c r="Y13" s="20">
        <v>0.17924164545840801</v>
      </c>
      <c r="Z13" s="20">
        <v>0.17758322316443301</v>
      </c>
      <c r="AA13" s="20">
        <v>0.113639872514068</v>
      </c>
      <c r="AB13" s="20"/>
      <c r="AC13" s="20">
        <v>0.139238706668737</v>
      </c>
      <c r="AD13" s="20">
        <v>0.15713958784940901</v>
      </c>
      <c r="AE13" s="20">
        <v>0.16040174679132499</v>
      </c>
      <c r="AF13" s="20"/>
      <c r="AG13" s="20">
        <v>0.16191446428355499</v>
      </c>
      <c r="AH13" s="20">
        <v>0.14752697857546301</v>
      </c>
      <c r="AI13" s="20">
        <v>0.20074307250937901</v>
      </c>
      <c r="AJ13" s="20">
        <v>0.129791668987352</v>
      </c>
      <c r="AK13" s="20">
        <v>0.18624520851785001</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107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95</v>
      </c>
      <c r="C9" s="14">
        <v>6.1653371370779904E-3</v>
      </c>
      <c r="D9" s="14">
        <v>6.4892461348500597E-3</v>
      </c>
      <c r="E9" s="14">
        <v>5.88970014087652E-3</v>
      </c>
      <c r="F9" s="14"/>
      <c r="G9" s="14">
        <v>7.1652318388947802E-3</v>
      </c>
      <c r="H9" s="14">
        <v>3.7879890259277598E-3</v>
      </c>
      <c r="I9" s="14">
        <v>4.4572050570830602E-3</v>
      </c>
      <c r="J9" s="14">
        <v>9.1483042723032298E-3</v>
      </c>
      <c r="K9" s="14"/>
      <c r="L9" s="14">
        <v>4.6881326641982904E-3</v>
      </c>
      <c r="M9" s="14">
        <v>7.3931697813134998E-3</v>
      </c>
      <c r="N9" s="14">
        <v>0</v>
      </c>
      <c r="O9" s="14">
        <v>6.9550486024945301E-3</v>
      </c>
      <c r="P9" s="14">
        <v>1.8474423511930599E-2</v>
      </c>
      <c r="Q9" s="14">
        <v>1.4537918374797201E-2</v>
      </c>
      <c r="R9" s="14">
        <v>8.2429795729770401E-3</v>
      </c>
      <c r="S9" s="14">
        <v>8.3671776544398894E-3</v>
      </c>
      <c r="T9" s="14">
        <v>0</v>
      </c>
      <c r="U9" s="14">
        <v>3.6149007976703398E-3</v>
      </c>
      <c r="V9" s="14">
        <v>0</v>
      </c>
      <c r="W9" s="14">
        <v>0</v>
      </c>
      <c r="X9" s="14"/>
      <c r="Y9" s="14">
        <v>4.6035186022913999E-3</v>
      </c>
      <c r="Z9" s="14">
        <v>5.3742760948520098E-3</v>
      </c>
      <c r="AA9" s="14">
        <v>1.0754977639857499E-2</v>
      </c>
      <c r="AB9" s="14"/>
      <c r="AC9" s="14">
        <v>7.3474723203522602E-3</v>
      </c>
      <c r="AD9" s="14">
        <v>4.0686800926474304E-3</v>
      </c>
      <c r="AE9" s="14">
        <v>6.39860068768965E-3</v>
      </c>
      <c r="AF9" s="14"/>
      <c r="AG9" s="14">
        <v>2.6899017079193101E-2</v>
      </c>
      <c r="AH9" s="14">
        <v>4.0793979221945102E-3</v>
      </c>
      <c r="AI9" s="14">
        <v>7.6919731421392799E-3</v>
      </c>
      <c r="AJ9" s="14">
        <v>4.0187219641446602E-3</v>
      </c>
      <c r="AK9" s="14">
        <v>4.6795351968871102E-3</v>
      </c>
    </row>
    <row r="10" spans="2:37" x14ac:dyDescent="0.3">
      <c r="B10" s="15" t="s">
        <v>96</v>
      </c>
      <c r="C10" s="14">
        <v>3.1014798325038201E-2</v>
      </c>
      <c r="D10" s="14">
        <v>3.3775687552200999E-2</v>
      </c>
      <c r="E10" s="14">
        <v>2.85235263085304E-2</v>
      </c>
      <c r="F10" s="14"/>
      <c r="G10" s="14">
        <v>3.0422818858389499E-2</v>
      </c>
      <c r="H10" s="14">
        <v>3.1294658263016202E-2</v>
      </c>
      <c r="I10" s="14">
        <v>2.03131482542778E-2</v>
      </c>
      <c r="J10" s="14">
        <v>4.1235790731142301E-2</v>
      </c>
      <c r="K10" s="14"/>
      <c r="L10" s="14">
        <v>3.4633532534267403E-2</v>
      </c>
      <c r="M10" s="14">
        <v>3.2373451291535099E-2</v>
      </c>
      <c r="N10" s="14">
        <v>2.5119054499544002E-2</v>
      </c>
      <c r="O10" s="14">
        <v>3.2604174168720503E-2</v>
      </c>
      <c r="P10" s="14">
        <v>2.8681208424104598E-2</v>
      </c>
      <c r="Q10" s="14">
        <v>1.45039820659866E-2</v>
      </c>
      <c r="R10" s="14">
        <v>5.6974243551212299E-2</v>
      </c>
      <c r="S10" s="14">
        <v>4.4330619245529099E-2</v>
      </c>
      <c r="T10" s="14">
        <v>2.9234867652143001E-2</v>
      </c>
      <c r="U10" s="14">
        <v>3.1934344384292802E-2</v>
      </c>
      <c r="V10" s="14">
        <v>2.55794445206807E-2</v>
      </c>
      <c r="W10" s="14">
        <v>0</v>
      </c>
      <c r="X10" s="14"/>
      <c r="Y10" s="14">
        <v>2.47180006640654E-2</v>
      </c>
      <c r="Z10" s="14">
        <v>4.0032513470642399E-2</v>
      </c>
      <c r="AA10" s="14">
        <v>4.3253360705279499E-2</v>
      </c>
      <c r="AB10" s="14"/>
      <c r="AC10" s="14">
        <v>2.7312162180251499E-2</v>
      </c>
      <c r="AD10" s="14">
        <v>2.5678526204606401E-2</v>
      </c>
      <c r="AE10" s="14">
        <v>4.4225041975343597E-2</v>
      </c>
      <c r="AF10" s="14"/>
      <c r="AG10" s="14">
        <v>9.6152860701200202E-2</v>
      </c>
      <c r="AH10" s="14">
        <v>4.1080857811584701E-2</v>
      </c>
      <c r="AI10" s="14">
        <v>1.8280086699903102E-2</v>
      </c>
      <c r="AJ10" s="14">
        <v>2.7117271377960901E-2</v>
      </c>
      <c r="AK10" s="14">
        <v>3.3991169711948002E-2</v>
      </c>
    </row>
    <row r="11" spans="2:37" ht="28.8" x14ac:dyDescent="0.3">
      <c r="B11" s="15" t="s">
        <v>97</v>
      </c>
      <c r="C11" s="14">
        <v>0.24104194493277201</v>
      </c>
      <c r="D11" s="14">
        <v>0.24335096103904399</v>
      </c>
      <c r="E11" s="14">
        <v>0.23773796395378499</v>
      </c>
      <c r="F11" s="14"/>
      <c r="G11" s="14">
        <v>0.24983874417913901</v>
      </c>
      <c r="H11" s="14">
        <v>0.24351250935488</v>
      </c>
      <c r="I11" s="14">
        <v>0.19841558805442699</v>
      </c>
      <c r="J11" s="14">
        <v>0.26611625666601901</v>
      </c>
      <c r="K11" s="14"/>
      <c r="L11" s="14">
        <v>0.27109850061474999</v>
      </c>
      <c r="M11" s="14">
        <v>0.28917161623316401</v>
      </c>
      <c r="N11" s="14">
        <v>0.263158445736623</v>
      </c>
      <c r="O11" s="14">
        <v>0.27015912076702497</v>
      </c>
      <c r="P11" s="14">
        <v>0.211844081615437</v>
      </c>
      <c r="Q11" s="14">
        <v>0.18641762940308901</v>
      </c>
      <c r="R11" s="14">
        <v>0.20663772467467101</v>
      </c>
      <c r="S11" s="14">
        <v>0.22860843794584701</v>
      </c>
      <c r="T11" s="14">
        <v>0.26636455375462298</v>
      </c>
      <c r="U11" s="14">
        <v>0.19982180255836601</v>
      </c>
      <c r="V11" s="14">
        <v>0.20604137496649</v>
      </c>
      <c r="W11" s="14">
        <v>0.17584428947712499</v>
      </c>
      <c r="X11" s="14"/>
      <c r="Y11" s="14">
        <v>0.227704875017125</v>
      </c>
      <c r="Z11" s="14">
        <v>0.21535516042219199</v>
      </c>
      <c r="AA11" s="14">
        <v>0.28751731976079897</v>
      </c>
      <c r="AB11" s="14"/>
      <c r="AC11" s="14">
        <v>0.24482422471396301</v>
      </c>
      <c r="AD11" s="14">
        <v>0.24153784967443501</v>
      </c>
      <c r="AE11" s="14">
        <v>0.22799351668646201</v>
      </c>
      <c r="AF11" s="14"/>
      <c r="AG11" s="14">
        <v>0.20039730959382501</v>
      </c>
      <c r="AH11" s="14">
        <v>0.30652588833989802</v>
      </c>
      <c r="AI11" s="14">
        <v>0.21119720156087499</v>
      </c>
      <c r="AJ11" s="14">
        <v>0.22310449645192601</v>
      </c>
      <c r="AK11" s="14">
        <v>0.278748245221352</v>
      </c>
    </row>
    <row r="12" spans="2:37" x14ac:dyDescent="0.3">
      <c r="B12" s="15" t="s">
        <v>98</v>
      </c>
      <c r="C12" s="14">
        <v>0.46928600461547498</v>
      </c>
      <c r="D12" s="14">
        <v>0.47311349799136299</v>
      </c>
      <c r="E12" s="14">
        <v>0.46600417676906197</v>
      </c>
      <c r="F12" s="14"/>
      <c r="G12" s="14">
        <v>0.46799880334252802</v>
      </c>
      <c r="H12" s="14">
        <v>0.52086225373987605</v>
      </c>
      <c r="I12" s="14">
        <v>0.43074821197027302</v>
      </c>
      <c r="J12" s="14">
        <v>0.45133139668062799</v>
      </c>
      <c r="K12" s="14"/>
      <c r="L12" s="14">
        <v>0.41710627604633099</v>
      </c>
      <c r="M12" s="14">
        <v>0.453749180250137</v>
      </c>
      <c r="N12" s="14">
        <v>0.47739644937820602</v>
      </c>
      <c r="O12" s="14">
        <v>0.48967671637281401</v>
      </c>
      <c r="P12" s="14">
        <v>0.48545252139474099</v>
      </c>
      <c r="Q12" s="14">
        <v>0.51535230798965903</v>
      </c>
      <c r="R12" s="14">
        <v>0.42207092389387002</v>
      </c>
      <c r="S12" s="14">
        <v>0.49598984521571898</v>
      </c>
      <c r="T12" s="14">
        <v>0.455616521442814</v>
      </c>
      <c r="U12" s="14">
        <v>0.490493460326201</v>
      </c>
      <c r="V12" s="14">
        <v>0.48658340724719501</v>
      </c>
      <c r="W12" s="14">
        <v>0.56933955831115002</v>
      </c>
      <c r="X12" s="14"/>
      <c r="Y12" s="14">
        <v>0.50788607567953103</v>
      </c>
      <c r="Z12" s="14">
        <v>0.47338461604398002</v>
      </c>
      <c r="AA12" s="14">
        <v>0.47930102147314302</v>
      </c>
      <c r="AB12" s="14"/>
      <c r="AC12" s="14">
        <v>0.45754387803553198</v>
      </c>
      <c r="AD12" s="14">
        <v>0.48205304421011802</v>
      </c>
      <c r="AE12" s="14">
        <v>0.475827922628345</v>
      </c>
      <c r="AF12" s="14"/>
      <c r="AG12" s="14">
        <v>0.462131822064211</v>
      </c>
      <c r="AH12" s="14">
        <v>0.40012424601362701</v>
      </c>
      <c r="AI12" s="14">
        <v>0.46360178781731898</v>
      </c>
      <c r="AJ12" s="14">
        <v>0.50330105734643005</v>
      </c>
      <c r="AK12" s="14">
        <v>0.43245137786030702</v>
      </c>
    </row>
    <row r="13" spans="2:37" x14ac:dyDescent="0.3">
      <c r="B13" s="15" t="s">
        <v>99</v>
      </c>
      <c r="C13" s="20">
        <v>0.25249191498963702</v>
      </c>
      <c r="D13" s="20">
        <v>0.24327060728254099</v>
      </c>
      <c r="E13" s="20">
        <v>0.261844632827746</v>
      </c>
      <c r="F13" s="20"/>
      <c r="G13" s="20">
        <v>0.244574401781049</v>
      </c>
      <c r="H13" s="20">
        <v>0.200542589616301</v>
      </c>
      <c r="I13" s="20">
        <v>0.34606584666394002</v>
      </c>
      <c r="J13" s="20">
        <v>0.23216825164990701</v>
      </c>
      <c r="K13" s="20"/>
      <c r="L13" s="20">
        <v>0.27247355814045299</v>
      </c>
      <c r="M13" s="20">
        <v>0.21731258244384999</v>
      </c>
      <c r="N13" s="20">
        <v>0.23432605038562601</v>
      </c>
      <c r="O13" s="20">
        <v>0.200604940088946</v>
      </c>
      <c r="P13" s="20">
        <v>0.25554776505378701</v>
      </c>
      <c r="Q13" s="20">
        <v>0.26918816216646901</v>
      </c>
      <c r="R13" s="20">
        <v>0.30607412830726899</v>
      </c>
      <c r="S13" s="20">
        <v>0.222703919938465</v>
      </c>
      <c r="T13" s="20">
        <v>0.24878405715042001</v>
      </c>
      <c r="U13" s="20">
        <v>0.27413549193346998</v>
      </c>
      <c r="V13" s="20">
        <v>0.28179577326563399</v>
      </c>
      <c r="W13" s="20">
        <v>0.25481615221172499</v>
      </c>
      <c r="X13" s="20"/>
      <c r="Y13" s="20">
        <v>0.23508753003698701</v>
      </c>
      <c r="Z13" s="20">
        <v>0.265853433968334</v>
      </c>
      <c r="AA13" s="20">
        <v>0.17917332042092099</v>
      </c>
      <c r="AB13" s="20"/>
      <c r="AC13" s="20">
        <v>0.26297226274990099</v>
      </c>
      <c r="AD13" s="20">
        <v>0.246661899818193</v>
      </c>
      <c r="AE13" s="20">
        <v>0.24555491802216001</v>
      </c>
      <c r="AF13" s="20"/>
      <c r="AG13" s="20">
        <v>0.21441899056157099</v>
      </c>
      <c r="AH13" s="20">
        <v>0.24818960991269601</v>
      </c>
      <c r="AI13" s="20">
        <v>0.29922895077976402</v>
      </c>
      <c r="AJ13" s="20">
        <v>0.24245845285953799</v>
      </c>
      <c r="AK13" s="20">
        <v>0.25012967200950598</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108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95</v>
      </c>
      <c r="C9" s="14">
        <v>1.6943522171351699E-2</v>
      </c>
      <c r="D9" s="14">
        <v>2.17143481126509E-2</v>
      </c>
      <c r="E9" s="14">
        <v>1.23972213279375E-2</v>
      </c>
      <c r="F9" s="14"/>
      <c r="G9" s="14">
        <v>1.0521346349059499E-2</v>
      </c>
      <c r="H9" s="14">
        <v>1.4995232824859501E-2</v>
      </c>
      <c r="I9" s="14">
        <v>2.1188987552956898E-2</v>
      </c>
      <c r="J9" s="14">
        <v>2.2415590716684398E-2</v>
      </c>
      <c r="K9" s="14"/>
      <c r="L9" s="14">
        <v>1.7706435070668401E-2</v>
      </c>
      <c r="M9" s="14">
        <v>1.2535062070579099E-2</v>
      </c>
      <c r="N9" s="14">
        <v>2.5107565462289701E-2</v>
      </c>
      <c r="O9" s="14">
        <v>2.1469032112394398E-2</v>
      </c>
      <c r="P9" s="14">
        <v>2.7763460982253001E-2</v>
      </c>
      <c r="Q9" s="14">
        <v>2.27091347168073E-2</v>
      </c>
      <c r="R9" s="14">
        <v>8.0815638551678705E-3</v>
      </c>
      <c r="S9" s="14">
        <v>8.2383597144208408E-3</v>
      </c>
      <c r="T9" s="14">
        <v>1.47360431755244E-2</v>
      </c>
      <c r="U9" s="14">
        <v>1.47488677505134E-2</v>
      </c>
      <c r="V9" s="14">
        <v>1.2584804766032799E-2</v>
      </c>
      <c r="W9" s="14">
        <v>1.1688514516510101E-2</v>
      </c>
      <c r="X9" s="14"/>
      <c r="Y9" s="14">
        <v>7.7034617848873296E-3</v>
      </c>
      <c r="Z9" s="14">
        <v>1.5717494792945801E-2</v>
      </c>
      <c r="AA9" s="14">
        <v>1.59671869489557E-2</v>
      </c>
      <c r="AB9" s="14"/>
      <c r="AC9" s="14">
        <v>2.4244695655331699E-2</v>
      </c>
      <c r="AD9" s="14">
        <v>9.9893622127705597E-3</v>
      </c>
      <c r="AE9" s="14">
        <v>1.9995878231649E-2</v>
      </c>
      <c r="AF9" s="14"/>
      <c r="AG9" s="14">
        <v>3.8412427881189301E-2</v>
      </c>
      <c r="AH9" s="14">
        <v>8.2114062040868699E-3</v>
      </c>
      <c r="AI9" s="14">
        <v>8.1573142224135795E-3</v>
      </c>
      <c r="AJ9" s="14">
        <v>1.6211431536116299E-2</v>
      </c>
      <c r="AK9" s="14">
        <v>2.39686056823614E-2</v>
      </c>
    </row>
    <row r="10" spans="2:37" x14ac:dyDescent="0.3">
      <c r="B10" s="15" t="s">
        <v>96</v>
      </c>
      <c r="C10" s="14">
        <v>6.3510093773563994E-2</v>
      </c>
      <c r="D10" s="14">
        <v>6.92521622574757E-2</v>
      </c>
      <c r="E10" s="14">
        <v>5.7657836799088702E-2</v>
      </c>
      <c r="F10" s="14"/>
      <c r="G10" s="14">
        <v>6.5919896225422603E-2</v>
      </c>
      <c r="H10" s="14">
        <v>5.69398209802243E-2</v>
      </c>
      <c r="I10" s="14">
        <v>4.9980762086787998E-2</v>
      </c>
      <c r="J10" s="14">
        <v>8.0569123726613803E-2</v>
      </c>
      <c r="K10" s="14"/>
      <c r="L10" s="14">
        <v>6.7355129756533696E-2</v>
      </c>
      <c r="M10" s="14">
        <v>6.7987073607016002E-2</v>
      </c>
      <c r="N10" s="14">
        <v>7.3335442970537498E-2</v>
      </c>
      <c r="O10" s="14">
        <v>6.4570894804261494E-2</v>
      </c>
      <c r="P10" s="14">
        <v>8.9839324684139202E-2</v>
      </c>
      <c r="Q10" s="14">
        <v>5.1791509791034598E-2</v>
      </c>
      <c r="R10" s="14">
        <v>5.1006090872170201E-2</v>
      </c>
      <c r="S10" s="14">
        <v>1.8176776285841099E-2</v>
      </c>
      <c r="T10" s="14">
        <v>4.9609910307457802E-2</v>
      </c>
      <c r="U10" s="14">
        <v>8.1497270740224503E-2</v>
      </c>
      <c r="V10" s="14">
        <v>5.86266736403558E-2</v>
      </c>
      <c r="W10" s="14">
        <v>6.9216650956355305E-2</v>
      </c>
      <c r="X10" s="14"/>
      <c r="Y10" s="14">
        <v>6.4718606688762698E-2</v>
      </c>
      <c r="Z10" s="14">
        <v>5.940315148552E-2</v>
      </c>
      <c r="AA10" s="14">
        <v>7.5599733802671099E-2</v>
      </c>
      <c r="AB10" s="14"/>
      <c r="AC10" s="14">
        <v>6.1839083642068901E-2</v>
      </c>
      <c r="AD10" s="14">
        <v>6.52336466828638E-2</v>
      </c>
      <c r="AE10" s="14">
        <v>6.7251181164090498E-2</v>
      </c>
      <c r="AF10" s="14"/>
      <c r="AG10" s="14">
        <v>9.0047171549776497E-2</v>
      </c>
      <c r="AH10" s="14">
        <v>7.5784353972186705E-2</v>
      </c>
      <c r="AI10" s="14">
        <v>5.9188401185806101E-2</v>
      </c>
      <c r="AJ10" s="14">
        <v>5.9953444191676301E-2</v>
      </c>
      <c r="AK10" s="14">
        <v>6.7800855397742998E-2</v>
      </c>
    </row>
    <row r="11" spans="2:37" ht="28.8" x14ac:dyDescent="0.3">
      <c r="B11" s="15" t="s">
        <v>97</v>
      </c>
      <c r="C11" s="14">
        <v>0.34114069183509199</v>
      </c>
      <c r="D11" s="14">
        <v>0.365683862286872</v>
      </c>
      <c r="E11" s="14">
        <v>0.315471369002919</v>
      </c>
      <c r="F11" s="14"/>
      <c r="G11" s="14">
        <v>0.33116043668036899</v>
      </c>
      <c r="H11" s="14">
        <v>0.35518029556912301</v>
      </c>
      <c r="I11" s="14">
        <v>0.30406173767872502</v>
      </c>
      <c r="J11" s="14">
        <v>0.36816377924806398</v>
      </c>
      <c r="K11" s="14"/>
      <c r="L11" s="14">
        <v>0.35860327812891801</v>
      </c>
      <c r="M11" s="14">
        <v>0.35773316043736803</v>
      </c>
      <c r="N11" s="14">
        <v>0.32337708911977597</v>
      </c>
      <c r="O11" s="14">
        <v>0.35582433736906699</v>
      </c>
      <c r="P11" s="14">
        <v>0.30575073841211797</v>
      </c>
      <c r="Q11" s="14">
        <v>0.324991916297872</v>
      </c>
      <c r="R11" s="14">
        <v>0.35864689795779497</v>
      </c>
      <c r="S11" s="14">
        <v>0.37975344184781301</v>
      </c>
      <c r="T11" s="14">
        <v>0.36094273717585401</v>
      </c>
      <c r="U11" s="14">
        <v>0.34357206686704</v>
      </c>
      <c r="V11" s="14">
        <v>0.280755106707197</v>
      </c>
      <c r="W11" s="14">
        <v>0.24513255280264501</v>
      </c>
      <c r="X11" s="14"/>
      <c r="Y11" s="14">
        <v>0.30197037205438798</v>
      </c>
      <c r="Z11" s="14">
        <v>0.31764646645515798</v>
      </c>
      <c r="AA11" s="14">
        <v>0.30856812516799897</v>
      </c>
      <c r="AB11" s="14"/>
      <c r="AC11" s="14">
        <v>0.32952547457206199</v>
      </c>
      <c r="AD11" s="14">
        <v>0.33016794742851302</v>
      </c>
      <c r="AE11" s="14">
        <v>0.37806119687072498</v>
      </c>
      <c r="AF11" s="14"/>
      <c r="AG11" s="14">
        <v>0.25105605133367698</v>
      </c>
      <c r="AH11" s="14">
        <v>0.34741052555208701</v>
      </c>
      <c r="AI11" s="14">
        <v>0.31051435940609601</v>
      </c>
      <c r="AJ11" s="14">
        <v>0.34916666750471398</v>
      </c>
      <c r="AK11" s="14">
        <v>0.35534649846358002</v>
      </c>
    </row>
    <row r="12" spans="2:37" x14ac:dyDescent="0.3">
      <c r="B12" s="15" t="s">
        <v>98</v>
      </c>
      <c r="C12" s="14">
        <v>0.43408869938768302</v>
      </c>
      <c r="D12" s="14">
        <v>0.41620918453098399</v>
      </c>
      <c r="E12" s="14">
        <v>0.452436181794732</v>
      </c>
      <c r="F12" s="14"/>
      <c r="G12" s="14">
        <v>0.43052748442065297</v>
      </c>
      <c r="H12" s="14">
        <v>0.45283595969715901</v>
      </c>
      <c r="I12" s="14">
        <v>0.46888783257184902</v>
      </c>
      <c r="J12" s="14">
        <v>0.38634538377981897</v>
      </c>
      <c r="K12" s="14"/>
      <c r="L12" s="14">
        <v>0.37974396380750702</v>
      </c>
      <c r="M12" s="14">
        <v>0.42280864594906598</v>
      </c>
      <c r="N12" s="14">
        <v>0.45090099488081598</v>
      </c>
      <c r="O12" s="14">
        <v>0.44233345223383802</v>
      </c>
      <c r="P12" s="14">
        <v>0.44596102448249902</v>
      </c>
      <c r="Q12" s="14">
        <v>0.47225895978818699</v>
      </c>
      <c r="R12" s="14">
        <v>0.42718983171895603</v>
      </c>
      <c r="S12" s="14">
        <v>0.47674105179998799</v>
      </c>
      <c r="T12" s="14">
        <v>0.41142207360576399</v>
      </c>
      <c r="U12" s="14">
        <v>0.42244919180203799</v>
      </c>
      <c r="V12" s="14">
        <v>0.51059685736936899</v>
      </c>
      <c r="W12" s="14">
        <v>0.47631430028965599</v>
      </c>
      <c r="X12" s="14"/>
      <c r="Y12" s="14">
        <v>0.46902474581019699</v>
      </c>
      <c r="Z12" s="14">
        <v>0.45900259295740398</v>
      </c>
      <c r="AA12" s="14">
        <v>0.45415265116104803</v>
      </c>
      <c r="AB12" s="14"/>
      <c r="AC12" s="14">
        <v>0.43996111412722999</v>
      </c>
      <c r="AD12" s="14">
        <v>0.44073418669325998</v>
      </c>
      <c r="AE12" s="14">
        <v>0.40184682789947701</v>
      </c>
      <c r="AF12" s="14"/>
      <c r="AG12" s="14">
        <v>0.44869297686911802</v>
      </c>
      <c r="AH12" s="14">
        <v>0.39847157725319199</v>
      </c>
      <c r="AI12" s="14">
        <v>0.44063372604155798</v>
      </c>
      <c r="AJ12" s="14">
        <v>0.44361951590542298</v>
      </c>
      <c r="AK12" s="14">
        <v>0.41691351647249902</v>
      </c>
    </row>
    <row r="13" spans="2:37" x14ac:dyDescent="0.3">
      <c r="B13" s="15" t="s">
        <v>99</v>
      </c>
      <c r="C13" s="20">
        <v>0.14431699283231</v>
      </c>
      <c r="D13" s="20">
        <v>0.127140442812017</v>
      </c>
      <c r="E13" s="20">
        <v>0.162037391075323</v>
      </c>
      <c r="F13" s="20"/>
      <c r="G13" s="20">
        <v>0.161870836324496</v>
      </c>
      <c r="H13" s="20">
        <v>0.120048690928634</v>
      </c>
      <c r="I13" s="20">
        <v>0.15588068010968101</v>
      </c>
      <c r="J13" s="20">
        <v>0.14250612252882</v>
      </c>
      <c r="K13" s="20"/>
      <c r="L13" s="20">
        <v>0.17659119323637301</v>
      </c>
      <c r="M13" s="20">
        <v>0.138936057935971</v>
      </c>
      <c r="N13" s="20">
        <v>0.127278907566581</v>
      </c>
      <c r="O13" s="20">
        <v>0.115802283480439</v>
      </c>
      <c r="P13" s="20">
        <v>0.13068545143898999</v>
      </c>
      <c r="Q13" s="20">
        <v>0.12824847940609899</v>
      </c>
      <c r="R13" s="20">
        <v>0.15507561559591199</v>
      </c>
      <c r="S13" s="20">
        <v>0.11709037035193701</v>
      </c>
      <c r="T13" s="20">
        <v>0.1632892357354</v>
      </c>
      <c r="U13" s="20">
        <v>0.13773260284018399</v>
      </c>
      <c r="V13" s="20">
        <v>0.137436557517045</v>
      </c>
      <c r="W13" s="20">
        <v>0.197647981434833</v>
      </c>
      <c r="X13" s="20"/>
      <c r="Y13" s="20">
        <v>0.15658281366176499</v>
      </c>
      <c r="Z13" s="20">
        <v>0.148230294308972</v>
      </c>
      <c r="AA13" s="20">
        <v>0.14571230291932599</v>
      </c>
      <c r="AB13" s="20"/>
      <c r="AC13" s="20">
        <v>0.144429632003307</v>
      </c>
      <c r="AD13" s="20">
        <v>0.15387485698259201</v>
      </c>
      <c r="AE13" s="20">
        <v>0.132844915834058</v>
      </c>
      <c r="AF13" s="20"/>
      <c r="AG13" s="20">
        <v>0.17179137236623901</v>
      </c>
      <c r="AH13" s="20">
        <v>0.170122137018447</v>
      </c>
      <c r="AI13" s="20">
        <v>0.181506199144127</v>
      </c>
      <c r="AJ13" s="20">
        <v>0.13104894086207</v>
      </c>
      <c r="AK13" s="20">
        <v>0.13597052398381701</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I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31" t="s">
        <v>123</v>
      </c>
      <c r="E2" s="28"/>
      <c r="F2" s="28"/>
      <c r="G2" s="28"/>
      <c r="H2" s="28"/>
      <c r="I2" s="28"/>
    </row>
    <row r="6" spans="2:9" ht="49.95" customHeight="1" x14ac:dyDescent="0.3">
      <c r="B6" s="17" t="s">
        <v>15</v>
      </c>
      <c r="C6" s="17" t="s">
        <v>109</v>
      </c>
      <c r="D6" s="17" t="s">
        <v>110</v>
      </c>
      <c r="E6" s="17" t="s">
        <v>111</v>
      </c>
      <c r="F6" s="17" t="s">
        <v>112</v>
      </c>
      <c r="G6" s="17" t="s">
        <v>113</v>
      </c>
      <c r="H6" s="17" t="s">
        <v>114</v>
      </c>
    </row>
    <row r="7" spans="2:9" x14ac:dyDescent="0.3">
      <c r="B7" s="15" t="s">
        <v>115</v>
      </c>
      <c r="C7" s="14">
        <v>4.5498066536458701E-2</v>
      </c>
      <c r="D7" s="14">
        <v>4.36631023299731E-2</v>
      </c>
      <c r="E7" s="14">
        <v>0.63084413448799204</v>
      </c>
      <c r="F7" s="14">
        <v>9.3729546925075902E-2</v>
      </c>
      <c r="G7" s="14">
        <v>0.33328731992378502</v>
      </c>
      <c r="H7" s="14">
        <v>0.26033599865152701</v>
      </c>
    </row>
    <row r="8" spans="2:9" x14ac:dyDescent="0.3">
      <c r="B8" s="15" t="s">
        <v>116</v>
      </c>
      <c r="C8" s="14">
        <v>1.2262893850257899E-2</v>
      </c>
      <c r="D8" s="14">
        <v>1.6982882729721299E-2</v>
      </c>
      <c r="E8" s="14">
        <v>7.7678555511259101E-2</v>
      </c>
      <c r="F8" s="14">
        <v>5.3102175928440201E-2</v>
      </c>
      <c r="G8" s="14">
        <v>9.7885935834829102E-2</v>
      </c>
      <c r="H8" s="14">
        <v>0.147291779706166</v>
      </c>
    </row>
    <row r="9" spans="2:9" x14ac:dyDescent="0.3">
      <c r="B9" s="15" t="s">
        <v>117</v>
      </c>
      <c r="C9" s="14">
        <v>2.95201328098635E-2</v>
      </c>
      <c r="D9" s="14">
        <v>5.8599330308298198E-2</v>
      </c>
      <c r="E9" s="14">
        <v>9.6143226965859793E-2</v>
      </c>
      <c r="F9" s="14">
        <v>0.24974542780719</v>
      </c>
      <c r="G9" s="14">
        <v>0.21753232475065801</v>
      </c>
      <c r="H9" s="14">
        <v>0.26087098579597201</v>
      </c>
    </row>
    <row r="10" spans="2:9" x14ac:dyDescent="0.3">
      <c r="B10" s="15" t="s">
        <v>118</v>
      </c>
      <c r="C10" s="14">
        <v>6.53726109874532E-2</v>
      </c>
      <c r="D10" s="14">
        <v>0.129612824620495</v>
      </c>
      <c r="E10" s="14">
        <v>6.4963397657723604E-2</v>
      </c>
      <c r="F10" s="14">
        <v>0.214144404944939</v>
      </c>
      <c r="G10" s="14">
        <v>0.13253328666769201</v>
      </c>
      <c r="H10" s="14">
        <v>0.14840667311924299</v>
      </c>
    </row>
    <row r="11" spans="2:9" x14ac:dyDescent="0.3">
      <c r="B11" s="15" t="s">
        <v>119</v>
      </c>
      <c r="C11" s="14">
        <v>0.114303660767419</v>
      </c>
      <c r="D11" s="14">
        <v>0.27386388472849599</v>
      </c>
      <c r="E11" s="14">
        <v>5.27140283942924E-2</v>
      </c>
      <c r="F11" s="14">
        <v>0.17232273710340801</v>
      </c>
      <c r="G11" s="14">
        <v>9.0561309396232498E-2</v>
      </c>
      <c r="H11" s="14">
        <v>7.9260254636983205E-2</v>
      </c>
    </row>
    <row r="12" spans="2:9" x14ac:dyDescent="0.3">
      <c r="B12" s="15" t="s">
        <v>120</v>
      </c>
      <c r="C12" s="14">
        <v>0.16702579469307399</v>
      </c>
      <c r="D12" s="14">
        <v>0.16248338341453</v>
      </c>
      <c r="E12" s="14">
        <v>3.0136755774790799E-2</v>
      </c>
      <c r="F12" s="14">
        <v>0.13529646127037001</v>
      </c>
      <c r="G12" s="14">
        <v>7.4029843302484896E-2</v>
      </c>
      <c r="H12" s="14">
        <v>5.09700387303295E-2</v>
      </c>
    </row>
    <row r="13" spans="2:9" x14ac:dyDescent="0.3">
      <c r="B13" s="15" t="s">
        <v>121</v>
      </c>
      <c r="C13" s="14">
        <v>0.55400548386137904</v>
      </c>
      <c r="D13" s="14">
        <v>0.30256112720446499</v>
      </c>
      <c r="E13" s="14">
        <v>1.75625039617146E-2</v>
      </c>
      <c r="F13" s="14">
        <v>7.1626312312124504E-2</v>
      </c>
      <c r="G13" s="14">
        <v>3.8340591982576701E-2</v>
      </c>
      <c r="H13" s="14">
        <v>3.6610286307696499E-2</v>
      </c>
    </row>
    <row r="14" spans="2:9" x14ac:dyDescent="0.3">
      <c r="B14" s="15" t="s">
        <v>122</v>
      </c>
      <c r="C14" s="14">
        <v>1.20113564940945E-2</v>
      </c>
      <c r="D14" s="14">
        <v>1.22334646640212E-2</v>
      </c>
      <c r="E14" s="14">
        <v>2.9957397246367399E-2</v>
      </c>
      <c r="F14" s="14">
        <v>1.0032933708451999E-2</v>
      </c>
      <c r="G14" s="14">
        <v>1.5829388141742399E-2</v>
      </c>
      <c r="H14" s="14">
        <v>1.6253983052083101E-2</v>
      </c>
    </row>
    <row r="15" spans="2:9" x14ac:dyDescent="0.3">
      <c r="B15" s="16"/>
      <c r="C15" s="16"/>
      <c r="D15" s="16"/>
      <c r="E15" s="16"/>
      <c r="F15" s="16"/>
      <c r="G15" s="16"/>
      <c r="H15" s="16"/>
    </row>
    <row r="16" spans="2:9" x14ac:dyDescent="0.3">
      <c r="B16" t="s">
        <v>72</v>
      </c>
    </row>
    <row r="17" spans="2:2" x14ac:dyDescent="0.3">
      <c r="B17" t="s">
        <v>73</v>
      </c>
    </row>
    <row r="21" spans="2:2" x14ac:dyDescent="0.3">
      <c r="B21"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124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115</v>
      </c>
      <c r="C9" s="14">
        <v>4.5498066536458701E-2</v>
      </c>
      <c r="D9" s="14">
        <v>4.2418586448170897E-2</v>
      </c>
      <c r="E9" s="14">
        <v>4.8153339512009501E-2</v>
      </c>
      <c r="F9" s="14"/>
      <c r="G9" s="14">
        <v>2.5717623002174901E-2</v>
      </c>
      <c r="H9" s="14">
        <v>4.3623535767817398E-2</v>
      </c>
      <c r="I9" s="14">
        <v>4.9354625787463899E-2</v>
      </c>
      <c r="J9" s="14">
        <v>6.6081491013497404E-2</v>
      </c>
      <c r="K9" s="14"/>
      <c r="L9" s="14">
        <v>4.6995795132233502E-2</v>
      </c>
      <c r="M9" s="14">
        <v>4.0549727824961003E-2</v>
      </c>
      <c r="N9" s="14">
        <v>2.8493362308747199E-2</v>
      </c>
      <c r="O9" s="14">
        <v>5.4101312654470102E-2</v>
      </c>
      <c r="P9" s="14">
        <v>3.6991206855993802E-2</v>
      </c>
      <c r="Q9" s="14">
        <v>3.3113005317613603E-2</v>
      </c>
      <c r="R9" s="14">
        <v>5.8000352225973897E-2</v>
      </c>
      <c r="S9" s="14">
        <v>6.0111591107321297E-2</v>
      </c>
      <c r="T9" s="14">
        <v>5.9240454936432103E-2</v>
      </c>
      <c r="U9" s="14">
        <v>4.8873282958089903E-2</v>
      </c>
      <c r="V9" s="14">
        <v>4.5136808543789202E-2</v>
      </c>
      <c r="W9" s="14">
        <v>2.3787515027671399E-2</v>
      </c>
      <c r="X9" s="14"/>
      <c r="Y9" s="14">
        <v>5.3800427592842502E-2</v>
      </c>
      <c r="Z9" s="14">
        <v>2.8791711136308001E-2</v>
      </c>
      <c r="AA9" s="14">
        <v>4.7621038403360599E-2</v>
      </c>
      <c r="AB9" s="14"/>
      <c r="AC9" s="14">
        <v>6.0257827058500697E-2</v>
      </c>
      <c r="AD9" s="14">
        <v>3.7049668508294699E-2</v>
      </c>
      <c r="AE9" s="14">
        <v>4.8069582425712298E-2</v>
      </c>
      <c r="AF9" s="14"/>
      <c r="AG9" s="14">
        <v>5.67755215427478E-2</v>
      </c>
      <c r="AH9" s="14">
        <v>1.61406673992328E-2</v>
      </c>
      <c r="AI9" s="14">
        <v>3.6307239185515303E-2</v>
      </c>
      <c r="AJ9" s="14">
        <v>5.23986717932413E-2</v>
      </c>
      <c r="AK9" s="14">
        <v>4.7499746214074899E-2</v>
      </c>
    </row>
    <row r="10" spans="2:37" x14ac:dyDescent="0.3">
      <c r="B10" s="15" t="s">
        <v>116</v>
      </c>
      <c r="C10" s="14">
        <v>1.2262893850257899E-2</v>
      </c>
      <c r="D10" s="14">
        <v>1.54797634711189E-2</v>
      </c>
      <c r="E10" s="14">
        <v>9.2029373511571793E-3</v>
      </c>
      <c r="F10" s="14"/>
      <c r="G10" s="14">
        <v>1.00520035817179E-2</v>
      </c>
      <c r="H10" s="14">
        <v>1.25338648004E-2</v>
      </c>
      <c r="I10" s="14">
        <v>1.6251742147412099E-2</v>
      </c>
      <c r="J10" s="14">
        <v>1.10388761217082E-2</v>
      </c>
      <c r="K10" s="14"/>
      <c r="L10" s="14">
        <v>1.71733185050955E-2</v>
      </c>
      <c r="M10" s="14">
        <v>7.5373689045213597E-3</v>
      </c>
      <c r="N10" s="14">
        <v>0</v>
      </c>
      <c r="O10" s="14">
        <v>1.14368235319302E-2</v>
      </c>
      <c r="P10" s="14">
        <v>1.03964530062332E-2</v>
      </c>
      <c r="Q10" s="14">
        <v>1.4657363047852E-2</v>
      </c>
      <c r="R10" s="14">
        <v>2.0410043293818701E-2</v>
      </c>
      <c r="S10" s="14">
        <v>8.2930388300691601E-3</v>
      </c>
      <c r="T10" s="14">
        <v>6.6262806529959004E-3</v>
      </c>
      <c r="U10" s="14">
        <v>1.09236865169615E-2</v>
      </c>
      <c r="V10" s="14">
        <v>6.2112994905048303E-3</v>
      </c>
      <c r="W10" s="14">
        <v>6.0702912520271497E-2</v>
      </c>
      <c r="X10" s="14"/>
      <c r="Y10" s="14">
        <v>8.1977208144529395E-3</v>
      </c>
      <c r="Z10" s="14">
        <v>1.15367254957057E-2</v>
      </c>
      <c r="AA10" s="14">
        <v>5.3867817965980403E-3</v>
      </c>
      <c r="AB10" s="14"/>
      <c r="AC10" s="14">
        <v>8.7716619083335196E-3</v>
      </c>
      <c r="AD10" s="14">
        <v>1.12358986045614E-2</v>
      </c>
      <c r="AE10" s="14">
        <v>1.5461986864505299E-2</v>
      </c>
      <c r="AF10" s="14"/>
      <c r="AG10" s="14">
        <v>3.7132380670328403E-2</v>
      </c>
      <c r="AH10" s="14">
        <v>1.2458064691964499E-2</v>
      </c>
      <c r="AI10" s="14">
        <v>1.43543298553622E-2</v>
      </c>
      <c r="AJ10" s="14">
        <v>1.0620121423264101E-2</v>
      </c>
      <c r="AK10" s="14">
        <v>1.13205021181717E-2</v>
      </c>
    </row>
    <row r="11" spans="2:37" x14ac:dyDescent="0.3">
      <c r="B11" s="15" t="s">
        <v>117</v>
      </c>
      <c r="C11" s="14">
        <v>2.95201328098635E-2</v>
      </c>
      <c r="D11" s="14">
        <v>3.4644477198624901E-2</v>
      </c>
      <c r="E11" s="14">
        <v>2.4711510470394198E-2</v>
      </c>
      <c r="F11" s="14"/>
      <c r="G11" s="14">
        <v>2.0217369429459099E-2</v>
      </c>
      <c r="H11" s="14">
        <v>2.2473391957114199E-2</v>
      </c>
      <c r="I11" s="14">
        <v>3.6587287545023099E-2</v>
      </c>
      <c r="J11" s="14">
        <v>4.1100197874026898E-2</v>
      </c>
      <c r="K11" s="14"/>
      <c r="L11" s="14">
        <v>4.5026942652225399E-2</v>
      </c>
      <c r="M11" s="14">
        <v>2.03582295438932E-2</v>
      </c>
      <c r="N11" s="14">
        <v>2.9216434139979E-2</v>
      </c>
      <c r="O11" s="14">
        <v>2.20498448708158E-2</v>
      </c>
      <c r="P11" s="14">
        <v>1.9405848311476199E-2</v>
      </c>
      <c r="Q11" s="14">
        <v>2.8938038992436702E-2</v>
      </c>
      <c r="R11" s="14">
        <v>2.9661025922506301E-2</v>
      </c>
      <c r="S11" s="14">
        <v>4.8725594072978801E-2</v>
      </c>
      <c r="T11" s="14">
        <v>3.2105380888897E-2</v>
      </c>
      <c r="U11" s="14">
        <v>2.7452620123686499E-2</v>
      </c>
      <c r="V11" s="14">
        <v>3.2287941769837902E-2</v>
      </c>
      <c r="W11" s="14">
        <v>1.16467347080467E-2</v>
      </c>
      <c r="X11" s="14"/>
      <c r="Y11" s="14">
        <v>3.2565137657705398E-2</v>
      </c>
      <c r="Z11" s="14">
        <v>2.5530429627538199E-2</v>
      </c>
      <c r="AA11" s="14">
        <v>4.4978917160089303E-2</v>
      </c>
      <c r="AB11" s="14"/>
      <c r="AC11" s="14">
        <v>2.6679510925047199E-2</v>
      </c>
      <c r="AD11" s="14">
        <v>2.11807979855742E-2</v>
      </c>
      <c r="AE11" s="14">
        <v>4.3664293904015099E-2</v>
      </c>
      <c r="AF11" s="14"/>
      <c r="AG11" s="14">
        <v>2.8656142349907099E-2</v>
      </c>
      <c r="AH11" s="14">
        <v>4.1823890296313899E-2</v>
      </c>
      <c r="AI11" s="14">
        <v>2.1207633380065798E-2</v>
      </c>
      <c r="AJ11" s="14">
        <v>2.6264892802110699E-2</v>
      </c>
      <c r="AK11" s="14">
        <v>3.7359767973372003E-2</v>
      </c>
    </row>
    <row r="12" spans="2:37" x14ac:dyDescent="0.3">
      <c r="B12" s="15" t="s">
        <v>118</v>
      </c>
      <c r="C12" s="14">
        <v>6.53726109874532E-2</v>
      </c>
      <c r="D12" s="14">
        <v>7.5791259620222706E-2</v>
      </c>
      <c r="E12" s="14">
        <v>5.5631134015355299E-2</v>
      </c>
      <c r="F12" s="14"/>
      <c r="G12" s="14">
        <v>6.1978721947434097E-2</v>
      </c>
      <c r="H12" s="14">
        <v>5.4925198060921797E-2</v>
      </c>
      <c r="I12" s="14">
        <v>5.8452835435653702E-2</v>
      </c>
      <c r="J12" s="14">
        <v>8.6937591490430705E-2</v>
      </c>
      <c r="K12" s="14"/>
      <c r="L12" s="14">
        <v>6.3061808431321198E-2</v>
      </c>
      <c r="M12" s="14">
        <v>4.5028894924463499E-2</v>
      </c>
      <c r="N12" s="14">
        <v>0.11502651524282601</v>
      </c>
      <c r="O12" s="14">
        <v>6.4545722699169306E-2</v>
      </c>
      <c r="P12" s="14">
        <v>5.5570589016209301E-2</v>
      </c>
      <c r="Q12" s="14">
        <v>5.9564008830144601E-2</v>
      </c>
      <c r="R12" s="14">
        <v>7.6993378255233599E-2</v>
      </c>
      <c r="S12" s="14">
        <v>3.4366017096167302E-2</v>
      </c>
      <c r="T12" s="14">
        <v>8.0372981688054401E-2</v>
      </c>
      <c r="U12" s="14">
        <v>5.3866255019098197E-2</v>
      </c>
      <c r="V12" s="14">
        <v>7.6698733855063303E-2</v>
      </c>
      <c r="W12" s="14">
        <v>4.5267862301586997E-2</v>
      </c>
      <c r="X12" s="14"/>
      <c r="Y12" s="14">
        <v>7.7148962945844807E-2</v>
      </c>
      <c r="Z12" s="14">
        <v>6.6842480713171407E-2</v>
      </c>
      <c r="AA12" s="14">
        <v>9.0811324591311193E-2</v>
      </c>
      <c r="AB12" s="14"/>
      <c r="AC12" s="14">
        <v>8.2638481363515301E-2</v>
      </c>
      <c r="AD12" s="14">
        <v>6.4467311462391097E-2</v>
      </c>
      <c r="AE12" s="14">
        <v>4.6148941464065202E-2</v>
      </c>
      <c r="AF12" s="14"/>
      <c r="AG12" s="14">
        <v>0.10026232109206799</v>
      </c>
      <c r="AH12" s="14">
        <v>5.3468179965127802E-2</v>
      </c>
      <c r="AI12" s="14">
        <v>4.6591142813403798E-2</v>
      </c>
      <c r="AJ12" s="14">
        <v>6.7699449954112895E-2</v>
      </c>
      <c r="AK12" s="14">
        <v>7.3994106957951403E-2</v>
      </c>
    </row>
    <row r="13" spans="2:37" x14ac:dyDescent="0.3">
      <c r="B13" s="15" t="s">
        <v>119</v>
      </c>
      <c r="C13" s="14">
        <v>0.114303660767419</v>
      </c>
      <c r="D13" s="14">
        <v>0.120204819490071</v>
      </c>
      <c r="E13" s="14">
        <v>0.109294989199011</v>
      </c>
      <c r="F13" s="14"/>
      <c r="G13" s="14">
        <v>0.123787501448427</v>
      </c>
      <c r="H13" s="14">
        <v>0.105571073948504</v>
      </c>
      <c r="I13" s="14">
        <v>0.117414434980113</v>
      </c>
      <c r="J13" s="14">
        <v>0.112070332058597</v>
      </c>
      <c r="K13" s="14"/>
      <c r="L13" s="14">
        <v>0.15135222357573899</v>
      </c>
      <c r="M13" s="14">
        <v>0.13572633444700399</v>
      </c>
      <c r="N13" s="14">
        <v>0.10133696252968701</v>
      </c>
      <c r="O13" s="14">
        <v>6.7594343056896794E-2</v>
      </c>
      <c r="P13" s="14">
        <v>0.10917817355229301</v>
      </c>
      <c r="Q13" s="14">
        <v>0.137237602901044</v>
      </c>
      <c r="R13" s="14">
        <v>0.102487237326648</v>
      </c>
      <c r="S13" s="14">
        <v>0.106300446481183</v>
      </c>
      <c r="T13" s="14">
        <v>0.113290282248517</v>
      </c>
      <c r="U13" s="14">
        <v>0.107159793852347</v>
      </c>
      <c r="V13" s="14">
        <v>7.9857440800417206E-2</v>
      </c>
      <c r="W13" s="14">
        <v>9.1623852355696506E-2</v>
      </c>
      <c r="X13" s="14"/>
      <c r="Y13" s="14">
        <v>0.11797626035769899</v>
      </c>
      <c r="Z13" s="14">
        <v>0.113180991384461</v>
      </c>
      <c r="AA13" s="14">
        <v>0.10100363074357099</v>
      </c>
      <c r="AB13" s="14"/>
      <c r="AC13" s="14">
        <v>9.75641426625347E-2</v>
      </c>
      <c r="AD13" s="14">
        <v>0.11600379463965001</v>
      </c>
      <c r="AE13" s="14">
        <v>0.13542899663195199</v>
      </c>
      <c r="AF13" s="14"/>
      <c r="AG13" s="14">
        <v>0.123146198925056</v>
      </c>
      <c r="AH13" s="14">
        <v>0.139866792266051</v>
      </c>
      <c r="AI13" s="14">
        <v>0.12319995847870301</v>
      </c>
      <c r="AJ13" s="14">
        <v>9.6358808191084305E-2</v>
      </c>
      <c r="AK13" s="14">
        <v>0.13498285494890899</v>
      </c>
    </row>
    <row r="14" spans="2:37" x14ac:dyDescent="0.3">
      <c r="B14" s="15" t="s">
        <v>120</v>
      </c>
      <c r="C14" s="14">
        <v>0.16702579469307399</v>
      </c>
      <c r="D14" s="14">
        <v>0.16147379285406699</v>
      </c>
      <c r="E14" s="14">
        <v>0.17289925207868501</v>
      </c>
      <c r="F14" s="14"/>
      <c r="G14" s="14">
        <v>0.18171025144865299</v>
      </c>
      <c r="H14" s="14">
        <v>0.16483428281255</v>
      </c>
      <c r="I14" s="14">
        <v>0.16093872450479599</v>
      </c>
      <c r="J14" s="14">
        <v>0.158609130696476</v>
      </c>
      <c r="K14" s="14"/>
      <c r="L14" s="14">
        <v>0.14971228862682501</v>
      </c>
      <c r="M14" s="14">
        <v>0.193710273012456</v>
      </c>
      <c r="N14" s="14">
        <v>0.139834178546033</v>
      </c>
      <c r="O14" s="14">
        <v>0.16382858241914</v>
      </c>
      <c r="P14" s="14">
        <v>0.22917175626442901</v>
      </c>
      <c r="Q14" s="14">
        <v>0.16980951250828599</v>
      </c>
      <c r="R14" s="14">
        <v>0.15262782276752199</v>
      </c>
      <c r="S14" s="14">
        <v>0.23703389056163099</v>
      </c>
      <c r="T14" s="14">
        <v>0.14929658859585199</v>
      </c>
      <c r="U14" s="14">
        <v>0.16807231440025</v>
      </c>
      <c r="V14" s="14">
        <v>9.6233232315578801E-2</v>
      </c>
      <c r="W14" s="14">
        <v>0.186487838292584</v>
      </c>
      <c r="X14" s="14"/>
      <c r="Y14" s="14">
        <v>0.169503807225896</v>
      </c>
      <c r="Z14" s="14">
        <v>0.14461315960507101</v>
      </c>
      <c r="AA14" s="14">
        <v>0.20950557087390401</v>
      </c>
      <c r="AB14" s="14"/>
      <c r="AC14" s="14">
        <v>0.184462822270025</v>
      </c>
      <c r="AD14" s="14">
        <v>0.163396494135604</v>
      </c>
      <c r="AE14" s="14">
        <v>0.119850641549564</v>
      </c>
      <c r="AF14" s="14"/>
      <c r="AG14" s="14">
        <v>0.13855654608335599</v>
      </c>
      <c r="AH14" s="14">
        <v>0.151714351153489</v>
      </c>
      <c r="AI14" s="14">
        <v>0.175583309032255</v>
      </c>
      <c r="AJ14" s="14">
        <v>0.163195485449245</v>
      </c>
      <c r="AK14" s="14">
        <v>0.17597986540978</v>
      </c>
    </row>
    <row r="15" spans="2:37" x14ac:dyDescent="0.3">
      <c r="B15" s="15" t="s">
        <v>121</v>
      </c>
      <c r="C15" s="14">
        <v>0.55400548386137904</v>
      </c>
      <c r="D15" s="14">
        <v>0.54114440439341205</v>
      </c>
      <c r="E15" s="14">
        <v>0.56492292020656898</v>
      </c>
      <c r="F15" s="14"/>
      <c r="G15" s="14">
        <v>0.56898380694093997</v>
      </c>
      <c r="H15" s="14">
        <v>0.59103687063634103</v>
      </c>
      <c r="I15" s="14">
        <v>0.55337028465823501</v>
      </c>
      <c r="J15" s="14">
        <v>0.49735452308398398</v>
      </c>
      <c r="K15" s="14"/>
      <c r="L15" s="14">
        <v>0.49984859970809697</v>
      </c>
      <c r="M15" s="14">
        <v>0.54470967119777502</v>
      </c>
      <c r="N15" s="14">
        <v>0.57784364678379496</v>
      </c>
      <c r="O15" s="14">
        <v>0.59385301110755095</v>
      </c>
      <c r="P15" s="14">
        <v>0.53476745197822995</v>
      </c>
      <c r="Q15" s="14">
        <v>0.55303721447970999</v>
      </c>
      <c r="R15" s="14">
        <v>0.54737336371415302</v>
      </c>
      <c r="S15" s="14">
        <v>0.49688949840594798</v>
      </c>
      <c r="T15" s="14">
        <v>0.55309295941297498</v>
      </c>
      <c r="U15" s="14">
        <v>0.58365204712956698</v>
      </c>
      <c r="V15" s="14">
        <v>0.65077405917708298</v>
      </c>
      <c r="W15" s="14">
        <v>0.557545291532758</v>
      </c>
      <c r="X15" s="14"/>
      <c r="Y15" s="14">
        <v>0.532523943154524</v>
      </c>
      <c r="Z15" s="14">
        <v>0.60033500330474598</v>
      </c>
      <c r="AA15" s="14">
        <v>0.49529684120149398</v>
      </c>
      <c r="AB15" s="14"/>
      <c r="AC15" s="14">
        <v>0.53011979459782999</v>
      </c>
      <c r="AD15" s="14">
        <v>0.57923458446783405</v>
      </c>
      <c r="AE15" s="14">
        <v>0.56941605514321603</v>
      </c>
      <c r="AF15" s="14"/>
      <c r="AG15" s="14">
        <v>0.49305947977075798</v>
      </c>
      <c r="AH15" s="14">
        <v>0.58041020455344094</v>
      </c>
      <c r="AI15" s="14">
        <v>0.57688394947450194</v>
      </c>
      <c r="AJ15" s="14">
        <v>0.57258176611530198</v>
      </c>
      <c r="AK15" s="14">
        <v>0.50943508034192897</v>
      </c>
    </row>
    <row r="16" spans="2:37" x14ac:dyDescent="0.3">
      <c r="B16" s="15" t="s">
        <v>122</v>
      </c>
      <c r="C16" s="20">
        <v>1.20113564940945E-2</v>
      </c>
      <c r="D16" s="20">
        <v>8.8428965243126899E-3</v>
      </c>
      <c r="E16" s="20">
        <v>1.5183917166818699E-2</v>
      </c>
      <c r="F16" s="20"/>
      <c r="G16" s="20">
        <v>7.5527222011937296E-3</v>
      </c>
      <c r="H16" s="20">
        <v>5.0017820163519803E-3</v>
      </c>
      <c r="I16" s="20">
        <v>7.6300649413031897E-3</v>
      </c>
      <c r="J16" s="20">
        <v>2.6807857661279601E-2</v>
      </c>
      <c r="K16" s="20"/>
      <c r="L16" s="20">
        <v>2.68290233684635E-2</v>
      </c>
      <c r="M16" s="20">
        <v>1.23795001449255E-2</v>
      </c>
      <c r="N16" s="20">
        <v>8.2489004489333401E-3</v>
      </c>
      <c r="O16" s="20">
        <v>2.2590359660026801E-2</v>
      </c>
      <c r="P16" s="20">
        <v>4.5185210151365797E-3</v>
      </c>
      <c r="Q16" s="20">
        <v>3.64325392291279E-3</v>
      </c>
      <c r="R16" s="20">
        <v>1.2446776494144499E-2</v>
      </c>
      <c r="S16" s="20">
        <v>8.2799234447008107E-3</v>
      </c>
      <c r="T16" s="20">
        <v>5.9750715762763897E-3</v>
      </c>
      <c r="U16" s="20">
        <v>0</v>
      </c>
      <c r="V16" s="20">
        <v>1.2800484047726201E-2</v>
      </c>
      <c r="W16" s="20">
        <v>2.29379932613849E-2</v>
      </c>
      <c r="X16" s="20"/>
      <c r="Y16" s="20">
        <v>8.2837402510353708E-3</v>
      </c>
      <c r="Z16" s="20">
        <v>9.1694987329985992E-3</v>
      </c>
      <c r="AA16" s="20">
        <v>5.3958952296717403E-3</v>
      </c>
      <c r="AB16" s="20"/>
      <c r="AC16" s="20">
        <v>9.5057592142135106E-3</v>
      </c>
      <c r="AD16" s="20">
        <v>7.4314501960908103E-3</v>
      </c>
      <c r="AE16" s="20">
        <v>2.19595020169705E-2</v>
      </c>
      <c r="AF16" s="20"/>
      <c r="AG16" s="20">
        <v>2.24114095657795E-2</v>
      </c>
      <c r="AH16" s="20">
        <v>4.1178496743801201E-3</v>
      </c>
      <c r="AI16" s="20">
        <v>5.8724377801927701E-3</v>
      </c>
      <c r="AJ16" s="20">
        <v>1.08808042716392E-2</v>
      </c>
      <c r="AK16" s="20">
        <v>9.4280760358115105E-3</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125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115</v>
      </c>
      <c r="C9" s="14">
        <v>4.36631023299731E-2</v>
      </c>
      <c r="D9" s="14">
        <v>4.33357844257624E-2</v>
      </c>
      <c r="E9" s="14">
        <v>4.3619278398384802E-2</v>
      </c>
      <c r="F9" s="14"/>
      <c r="G9" s="14">
        <v>2.2965622782088899E-2</v>
      </c>
      <c r="H9" s="14">
        <v>3.4289472789159198E-2</v>
      </c>
      <c r="I9" s="14">
        <v>5.6973487255020799E-2</v>
      </c>
      <c r="J9" s="14">
        <v>6.4679710224877507E-2</v>
      </c>
      <c r="K9" s="14"/>
      <c r="L9" s="14">
        <v>4.1526116726760098E-2</v>
      </c>
      <c r="M9" s="14">
        <v>3.7702147786912603E-2</v>
      </c>
      <c r="N9" s="14">
        <v>4.0670357396673497E-2</v>
      </c>
      <c r="O9" s="14">
        <v>2.8539064463935001E-2</v>
      </c>
      <c r="P9" s="14">
        <v>2.33316829808826E-2</v>
      </c>
      <c r="Q9" s="14">
        <v>3.4291974483242997E-2</v>
      </c>
      <c r="R9" s="14">
        <v>5.3622900444672002E-2</v>
      </c>
      <c r="S9" s="14">
        <v>6.5880544241759598E-2</v>
      </c>
      <c r="T9" s="14">
        <v>5.3808862071678502E-2</v>
      </c>
      <c r="U9" s="14">
        <v>5.9029019501895999E-2</v>
      </c>
      <c r="V9" s="14">
        <v>6.4315058755763196E-2</v>
      </c>
      <c r="W9" s="14">
        <v>3.44642974693532E-2</v>
      </c>
      <c r="X9" s="14"/>
      <c r="Y9" s="14">
        <v>5.66779553452905E-2</v>
      </c>
      <c r="Z9" s="14">
        <v>3.09274534634797E-2</v>
      </c>
      <c r="AA9" s="14">
        <v>3.7233312651352497E-2</v>
      </c>
      <c r="AB9" s="14"/>
      <c r="AC9" s="14">
        <v>6.1554892167926603E-2</v>
      </c>
      <c r="AD9" s="14">
        <v>3.7968492240419503E-2</v>
      </c>
      <c r="AE9" s="14">
        <v>3.7126487191207001E-2</v>
      </c>
      <c r="AF9" s="14"/>
      <c r="AG9" s="14">
        <v>2.8237343229930201E-2</v>
      </c>
      <c r="AH9" s="14">
        <v>2.8604879228342199E-2</v>
      </c>
      <c r="AI9" s="14">
        <v>2.3920831667616299E-2</v>
      </c>
      <c r="AJ9" s="14">
        <v>5.07584613741233E-2</v>
      </c>
      <c r="AK9" s="14">
        <v>5.2632326484328501E-2</v>
      </c>
    </row>
    <row r="10" spans="2:37" x14ac:dyDescent="0.3">
      <c r="B10" s="15" t="s">
        <v>116</v>
      </c>
      <c r="C10" s="14">
        <v>1.6982882729721299E-2</v>
      </c>
      <c r="D10" s="14">
        <v>2.1284651287206101E-2</v>
      </c>
      <c r="E10" s="14">
        <v>1.2894794799871699E-2</v>
      </c>
      <c r="F10" s="14"/>
      <c r="G10" s="14">
        <v>1.5213091756521401E-2</v>
      </c>
      <c r="H10" s="14">
        <v>1.27482629049195E-2</v>
      </c>
      <c r="I10" s="14">
        <v>2.1275445817986301E-2</v>
      </c>
      <c r="J10" s="14">
        <v>1.9764242201167299E-2</v>
      </c>
      <c r="K10" s="14"/>
      <c r="L10" s="14">
        <v>1.4755254595574E-2</v>
      </c>
      <c r="M10" s="14">
        <v>1.2938998393787499E-2</v>
      </c>
      <c r="N10" s="14">
        <v>1.1964413082783201E-2</v>
      </c>
      <c r="O10" s="14">
        <v>7.8361815087396799E-3</v>
      </c>
      <c r="P10" s="14">
        <v>2.7609010065488999E-2</v>
      </c>
      <c r="Q10" s="14">
        <v>2.2418190461167001E-2</v>
      </c>
      <c r="R10" s="14">
        <v>2.05994116410044E-2</v>
      </c>
      <c r="S10" s="14">
        <v>2.4391222326561799E-2</v>
      </c>
      <c r="T10" s="14">
        <v>2.47493140723315E-2</v>
      </c>
      <c r="U10" s="14">
        <v>1.8307046795171499E-2</v>
      </c>
      <c r="V10" s="14">
        <v>1.25467339575109E-2</v>
      </c>
      <c r="W10" s="14">
        <v>0</v>
      </c>
      <c r="X10" s="14"/>
      <c r="Y10" s="14">
        <v>9.6366210325646608E-3</v>
      </c>
      <c r="Z10" s="14">
        <v>2.23697833776338E-2</v>
      </c>
      <c r="AA10" s="14">
        <v>1.5928185668148499E-2</v>
      </c>
      <c r="AB10" s="14"/>
      <c r="AC10" s="14">
        <v>1.3190371552194701E-2</v>
      </c>
      <c r="AD10" s="14">
        <v>1.6857947285295601E-2</v>
      </c>
      <c r="AE10" s="14">
        <v>1.74072586564239E-2</v>
      </c>
      <c r="AF10" s="14"/>
      <c r="AG10" s="14">
        <v>1.8015262347460499E-2</v>
      </c>
      <c r="AH10" s="14">
        <v>1.71353330411439E-2</v>
      </c>
      <c r="AI10" s="14">
        <v>1.9763183278454999E-2</v>
      </c>
      <c r="AJ10" s="14">
        <v>1.5978360928061298E-2</v>
      </c>
      <c r="AK10" s="14">
        <v>1.5483860814622301E-2</v>
      </c>
    </row>
    <row r="11" spans="2:37" x14ac:dyDescent="0.3">
      <c r="B11" s="15" t="s">
        <v>117</v>
      </c>
      <c r="C11" s="14">
        <v>5.8599330308298198E-2</v>
      </c>
      <c r="D11" s="14">
        <v>5.9343346121233598E-2</v>
      </c>
      <c r="E11" s="14">
        <v>5.8258856600536299E-2</v>
      </c>
      <c r="F11" s="14"/>
      <c r="G11" s="14">
        <v>4.15836424442921E-2</v>
      </c>
      <c r="H11" s="14">
        <v>4.3362484873255398E-2</v>
      </c>
      <c r="I11" s="14">
        <v>8.4227703050527805E-2</v>
      </c>
      <c r="J11" s="14">
        <v>7.1108765491315395E-2</v>
      </c>
      <c r="K11" s="14"/>
      <c r="L11" s="14">
        <v>4.2555467589617299E-2</v>
      </c>
      <c r="M11" s="14">
        <v>5.5693804099175799E-2</v>
      </c>
      <c r="N11" s="14">
        <v>5.24616620751105E-2</v>
      </c>
      <c r="O11" s="14">
        <v>8.9494516506971503E-2</v>
      </c>
      <c r="P11" s="14">
        <v>7.67858891589554E-2</v>
      </c>
      <c r="Q11" s="14">
        <v>5.8696167170930499E-2</v>
      </c>
      <c r="R11" s="14">
        <v>6.6975500164794005E-2</v>
      </c>
      <c r="S11" s="14">
        <v>5.1016339178249798E-2</v>
      </c>
      <c r="T11" s="14">
        <v>5.1057074120757898E-2</v>
      </c>
      <c r="U11" s="14">
        <v>4.8760690102343102E-2</v>
      </c>
      <c r="V11" s="14">
        <v>5.0996323957122398E-2</v>
      </c>
      <c r="W11" s="14">
        <v>8.4540841720289597E-2</v>
      </c>
      <c r="X11" s="14"/>
      <c r="Y11" s="14">
        <v>6.6185852527542596E-2</v>
      </c>
      <c r="Z11" s="14">
        <v>5.2679879645817801E-2</v>
      </c>
      <c r="AA11" s="14">
        <v>8.6394130673066505E-2</v>
      </c>
      <c r="AB11" s="14"/>
      <c r="AC11" s="14">
        <v>6.0351571192270997E-2</v>
      </c>
      <c r="AD11" s="14">
        <v>4.6672100036646902E-2</v>
      </c>
      <c r="AE11" s="14">
        <v>7.4099638184602398E-2</v>
      </c>
      <c r="AF11" s="14"/>
      <c r="AG11" s="14">
        <v>4.7307319710865402E-2</v>
      </c>
      <c r="AH11" s="14">
        <v>5.53932173564659E-2</v>
      </c>
      <c r="AI11" s="14">
        <v>4.3927897715440999E-2</v>
      </c>
      <c r="AJ11" s="14">
        <v>5.6989734928766599E-2</v>
      </c>
      <c r="AK11" s="14">
        <v>7.3537567039346705E-2</v>
      </c>
    </row>
    <row r="12" spans="2:37" x14ac:dyDescent="0.3">
      <c r="B12" s="15" t="s">
        <v>118</v>
      </c>
      <c r="C12" s="14">
        <v>0.129612824620495</v>
      </c>
      <c r="D12" s="14">
        <v>0.13266953305964799</v>
      </c>
      <c r="E12" s="14">
        <v>0.12683496202786901</v>
      </c>
      <c r="F12" s="14"/>
      <c r="G12" s="14">
        <v>0.102727129883583</v>
      </c>
      <c r="H12" s="14">
        <v>0.120267152104123</v>
      </c>
      <c r="I12" s="14">
        <v>0.12950203258767501</v>
      </c>
      <c r="J12" s="14">
        <v>0.16772347282195099</v>
      </c>
      <c r="K12" s="14"/>
      <c r="L12" s="14">
        <v>0.140180434343389</v>
      </c>
      <c r="M12" s="14">
        <v>0.109212242405387</v>
      </c>
      <c r="N12" s="14">
        <v>0.13398665009508701</v>
      </c>
      <c r="O12" s="14">
        <v>0.122910669541844</v>
      </c>
      <c r="P12" s="14">
        <v>0.116934349028689</v>
      </c>
      <c r="Q12" s="14">
        <v>0.13132617317063799</v>
      </c>
      <c r="R12" s="14">
        <v>0.155083948315689</v>
      </c>
      <c r="S12" s="14">
        <v>0.11643993954333499</v>
      </c>
      <c r="T12" s="14">
        <v>0.115889906187137</v>
      </c>
      <c r="U12" s="14">
        <v>0.142170466249254</v>
      </c>
      <c r="V12" s="14">
        <v>0.15146277388608401</v>
      </c>
      <c r="W12" s="14">
        <v>0.127188103210577</v>
      </c>
      <c r="X12" s="14"/>
      <c r="Y12" s="14">
        <v>0.134170762215196</v>
      </c>
      <c r="Z12" s="14">
        <v>0.112496862913397</v>
      </c>
      <c r="AA12" s="14">
        <v>0.12324835634001501</v>
      </c>
      <c r="AB12" s="14"/>
      <c r="AC12" s="14">
        <v>0.154775042995762</v>
      </c>
      <c r="AD12" s="14">
        <v>0.123600193226611</v>
      </c>
      <c r="AE12" s="14">
        <v>0.117843668260113</v>
      </c>
      <c r="AF12" s="14"/>
      <c r="AG12" s="14">
        <v>0.110211199289516</v>
      </c>
      <c r="AH12" s="14">
        <v>8.4519429876839802E-2</v>
      </c>
      <c r="AI12" s="14">
        <v>0.104681407221817</v>
      </c>
      <c r="AJ12" s="14">
        <v>0.14017766377112401</v>
      </c>
      <c r="AK12" s="14">
        <v>0.14429136585563401</v>
      </c>
    </row>
    <row r="13" spans="2:37" x14ac:dyDescent="0.3">
      <c r="B13" s="15" t="s">
        <v>119</v>
      </c>
      <c r="C13" s="14">
        <v>0.27386388472849599</v>
      </c>
      <c r="D13" s="14">
        <v>0.27365408187418</v>
      </c>
      <c r="E13" s="14">
        <v>0.27386643566181601</v>
      </c>
      <c r="F13" s="14"/>
      <c r="G13" s="14">
        <v>0.29710342922460398</v>
      </c>
      <c r="H13" s="14">
        <v>0.295523596988089</v>
      </c>
      <c r="I13" s="14">
        <v>0.25723367249249501</v>
      </c>
      <c r="J13" s="14">
        <v>0.243620299314597</v>
      </c>
      <c r="K13" s="14"/>
      <c r="L13" s="14">
        <v>0.25361186766460397</v>
      </c>
      <c r="M13" s="14">
        <v>0.29412951256111503</v>
      </c>
      <c r="N13" s="14">
        <v>0.26826863579286198</v>
      </c>
      <c r="O13" s="14">
        <v>0.24732531946092701</v>
      </c>
      <c r="P13" s="14">
        <v>0.30180064223193498</v>
      </c>
      <c r="Q13" s="14">
        <v>0.29986914079784799</v>
      </c>
      <c r="R13" s="14">
        <v>0.23254323820817199</v>
      </c>
      <c r="S13" s="14">
        <v>0.27230378888002799</v>
      </c>
      <c r="T13" s="14">
        <v>0.27064467865873298</v>
      </c>
      <c r="U13" s="14">
        <v>0.33025846029087003</v>
      </c>
      <c r="V13" s="14">
        <v>0.205900407393632</v>
      </c>
      <c r="W13" s="14">
        <v>0.300445530410752</v>
      </c>
      <c r="X13" s="14"/>
      <c r="Y13" s="14">
        <v>0.290499457243796</v>
      </c>
      <c r="Z13" s="14">
        <v>0.26138557642217097</v>
      </c>
      <c r="AA13" s="14">
        <v>0.24387784036964999</v>
      </c>
      <c r="AB13" s="14"/>
      <c r="AC13" s="14">
        <v>0.26632458698568701</v>
      </c>
      <c r="AD13" s="14">
        <v>0.288198399847923</v>
      </c>
      <c r="AE13" s="14">
        <v>0.27446348160977002</v>
      </c>
      <c r="AF13" s="14"/>
      <c r="AG13" s="14">
        <v>0.24699609684371601</v>
      </c>
      <c r="AH13" s="14">
        <v>0.28786730536252902</v>
      </c>
      <c r="AI13" s="14">
        <v>0.295816876946083</v>
      </c>
      <c r="AJ13" s="14">
        <v>0.27669173025159699</v>
      </c>
      <c r="AK13" s="14">
        <v>0.24959521038847601</v>
      </c>
    </row>
    <row r="14" spans="2:37" x14ac:dyDescent="0.3">
      <c r="B14" s="15" t="s">
        <v>120</v>
      </c>
      <c r="C14" s="14">
        <v>0.16248338341453</v>
      </c>
      <c r="D14" s="14">
        <v>0.154093953077826</v>
      </c>
      <c r="E14" s="14">
        <v>0.170428471128245</v>
      </c>
      <c r="F14" s="14"/>
      <c r="G14" s="14">
        <v>0.18493697081636601</v>
      </c>
      <c r="H14" s="14">
        <v>0.17786485668916799</v>
      </c>
      <c r="I14" s="14">
        <v>0.146143405374627</v>
      </c>
      <c r="J14" s="14">
        <v>0.13771148931052199</v>
      </c>
      <c r="K14" s="14"/>
      <c r="L14" s="14">
        <v>0.159567467766147</v>
      </c>
      <c r="M14" s="14">
        <v>0.18682585181289599</v>
      </c>
      <c r="N14" s="14">
        <v>0.16268321968368599</v>
      </c>
      <c r="O14" s="14">
        <v>0.171903419529122</v>
      </c>
      <c r="P14" s="14">
        <v>0.18320308419159601</v>
      </c>
      <c r="Q14" s="14">
        <v>0.14764824997934101</v>
      </c>
      <c r="R14" s="14">
        <v>0.15707283566133101</v>
      </c>
      <c r="S14" s="14">
        <v>0.196902124856388</v>
      </c>
      <c r="T14" s="14">
        <v>0.164927474045994</v>
      </c>
      <c r="U14" s="14">
        <v>0.114726450434501</v>
      </c>
      <c r="V14" s="14">
        <v>0.17710435681007999</v>
      </c>
      <c r="W14" s="14">
        <v>0.116448891237005</v>
      </c>
      <c r="X14" s="14"/>
      <c r="Y14" s="14">
        <v>0.150306481307491</v>
      </c>
      <c r="Z14" s="14">
        <v>0.17732355040201001</v>
      </c>
      <c r="AA14" s="14">
        <v>0.19005142577138601</v>
      </c>
      <c r="AB14" s="14"/>
      <c r="AC14" s="14">
        <v>0.16022011536424399</v>
      </c>
      <c r="AD14" s="14">
        <v>0.16756522582674599</v>
      </c>
      <c r="AE14" s="14">
        <v>0.13412528905563501</v>
      </c>
      <c r="AF14" s="14"/>
      <c r="AG14" s="14">
        <v>0.18346443403010201</v>
      </c>
      <c r="AH14" s="14">
        <v>0.15856450596256</v>
      </c>
      <c r="AI14" s="14">
        <v>0.152237493951177</v>
      </c>
      <c r="AJ14" s="14">
        <v>0.16802155243835301</v>
      </c>
      <c r="AK14" s="14">
        <v>0.16099190098733199</v>
      </c>
    </row>
    <row r="15" spans="2:37" x14ac:dyDescent="0.3">
      <c r="B15" s="15" t="s">
        <v>121</v>
      </c>
      <c r="C15" s="14">
        <v>0.30256112720446499</v>
      </c>
      <c r="D15" s="14">
        <v>0.30958255403081297</v>
      </c>
      <c r="E15" s="14">
        <v>0.29573250610568502</v>
      </c>
      <c r="F15" s="14"/>
      <c r="G15" s="14">
        <v>0.33299364086063699</v>
      </c>
      <c r="H15" s="14">
        <v>0.30834541459270998</v>
      </c>
      <c r="I15" s="14">
        <v>0.29403199363981902</v>
      </c>
      <c r="J15" s="14">
        <v>0.26886411186072001</v>
      </c>
      <c r="K15" s="14"/>
      <c r="L15" s="14">
        <v>0.32615701344442799</v>
      </c>
      <c r="M15" s="14">
        <v>0.28609767868564101</v>
      </c>
      <c r="N15" s="14">
        <v>0.325800970214775</v>
      </c>
      <c r="O15" s="14">
        <v>0.31693235872751702</v>
      </c>
      <c r="P15" s="14">
        <v>0.27033534234245299</v>
      </c>
      <c r="Q15" s="14">
        <v>0.29118271269674001</v>
      </c>
      <c r="R15" s="14">
        <v>0.30989663666371298</v>
      </c>
      <c r="S15" s="14">
        <v>0.26478611752897602</v>
      </c>
      <c r="T15" s="14">
        <v>0.29813700307665703</v>
      </c>
      <c r="U15" s="14">
        <v>0.28674786662596402</v>
      </c>
      <c r="V15" s="14">
        <v>0.32450256119498599</v>
      </c>
      <c r="W15" s="14">
        <v>0.32581934330668</v>
      </c>
      <c r="X15" s="14"/>
      <c r="Y15" s="14">
        <v>0.282928885616061</v>
      </c>
      <c r="Z15" s="14">
        <v>0.32920898036984497</v>
      </c>
      <c r="AA15" s="14">
        <v>0.30326674852638202</v>
      </c>
      <c r="AB15" s="14"/>
      <c r="AC15" s="14">
        <v>0.27509683520057598</v>
      </c>
      <c r="AD15" s="14">
        <v>0.31335712581080999</v>
      </c>
      <c r="AE15" s="14">
        <v>0.32315717535032601</v>
      </c>
      <c r="AF15" s="14"/>
      <c r="AG15" s="14">
        <v>0.34563853032469599</v>
      </c>
      <c r="AH15" s="14">
        <v>0.36387051816425697</v>
      </c>
      <c r="AI15" s="14">
        <v>0.35384507514383201</v>
      </c>
      <c r="AJ15" s="14">
        <v>0.28053051531240403</v>
      </c>
      <c r="AK15" s="14">
        <v>0.29238288363102699</v>
      </c>
    </row>
    <row r="16" spans="2:37" x14ac:dyDescent="0.3">
      <c r="B16" s="15" t="s">
        <v>122</v>
      </c>
      <c r="C16" s="20">
        <v>1.22334646640212E-2</v>
      </c>
      <c r="D16" s="20">
        <v>6.0360961233316204E-3</v>
      </c>
      <c r="E16" s="20">
        <v>1.83646952775928E-2</v>
      </c>
      <c r="F16" s="20"/>
      <c r="G16" s="20">
        <v>2.4764722319065599E-3</v>
      </c>
      <c r="H16" s="20">
        <v>7.5987590585748603E-3</v>
      </c>
      <c r="I16" s="20">
        <v>1.0612259781849501E-2</v>
      </c>
      <c r="J16" s="20">
        <v>2.6527908774850301E-2</v>
      </c>
      <c r="K16" s="20"/>
      <c r="L16" s="20">
        <v>2.16463778694812E-2</v>
      </c>
      <c r="M16" s="20">
        <v>1.73997642550851E-2</v>
      </c>
      <c r="N16" s="20">
        <v>4.1640916590229898E-3</v>
      </c>
      <c r="O16" s="20">
        <v>1.5058470260944401E-2</v>
      </c>
      <c r="P16" s="20">
        <v>0</v>
      </c>
      <c r="Q16" s="20">
        <v>1.45673912400921E-2</v>
      </c>
      <c r="R16" s="20">
        <v>4.2055289006242601E-3</v>
      </c>
      <c r="S16" s="20">
        <v>8.2799234447008107E-3</v>
      </c>
      <c r="T16" s="20">
        <v>2.0785687766711001E-2</v>
      </c>
      <c r="U16" s="20">
        <v>0</v>
      </c>
      <c r="V16" s="20">
        <v>1.31717840448204E-2</v>
      </c>
      <c r="W16" s="20">
        <v>1.1092992645343599E-2</v>
      </c>
      <c r="X16" s="20"/>
      <c r="Y16" s="20">
        <v>9.5939847120585994E-3</v>
      </c>
      <c r="Z16" s="20">
        <v>1.3607913405645799E-2</v>
      </c>
      <c r="AA16" s="20">
        <v>0</v>
      </c>
      <c r="AB16" s="20"/>
      <c r="AC16" s="20">
        <v>8.4865845413382695E-3</v>
      </c>
      <c r="AD16" s="20">
        <v>5.7805157255469497E-3</v>
      </c>
      <c r="AE16" s="20">
        <v>2.1777001691922499E-2</v>
      </c>
      <c r="AF16" s="20"/>
      <c r="AG16" s="20">
        <v>2.0129814223714501E-2</v>
      </c>
      <c r="AH16" s="20">
        <v>4.0448110078629496E-3</v>
      </c>
      <c r="AI16" s="20">
        <v>5.8072340755780001E-3</v>
      </c>
      <c r="AJ16" s="20">
        <v>1.0851980995570601E-2</v>
      </c>
      <c r="AK16" s="20">
        <v>1.1084884799234701E-2</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126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115</v>
      </c>
      <c r="C9" s="14">
        <v>0.63084413448799204</v>
      </c>
      <c r="D9" s="14">
        <v>0.556578131708933</v>
      </c>
      <c r="E9" s="14">
        <v>0.70222973234708896</v>
      </c>
      <c r="F9" s="14"/>
      <c r="G9" s="14">
        <v>0.51343555864159796</v>
      </c>
      <c r="H9" s="14">
        <v>0.66692837198535304</v>
      </c>
      <c r="I9" s="14">
        <v>0.63123690927857201</v>
      </c>
      <c r="J9" s="14">
        <v>0.72248935555496596</v>
      </c>
      <c r="K9" s="14"/>
      <c r="L9" s="14">
        <v>0.45209899342645299</v>
      </c>
      <c r="M9" s="14">
        <v>0.63825671602380996</v>
      </c>
      <c r="N9" s="14">
        <v>0.68966168647570802</v>
      </c>
      <c r="O9" s="14">
        <v>0.70922643758710402</v>
      </c>
      <c r="P9" s="14">
        <v>0.60436213957155505</v>
      </c>
      <c r="Q9" s="14">
        <v>0.59936749258662203</v>
      </c>
      <c r="R9" s="14">
        <v>0.61620296391792495</v>
      </c>
      <c r="S9" s="14">
        <v>0.68456253795482502</v>
      </c>
      <c r="T9" s="14">
        <v>0.66512064512136304</v>
      </c>
      <c r="U9" s="14">
        <v>0.69647697723625301</v>
      </c>
      <c r="V9" s="14">
        <v>0.71706034163467802</v>
      </c>
      <c r="W9" s="14">
        <v>0.697324901666457</v>
      </c>
      <c r="X9" s="14"/>
      <c r="Y9" s="14">
        <v>0.589381137777369</v>
      </c>
      <c r="Z9" s="14">
        <v>0.59908740544829597</v>
      </c>
      <c r="AA9" s="14">
        <v>0.57988527007535795</v>
      </c>
      <c r="AB9" s="14"/>
      <c r="AC9" s="14">
        <v>0.678355425367973</v>
      </c>
      <c r="AD9" s="14">
        <v>0.59714342023640699</v>
      </c>
      <c r="AE9" s="14">
        <v>0.63336306490072403</v>
      </c>
      <c r="AF9" s="14"/>
      <c r="AG9" s="14">
        <v>0.31698409455903198</v>
      </c>
      <c r="AH9" s="14">
        <v>0.55851082804885199</v>
      </c>
      <c r="AI9" s="14">
        <v>0.53750550898512905</v>
      </c>
      <c r="AJ9" s="14">
        <v>0.69064831092072998</v>
      </c>
      <c r="AK9" s="14">
        <v>0.65986392525333504</v>
      </c>
    </row>
    <row r="10" spans="2:37" x14ac:dyDescent="0.3">
      <c r="B10" s="15" t="s">
        <v>116</v>
      </c>
      <c r="C10" s="14">
        <v>7.7678555511259101E-2</v>
      </c>
      <c r="D10" s="14">
        <v>7.9406091542114296E-2</v>
      </c>
      <c r="E10" s="14">
        <v>7.6503497753104402E-2</v>
      </c>
      <c r="F10" s="14"/>
      <c r="G10" s="14">
        <v>0.104651895998449</v>
      </c>
      <c r="H10" s="14">
        <v>7.0187454494951604E-2</v>
      </c>
      <c r="I10" s="14">
        <v>8.0630146971568797E-2</v>
      </c>
      <c r="J10" s="14">
        <v>5.3563654702054798E-2</v>
      </c>
      <c r="K10" s="14"/>
      <c r="L10" s="14">
        <v>9.9278953474063805E-2</v>
      </c>
      <c r="M10" s="14">
        <v>0.10831869638236</v>
      </c>
      <c r="N10" s="14">
        <v>4.66577058411798E-2</v>
      </c>
      <c r="O10" s="14">
        <v>5.05648275800923E-2</v>
      </c>
      <c r="P10" s="14">
        <v>0.13244523372661299</v>
      </c>
      <c r="Q10" s="14">
        <v>6.0070556941500597E-2</v>
      </c>
      <c r="R10" s="14">
        <v>8.2497362509910202E-2</v>
      </c>
      <c r="S10" s="14">
        <v>7.74112178674152E-2</v>
      </c>
      <c r="T10" s="14">
        <v>7.8788746988486494E-2</v>
      </c>
      <c r="U10" s="14">
        <v>4.05343069501291E-2</v>
      </c>
      <c r="V10" s="14">
        <v>6.5038679599225699E-2</v>
      </c>
      <c r="W10" s="14">
        <v>4.9290396736907799E-2</v>
      </c>
      <c r="X10" s="14"/>
      <c r="Y10" s="14">
        <v>8.6626809924144801E-2</v>
      </c>
      <c r="Z10" s="14">
        <v>8.7760038586370201E-2</v>
      </c>
      <c r="AA10" s="14">
        <v>8.5286193187565904E-2</v>
      </c>
      <c r="AB10" s="14"/>
      <c r="AC10" s="14">
        <v>7.3489514201782694E-2</v>
      </c>
      <c r="AD10" s="14">
        <v>8.95095792690241E-2</v>
      </c>
      <c r="AE10" s="14">
        <v>7.7531094630267194E-2</v>
      </c>
      <c r="AF10" s="14"/>
      <c r="AG10" s="14">
        <v>8.5796798783473405E-2</v>
      </c>
      <c r="AH10" s="14">
        <v>0.100812125244866</v>
      </c>
      <c r="AI10" s="14">
        <v>9.5035993258143506E-2</v>
      </c>
      <c r="AJ10" s="14">
        <v>7.2473789433181501E-2</v>
      </c>
      <c r="AK10" s="14">
        <v>7.04934579402961E-2</v>
      </c>
    </row>
    <row r="11" spans="2:37" x14ac:dyDescent="0.3">
      <c r="B11" s="15" t="s">
        <v>117</v>
      </c>
      <c r="C11" s="14">
        <v>9.6143226965859793E-2</v>
      </c>
      <c r="D11" s="14">
        <v>0.11514081566584999</v>
      </c>
      <c r="E11" s="14">
        <v>7.7572533927089404E-2</v>
      </c>
      <c r="F11" s="14"/>
      <c r="G11" s="14">
        <v>0.14121464357278299</v>
      </c>
      <c r="H11" s="14">
        <v>9.1522448195139605E-2</v>
      </c>
      <c r="I11" s="14">
        <v>8.7685263621863394E-2</v>
      </c>
      <c r="J11" s="14">
        <v>5.9810587884490403E-2</v>
      </c>
      <c r="K11" s="14"/>
      <c r="L11" s="14">
        <v>0.123528762177601</v>
      </c>
      <c r="M11" s="14">
        <v>8.4777689254735195E-2</v>
      </c>
      <c r="N11" s="14">
        <v>7.4850787992722503E-2</v>
      </c>
      <c r="O11" s="14">
        <v>9.1146685584096401E-2</v>
      </c>
      <c r="P11" s="14">
        <v>9.7124610168566994E-2</v>
      </c>
      <c r="Q11" s="14">
        <v>0.127960534436658</v>
      </c>
      <c r="R11" s="14">
        <v>0.118540045378287</v>
      </c>
      <c r="S11" s="14">
        <v>9.9824587218362903E-2</v>
      </c>
      <c r="T11" s="14">
        <v>6.9181508806225506E-2</v>
      </c>
      <c r="U11" s="14">
        <v>8.3210469571948595E-2</v>
      </c>
      <c r="V11" s="14">
        <v>9.3296343423346903E-2</v>
      </c>
      <c r="W11" s="14">
        <v>6.9355235493228903E-2</v>
      </c>
      <c r="X11" s="14"/>
      <c r="Y11" s="14">
        <v>0.11569427334054901</v>
      </c>
      <c r="Z11" s="14">
        <v>0.106635704528486</v>
      </c>
      <c r="AA11" s="14">
        <v>0.1036050427071</v>
      </c>
      <c r="AB11" s="14"/>
      <c r="AC11" s="14">
        <v>7.6645362209564E-2</v>
      </c>
      <c r="AD11" s="14">
        <v>0.10798093397811601</v>
      </c>
      <c r="AE11" s="14">
        <v>0.102996622516784</v>
      </c>
      <c r="AF11" s="14"/>
      <c r="AG11" s="14">
        <v>0.141022720632037</v>
      </c>
      <c r="AH11" s="14">
        <v>7.85852859321646E-2</v>
      </c>
      <c r="AI11" s="14">
        <v>0.135869329052518</v>
      </c>
      <c r="AJ11" s="14">
        <v>8.9939400277024198E-2</v>
      </c>
      <c r="AK11" s="14">
        <v>7.9193594413157098E-2</v>
      </c>
    </row>
    <row r="12" spans="2:37" x14ac:dyDescent="0.3">
      <c r="B12" s="15" t="s">
        <v>118</v>
      </c>
      <c r="C12" s="14">
        <v>6.4963397657723604E-2</v>
      </c>
      <c r="D12" s="14">
        <v>8.2039839775636697E-2</v>
      </c>
      <c r="E12" s="14">
        <v>4.8719037842776397E-2</v>
      </c>
      <c r="F12" s="14"/>
      <c r="G12" s="14">
        <v>8.0171297783634299E-2</v>
      </c>
      <c r="H12" s="14">
        <v>6.6385750059273205E-2</v>
      </c>
      <c r="I12" s="14">
        <v>7.1461917292476404E-2</v>
      </c>
      <c r="J12" s="14">
        <v>4.2295614714394497E-2</v>
      </c>
      <c r="K12" s="14"/>
      <c r="L12" s="14">
        <v>9.7583268278329499E-2</v>
      </c>
      <c r="M12" s="14">
        <v>5.9953451807629898E-2</v>
      </c>
      <c r="N12" s="14">
        <v>7.7607351392868895E-2</v>
      </c>
      <c r="O12" s="14">
        <v>4.0078754700376397E-2</v>
      </c>
      <c r="P12" s="14">
        <v>7.7068682050694795E-2</v>
      </c>
      <c r="Q12" s="14">
        <v>5.2014824786061599E-2</v>
      </c>
      <c r="R12" s="14">
        <v>7.95002152660787E-2</v>
      </c>
      <c r="S12" s="14">
        <v>4.0602297133729599E-2</v>
      </c>
      <c r="T12" s="14">
        <v>6.3028872513113093E-2</v>
      </c>
      <c r="U12" s="14">
        <v>6.3053946246743695E-2</v>
      </c>
      <c r="V12" s="14">
        <v>3.3148734900206901E-2</v>
      </c>
      <c r="W12" s="14">
        <v>4.56349559507956E-2</v>
      </c>
      <c r="X12" s="14"/>
      <c r="Y12" s="14">
        <v>7.2520095671426907E-2</v>
      </c>
      <c r="Z12" s="14">
        <v>6.7112021542592298E-2</v>
      </c>
      <c r="AA12" s="14">
        <v>9.3006366968022905E-2</v>
      </c>
      <c r="AB12" s="14"/>
      <c r="AC12" s="14">
        <v>5.8141451010877199E-2</v>
      </c>
      <c r="AD12" s="14">
        <v>7.0173191680366995E-2</v>
      </c>
      <c r="AE12" s="14">
        <v>5.78826604091612E-2</v>
      </c>
      <c r="AF12" s="14"/>
      <c r="AG12" s="14">
        <v>0.109105405239471</v>
      </c>
      <c r="AH12" s="14">
        <v>0.110073490978706</v>
      </c>
      <c r="AI12" s="14">
        <v>7.8487525802838701E-2</v>
      </c>
      <c r="AJ12" s="14">
        <v>5.0308514891875898E-2</v>
      </c>
      <c r="AK12" s="14">
        <v>5.9046464883325003E-2</v>
      </c>
    </row>
    <row r="13" spans="2:37" x14ac:dyDescent="0.3">
      <c r="B13" s="15" t="s">
        <v>119</v>
      </c>
      <c r="C13" s="14">
        <v>5.27140283942924E-2</v>
      </c>
      <c r="D13" s="14">
        <v>7.6160779006676393E-2</v>
      </c>
      <c r="E13" s="14">
        <v>2.9516627940006802E-2</v>
      </c>
      <c r="F13" s="14"/>
      <c r="G13" s="14">
        <v>7.3309456782967602E-2</v>
      </c>
      <c r="H13" s="14">
        <v>4.2773283850789399E-2</v>
      </c>
      <c r="I13" s="14">
        <v>4.7895189625595601E-2</v>
      </c>
      <c r="J13" s="14">
        <v>4.3003929074392197E-2</v>
      </c>
      <c r="K13" s="14"/>
      <c r="L13" s="14">
        <v>9.9391573179415299E-2</v>
      </c>
      <c r="M13" s="14">
        <v>5.63275554006979E-2</v>
      </c>
      <c r="N13" s="14">
        <v>5.3154755635096598E-2</v>
      </c>
      <c r="O13" s="14">
        <v>3.6510646931269798E-2</v>
      </c>
      <c r="P13" s="14">
        <v>5.60453877233981E-2</v>
      </c>
      <c r="Q13" s="14">
        <v>5.9088029025480597E-2</v>
      </c>
      <c r="R13" s="14">
        <v>4.0313975357107498E-2</v>
      </c>
      <c r="S13" s="14">
        <v>8.0782169611651605E-3</v>
      </c>
      <c r="T13" s="14">
        <v>3.43517447735057E-2</v>
      </c>
      <c r="U13" s="14">
        <v>4.4833191566655099E-2</v>
      </c>
      <c r="V13" s="14">
        <v>3.8938258941920302E-2</v>
      </c>
      <c r="W13" s="14">
        <v>4.6385208481039997E-2</v>
      </c>
      <c r="X13" s="14"/>
      <c r="Y13" s="14">
        <v>5.67075613067149E-2</v>
      </c>
      <c r="Z13" s="14">
        <v>6.1887957518213202E-2</v>
      </c>
      <c r="AA13" s="14">
        <v>5.4335704364028799E-2</v>
      </c>
      <c r="AB13" s="14"/>
      <c r="AC13" s="14">
        <v>4.8295946447834803E-2</v>
      </c>
      <c r="AD13" s="14">
        <v>5.3514140919891498E-2</v>
      </c>
      <c r="AE13" s="14">
        <v>4.9008791636065398E-2</v>
      </c>
      <c r="AF13" s="14"/>
      <c r="AG13" s="14">
        <v>0.113792929269209</v>
      </c>
      <c r="AH13" s="14">
        <v>7.1212060076613903E-2</v>
      </c>
      <c r="AI13" s="14">
        <v>7.1774406683035197E-2</v>
      </c>
      <c r="AJ13" s="14">
        <v>4.1472937411015397E-2</v>
      </c>
      <c r="AK13" s="14">
        <v>4.64109853456149E-2</v>
      </c>
    </row>
    <row r="14" spans="2:37" x14ac:dyDescent="0.3">
      <c r="B14" s="15" t="s">
        <v>120</v>
      </c>
      <c r="C14" s="14">
        <v>3.0136755774790799E-2</v>
      </c>
      <c r="D14" s="14">
        <v>4.0562135418797503E-2</v>
      </c>
      <c r="E14" s="14">
        <v>2.01566472118185E-2</v>
      </c>
      <c r="F14" s="14"/>
      <c r="G14" s="14">
        <v>3.7218082047372099E-2</v>
      </c>
      <c r="H14" s="14">
        <v>2.05496447407322E-2</v>
      </c>
      <c r="I14" s="14">
        <v>3.5157557109877599E-2</v>
      </c>
      <c r="J14" s="14">
        <v>2.7138468609903599E-2</v>
      </c>
      <c r="K14" s="14"/>
      <c r="L14" s="14">
        <v>5.3220524312753703E-2</v>
      </c>
      <c r="M14" s="14">
        <v>1.8627988976642699E-2</v>
      </c>
      <c r="N14" s="14">
        <v>2.0943649890645399E-2</v>
      </c>
      <c r="O14" s="14">
        <v>1.91474916469964E-2</v>
      </c>
      <c r="P14" s="14">
        <v>1.0386463024008001E-2</v>
      </c>
      <c r="Q14" s="14">
        <v>3.42310992610802E-2</v>
      </c>
      <c r="R14" s="14">
        <v>3.7389756054299297E-2</v>
      </c>
      <c r="S14" s="14">
        <v>4.8984532544640302E-2</v>
      </c>
      <c r="T14" s="14">
        <v>3.2571207563325197E-2</v>
      </c>
      <c r="U14" s="14">
        <v>2.4305370779415199E-2</v>
      </c>
      <c r="V14" s="14">
        <v>3.9700363589023499E-2</v>
      </c>
      <c r="W14" s="14">
        <v>1.18411615054482E-2</v>
      </c>
      <c r="X14" s="14"/>
      <c r="Y14" s="14">
        <v>3.2052841150998497E-2</v>
      </c>
      <c r="Z14" s="14">
        <v>3.1737245573511E-2</v>
      </c>
      <c r="AA14" s="14">
        <v>2.9073033482240399E-2</v>
      </c>
      <c r="AB14" s="14"/>
      <c r="AC14" s="14">
        <v>2.8345393793762101E-2</v>
      </c>
      <c r="AD14" s="14">
        <v>3.12825133764967E-2</v>
      </c>
      <c r="AE14" s="14">
        <v>2.4200701575138098E-2</v>
      </c>
      <c r="AF14" s="14"/>
      <c r="AG14" s="14">
        <v>0.11379217584925</v>
      </c>
      <c r="AH14" s="14">
        <v>5.1168101019086899E-2</v>
      </c>
      <c r="AI14" s="14">
        <v>3.2455677661483599E-2</v>
      </c>
      <c r="AJ14" s="14">
        <v>1.67100859760731E-2</v>
      </c>
      <c r="AK14" s="14">
        <v>3.7315793369425698E-2</v>
      </c>
    </row>
    <row r="15" spans="2:37" x14ac:dyDescent="0.3">
      <c r="B15" s="15" t="s">
        <v>121</v>
      </c>
      <c r="C15" s="14">
        <v>1.75625039617146E-2</v>
      </c>
      <c r="D15" s="14">
        <v>2.3665660462883899E-2</v>
      </c>
      <c r="E15" s="14">
        <v>1.17194885204741E-2</v>
      </c>
      <c r="F15" s="14"/>
      <c r="G15" s="14">
        <v>2.6632698290965699E-2</v>
      </c>
      <c r="H15" s="14">
        <v>1.7450369946802099E-2</v>
      </c>
      <c r="I15" s="14">
        <v>1.56287338582984E-2</v>
      </c>
      <c r="J15" s="14">
        <v>9.8424650320574503E-3</v>
      </c>
      <c r="K15" s="14"/>
      <c r="L15" s="14">
        <v>4.8643052314836899E-2</v>
      </c>
      <c r="M15" s="14">
        <v>1.1197823191939999E-2</v>
      </c>
      <c r="N15" s="14">
        <v>7.8899971707225708E-3</v>
      </c>
      <c r="O15" s="14">
        <v>1.1431375251135099E-2</v>
      </c>
      <c r="P15" s="14">
        <v>4.6463488008450403E-3</v>
      </c>
      <c r="Q15" s="14">
        <v>2.2372854061523399E-2</v>
      </c>
      <c r="R15" s="14">
        <v>8.10791485944444E-3</v>
      </c>
      <c r="S15" s="14">
        <v>1.60313783269657E-2</v>
      </c>
      <c r="T15" s="14">
        <v>1.8341187603975101E-2</v>
      </c>
      <c r="U15" s="14">
        <v>1.09494569811558E-2</v>
      </c>
      <c r="V15" s="14">
        <v>6.6030093172920797E-3</v>
      </c>
      <c r="W15" s="14">
        <v>2.2784594180249699E-2</v>
      </c>
      <c r="X15" s="14"/>
      <c r="Y15" s="14">
        <v>2.192416337799E-2</v>
      </c>
      <c r="Z15" s="14">
        <v>1.8001625125746101E-2</v>
      </c>
      <c r="AA15" s="14">
        <v>3.85018415447691E-2</v>
      </c>
      <c r="AB15" s="14"/>
      <c r="AC15" s="14">
        <v>1.3372873440639499E-2</v>
      </c>
      <c r="AD15" s="14">
        <v>2.3828356891571902E-2</v>
      </c>
      <c r="AE15" s="14">
        <v>1.7267996856151501E-2</v>
      </c>
      <c r="AF15" s="14"/>
      <c r="AG15" s="14">
        <v>9.9242482795115106E-2</v>
      </c>
      <c r="AH15" s="14">
        <v>2.1230340837158499E-2</v>
      </c>
      <c r="AI15" s="14">
        <v>1.89462613922649E-2</v>
      </c>
      <c r="AJ15" s="14">
        <v>7.5972149813531998E-3</v>
      </c>
      <c r="AK15" s="14">
        <v>2.4162758112271299E-2</v>
      </c>
    </row>
    <row r="16" spans="2:37" x14ac:dyDescent="0.3">
      <c r="B16" s="15" t="s">
        <v>122</v>
      </c>
      <c r="C16" s="20">
        <v>2.9957397246367399E-2</v>
      </c>
      <c r="D16" s="20">
        <v>2.6446546419108201E-2</v>
      </c>
      <c r="E16" s="20">
        <v>3.3582434457641398E-2</v>
      </c>
      <c r="F16" s="20"/>
      <c r="G16" s="20">
        <v>2.3366366882230202E-2</v>
      </c>
      <c r="H16" s="20">
        <v>2.4202676726958999E-2</v>
      </c>
      <c r="I16" s="20">
        <v>3.0304282241747801E-2</v>
      </c>
      <c r="J16" s="20">
        <v>4.1855924427740498E-2</v>
      </c>
      <c r="K16" s="20"/>
      <c r="L16" s="20">
        <v>2.6254872836547202E-2</v>
      </c>
      <c r="M16" s="20">
        <v>2.2540078962184899E-2</v>
      </c>
      <c r="N16" s="20">
        <v>2.9234065601055799E-2</v>
      </c>
      <c r="O16" s="20">
        <v>4.1893780718929997E-2</v>
      </c>
      <c r="P16" s="20">
        <v>1.7921134934318999E-2</v>
      </c>
      <c r="Q16" s="20">
        <v>4.4894608901073302E-2</v>
      </c>
      <c r="R16" s="20">
        <v>1.7447766656947201E-2</v>
      </c>
      <c r="S16" s="20">
        <v>2.4505231992896299E-2</v>
      </c>
      <c r="T16" s="20">
        <v>3.86160866300055E-2</v>
      </c>
      <c r="U16" s="20">
        <v>3.6636280667699299E-2</v>
      </c>
      <c r="V16" s="20">
        <v>6.2142685943069199E-3</v>
      </c>
      <c r="W16" s="20">
        <v>5.7383545985873197E-2</v>
      </c>
      <c r="X16" s="20"/>
      <c r="Y16" s="20">
        <v>2.5093117450806699E-2</v>
      </c>
      <c r="Z16" s="20">
        <v>2.7778001676784701E-2</v>
      </c>
      <c r="AA16" s="20">
        <v>1.6306547670914801E-2</v>
      </c>
      <c r="AB16" s="20"/>
      <c r="AC16" s="20">
        <v>2.3354033527566601E-2</v>
      </c>
      <c r="AD16" s="20">
        <v>2.6567863648126001E-2</v>
      </c>
      <c r="AE16" s="20">
        <v>3.7749067475708102E-2</v>
      </c>
      <c r="AF16" s="20"/>
      <c r="AG16" s="20">
        <v>2.0263392872412401E-2</v>
      </c>
      <c r="AH16" s="20">
        <v>8.4077678625525103E-3</v>
      </c>
      <c r="AI16" s="20">
        <v>2.9925297164587E-2</v>
      </c>
      <c r="AJ16" s="20">
        <v>3.0849746108746301E-2</v>
      </c>
      <c r="AK16" s="20">
        <v>2.3513020682574999E-2</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127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115</v>
      </c>
      <c r="C9" s="14">
        <v>9.3729546925075902E-2</v>
      </c>
      <c r="D9" s="14">
        <v>9.0100460619526798E-2</v>
      </c>
      <c r="E9" s="14">
        <v>9.7242886759628097E-2</v>
      </c>
      <c r="F9" s="14"/>
      <c r="G9" s="14">
        <v>9.04339333801229E-2</v>
      </c>
      <c r="H9" s="14">
        <v>0.102238604389919</v>
      </c>
      <c r="I9" s="14">
        <v>8.9342434375197996E-2</v>
      </c>
      <c r="J9" s="14">
        <v>9.3686094265601802E-2</v>
      </c>
      <c r="K9" s="14"/>
      <c r="L9" s="14">
        <v>0.112332664926219</v>
      </c>
      <c r="M9" s="14">
        <v>0.111887679645468</v>
      </c>
      <c r="N9" s="14">
        <v>0.14323833103745501</v>
      </c>
      <c r="O9" s="14">
        <v>0.10168401816817101</v>
      </c>
      <c r="P9" s="14">
        <v>7.9192567252541896E-2</v>
      </c>
      <c r="Q9" s="14">
        <v>6.2898391847880805E-2</v>
      </c>
      <c r="R9" s="14">
        <v>8.7499410224926799E-2</v>
      </c>
      <c r="S9" s="14">
        <v>8.3171660442256601E-2</v>
      </c>
      <c r="T9" s="14">
        <v>0.101202911017667</v>
      </c>
      <c r="U9" s="14">
        <v>5.6397495760024702E-2</v>
      </c>
      <c r="V9" s="14">
        <v>8.1356361487718895E-2</v>
      </c>
      <c r="W9" s="14">
        <v>3.4689154523506099E-2</v>
      </c>
      <c r="X9" s="14"/>
      <c r="Y9" s="14">
        <v>8.4882113454465793E-2</v>
      </c>
      <c r="Z9" s="14">
        <v>9.0008819575884802E-2</v>
      </c>
      <c r="AA9" s="14">
        <v>0.108264081929851</v>
      </c>
      <c r="AB9" s="14"/>
      <c r="AC9" s="14">
        <v>9.8809249070518704E-2</v>
      </c>
      <c r="AD9" s="14">
        <v>7.7982023004536299E-2</v>
      </c>
      <c r="AE9" s="14">
        <v>9.5569653303611807E-2</v>
      </c>
      <c r="AF9" s="14"/>
      <c r="AG9" s="14">
        <v>5.4590079486341599E-2</v>
      </c>
      <c r="AH9" s="14">
        <v>9.1651878702396397E-2</v>
      </c>
      <c r="AI9" s="14">
        <v>7.2698361375173798E-2</v>
      </c>
      <c r="AJ9" s="14">
        <v>9.9684946249603501E-2</v>
      </c>
      <c r="AK9" s="14">
        <v>0.104327819063623</v>
      </c>
    </row>
    <row r="10" spans="2:37" x14ac:dyDescent="0.3">
      <c r="B10" s="15" t="s">
        <v>116</v>
      </c>
      <c r="C10" s="14">
        <v>5.3102175928440201E-2</v>
      </c>
      <c r="D10" s="14">
        <v>3.9373793160812798E-2</v>
      </c>
      <c r="E10" s="14">
        <v>6.6855301253186103E-2</v>
      </c>
      <c r="F10" s="14"/>
      <c r="G10" s="14">
        <v>6.5346638649118702E-2</v>
      </c>
      <c r="H10" s="14">
        <v>4.9049447863589897E-2</v>
      </c>
      <c r="I10" s="14">
        <v>6.2617935578311995E-2</v>
      </c>
      <c r="J10" s="14">
        <v>3.6492553161861903E-2</v>
      </c>
      <c r="K10" s="14"/>
      <c r="L10" s="14">
        <v>5.2621206969429901E-2</v>
      </c>
      <c r="M10" s="14">
        <v>5.5988388661814999E-2</v>
      </c>
      <c r="N10" s="14">
        <v>8.6652343341140595E-2</v>
      </c>
      <c r="O10" s="14">
        <v>7.2927884303410698E-2</v>
      </c>
      <c r="P10" s="14">
        <v>4.2708056801848401E-2</v>
      </c>
      <c r="Q10" s="14">
        <v>6.0517122064859603E-2</v>
      </c>
      <c r="R10" s="14">
        <v>4.0967634816544501E-2</v>
      </c>
      <c r="S10" s="14">
        <v>6.7491139434415703E-2</v>
      </c>
      <c r="T10" s="14">
        <v>3.5768555014183502E-2</v>
      </c>
      <c r="U10" s="14">
        <v>3.6603246621894299E-2</v>
      </c>
      <c r="V10" s="14">
        <v>5.9401891850771001E-2</v>
      </c>
      <c r="W10" s="14">
        <v>1.14898664881451E-2</v>
      </c>
      <c r="X10" s="14"/>
      <c r="Y10" s="14">
        <v>4.0043596735888198E-2</v>
      </c>
      <c r="Z10" s="14">
        <v>6.5978258991509706E-2</v>
      </c>
      <c r="AA10" s="14">
        <v>5.8824962291991703E-2</v>
      </c>
      <c r="AB10" s="14"/>
      <c r="AC10" s="14">
        <v>4.2585102184854999E-2</v>
      </c>
      <c r="AD10" s="14">
        <v>5.8126707361468397E-2</v>
      </c>
      <c r="AE10" s="14">
        <v>5.0243420515223902E-2</v>
      </c>
      <c r="AF10" s="14"/>
      <c r="AG10" s="14">
        <v>2.7641711810687801E-2</v>
      </c>
      <c r="AH10" s="14">
        <v>6.0080022691961298E-2</v>
      </c>
      <c r="AI10" s="14">
        <v>4.4815278715946899E-2</v>
      </c>
      <c r="AJ10" s="14">
        <v>4.69471627637029E-2</v>
      </c>
      <c r="AK10" s="14">
        <v>7.9748488202835102E-2</v>
      </c>
    </row>
    <row r="11" spans="2:37" x14ac:dyDescent="0.3">
      <c r="B11" s="15" t="s">
        <v>117</v>
      </c>
      <c r="C11" s="14">
        <v>0.24974542780719</v>
      </c>
      <c r="D11" s="14">
        <v>0.22502349414331899</v>
      </c>
      <c r="E11" s="14">
        <v>0.27288910302765201</v>
      </c>
      <c r="F11" s="14"/>
      <c r="G11" s="14">
        <v>0.27411124352959498</v>
      </c>
      <c r="H11" s="14">
        <v>0.26462322740685401</v>
      </c>
      <c r="I11" s="14">
        <v>0.23306758505658301</v>
      </c>
      <c r="J11" s="14">
        <v>0.219454908480404</v>
      </c>
      <c r="K11" s="14"/>
      <c r="L11" s="14">
        <v>0.23332332336043601</v>
      </c>
      <c r="M11" s="14">
        <v>0.26425581166166101</v>
      </c>
      <c r="N11" s="14">
        <v>0.30657252238314298</v>
      </c>
      <c r="O11" s="14">
        <v>0.31617148744532803</v>
      </c>
      <c r="P11" s="14">
        <v>0.26103824912755103</v>
      </c>
      <c r="Q11" s="14">
        <v>0.20893101973563999</v>
      </c>
      <c r="R11" s="14">
        <v>0.26276306934718002</v>
      </c>
      <c r="S11" s="14">
        <v>0.24542871779929001</v>
      </c>
      <c r="T11" s="14">
        <v>0.185326240103379</v>
      </c>
      <c r="U11" s="14">
        <v>0.24377955443271801</v>
      </c>
      <c r="V11" s="14">
        <v>0.223152261225051</v>
      </c>
      <c r="W11" s="14">
        <v>0.27816952843637599</v>
      </c>
      <c r="X11" s="14"/>
      <c r="Y11" s="14">
        <v>0.265120629845079</v>
      </c>
      <c r="Z11" s="14">
        <v>0.23422878392310501</v>
      </c>
      <c r="AA11" s="14">
        <v>0.23086354759340699</v>
      </c>
      <c r="AB11" s="14"/>
      <c r="AC11" s="14">
        <v>0.234933941102869</v>
      </c>
      <c r="AD11" s="14">
        <v>0.25928863723412299</v>
      </c>
      <c r="AE11" s="14">
        <v>0.26199847178004998</v>
      </c>
      <c r="AF11" s="14"/>
      <c r="AG11" s="14">
        <v>0.26385861477671901</v>
      </c>
      <c r="AH11" s="14">
        <v>0.26323067013045198</v>
      </c>
      <c r="AI11" s="14">
        <v>0.27944623520096001</v>
      </c>
      <c r="AJ11" s="14">
        <v>0.24354982398021699</v>
      </c>
      <c r="AK11" s="14">
        <v>0.23624982640856099</v>
      </c>
    </row>
    <row r="12" spans="2:37" x14ac:dyDescent="0.3">
      <c r="B12" s="15" t="s">
        <v>118</v>
      </c>
      <c r="C12" s="14">
        <v>0.214144404944939</v>
      </c>
      <c r="D12" s="14">
        <v>0.22026194419213499</v>
      </c>
      <c r="E12" s="14">
        <v>0.208908559335412</v>
      </c>
      <c r="F12" s="14"/>
      <c r="G12" s="14">
        <v>0.22336482042018199</v>
      </c>
      <c r="H12" s="14">
        <v>0.249045987105632</v>
      </c>
      <c r="I12" s="14">
        <v>0.19565938200900501</v>
      </c>
      <c r="J12" s="14">
        <v>0.18470928346653601</v>
      </c>
      <c r="K12" s="14"/>
      <c r="L12" s="14">
        <v>0.18706542839582099</v>
      </c>
      <c r="M12" s="14">
        <v>0.24518918094504399</v>
      </c>
      <c r="N12" s="14">
        <v>0.19980593096033999</v>
      </c>
      <c r="O12" s="14">
        <v>0.223852398623726</v>
      </c>
      <c r="P12" s="14">
        <v>0.21761634204345601</v>
      </c>
      <c r="Q12" s="14">
        <v>0.24083651377124399</v>
      </c>
      <c r="R12" s="14">
        <v>0.20037340747562299</v>
      </c>
      <c r="S12" s="14">
        <v>0.20616066562629701</v>
      </c>
      <c r="T12" s="14">
        <v>0.236022764254817</v>
      </c>
      <c r="U12" s="14">
        <v>0.21266658748895401</v>
      </c>
      <c r="V12" s="14">
        <v>0.167704531151918</v>
      </c>
      <c r="W12" s="14">
        <v>0.17602285089570899</v>
      </c>
      <c r="X12" s="14"/>
      <c r="Y12" s="14">
        <v>0.225929687620922</v>
      </c>
      <c r="Z12" s="14">
        <v>0.19752073572780501</v>
      </c>
      <c r="AA12" s="14">
        <v>0.25313103515399099</v>
      </c>
      <c r="AB12" s="14"/>
      <c r="AC12" s="14">
        <v>0.21000844548321301</v>
      </c>
      <c r="AD12" s="14">
        <v>0.233193850309591</v>
      </c>
      <c r="AE12" s="14">
        <v>0.19032217208046801</v>
      </c>
      <c r="AF12" s="14"/>
      <c r="AG12" s="14">
        <v>0.16251528213886199</v>
      </c>
      <c r="AH12" s="14">
        <v>0.229266027903546</v>
      </c>
      <c r="AI12" s="14">
        <v>0.20582093658130701</v>
      </c>
      <c r="AJ12" s="14">
        <v>0.22937821792447699</v>
      </c>
      <c r="AK12" s="14">
        <v>0.19056944717468499</v>
      </c>
    </row>
    <row r="13" spans="2:37" x14ac:dyDescent="0.3">
      <c r="B13" s="15" t="s">
        <v>119</v>
      </c>
      <c r="C13" s="14">
        <v>0.17232273710340801</v>
      </c>
      <c r="D13" s="14">
        <v>0.169524973541477</v>
      </c>
      <c r="E13" s="14">
        <v>0.173561688348848</v>
      </c>
      <c r="F13" s="14"/>
      <c r="G13" s="14">
        <v>0.16655125797298201</v>
      </c>
      <c r="H13" s="14">
        <v>0.14249344249076401</v>
      </c>
      <c r="I13" s="14">
        <v>0.172578467718429</v>
      </c>
      <c r="J13" s="14">
        <v>0.20924867003185399</v>
      </c>
      <c r="K13" s="14"/>
      <c r="L13" s="14">
        <v>0.17018418731336199</v>
      </c>
      <c r="M13" s="14">
        <v>0.144119278710164</v>
      </c>
      <c r="N13" s="14">
        <v>0.114078679924106</v>
      </c>
      <c r="O13" s="14">
        <v>0.14449107840334799</v>
      </c>
      <c r="P13" s="14">
        <v>0.18766026234786601</v>
      </c>
      <c r="Q13" s="14">
        <v>0.19551531964506</v>
      </c>
      <c r="R13" s="14">
        <v>0.19733536361249099</v>
      </c>
      <c r="S13" s="14">
        <v>0.225909517361125</v>
      </c>
      <c r="T13" s="14">
        <v>0.166985449302963</v>
      </c>
      <c r="U13" s="14">
        <v>0.17582770022515201</v>
      </c>
      <c r="V13" s="14">
        <v>0.25998187570429498</v>
      </c>
      <c r="W13" s="14">
        <v>0.16236124559089599</v>
      </c>
      <c r="X13" s="14"/>
      <c r="Y13" s="14">
        <v>0.17025618493950001</v>
      </c>
      <c r="Z13" s="14">
        <v>0.166778662017666</v>
      </c>
      <c r="AA13" s="14">
        <v>0.16763524120543599</v>
      </c>
      <c r="AB13" s="14"/>
      <c r="AC13" s="14">
        <v>0.16851292662926501</v>
      </c>
      <c r="AD13" s="14">
        <v>0.161198134046696</v>
      </c>
      <c r="AE13" s="14">
        <v>0.19197865866727701</v>
      </c>
      <c r="AF13" s="14"/>
      <c r="AG13" s="14">
        <v>0.16819326011752</v>
      </c>
      <c r="AH13" s="14">
        <v>0.147224458499361</v>
      </c>
      <c r="AI13" s="14">
        <v>0.203479296811097</v>
      </c>
      <c r="AJ13" s="14">
        <v>0.16751144719218899</v>
      </c>
      <c r="AK13" s="14">
        <v>0.162401533418322</v>
      </c>
    </row>
    <row r="14" spans="2:37" x14ac:dyDescent="0.3">
      <c r="B14" s="15" t="s">
        <v>120</v>
      </c>
      <c r="C14" s="14">
        <v>0.13529646127037001</v>
      </c>
      <c r="D14" s="14">
        <v>0.157713649319703</v>
      </c>
      <c r="E14" s="14">
        <v>0.114300990304898</v>
      </c>
      <c r="F14" s="14"/>
      <c r="G14" s="14">
        <v>0.12752380295347401</v>
      </c>
      <c r="H14" s="14">
        <v>0.12977883456522901</v>
      </c>
      <c r="I14" s="14">
        <v>0.140625227236474</v>
      </c>
      <c r="J14" s="14">
        <v>0.14546909460808799</v>
      </c>
      <c r="K14" s="14"/>
      <c r="L14" s="14">
        <v>0.14759471445233499</v>
      </c>
      <c r="M14" s="14">
        <v>0.10743993106645799</v>
      </c>
      <c r="N14" s="14">
        <v>9.8958006965106204E-2</v>
      </c>
      <c r="O14" s="14">
        <v>6.7830446772159506E-2</v>
      </c>
      <c r="P14" s="14">
        <v>0.152067065454314</v>
      </c>
      <c r="Q14" s="14">
        <v>0.105168078227386</v>
      </c>
      <c r="R14" s="14">
        <v>0.148468077071153</v>
      </c>
      <c r="S14" s="14">
        <v>0.114766160404061</v>
      </c>
      <c r="T14" s="14">
        <v>0.168143863701153</v>
      </c>
      <c r="U14" s="14">
        <v>0.18611658648809601</v>
      </c>
      <c r="V14" s="14">
        <v>0.15656750388649501</v>
      </c>
      <c r="W14" s="14">
        <v>0.23322226324895201</v>
      </c>
      <c r="X14" s="14"/>
      <c r="Y14" s="14">
        <v>0.13281716421561801</v>
      </c>
      <c r="Z14" s="14">
        <v>0.14421279232942699</v>
      </c>
      <c r="AA14" s="14">
        <v>9.9454826299044702E-2</v>
      </c>
      <c r="AB14" s="14"/>
      <c r="AC14" s="14">
        <v>0.15700369113319301</v>
      </c>
      <c r="AD14" s="14">
        <v>0.12972864517865701</v>
      </c>
      <c r="AE14" s="14">
        <v>0.13453004488224299</v>
      </c>
      <c r="AF14" s="14"/>
      <c r="AG14" s="14">
        <v>0.18322241279753701</v>
      </c>
      <c r="AH14" s="14">
        <v>0.14199511172360299</v>
      </c>
      <c r="AI14" s="14">
        <v>0.116431132159956</v>
      </c>
      <c r="AJ14" s="14">
        <v>0.138981185883158</v>
      </c>
      <c r="AK14" s="14">
        <v>0.13394311761434799</v>
      </c>
    </row>
    <row r="15" spans="2:37" x14ac:dyDescent="0.3">
      <c r="B15" s="15" t="s">
        <v>121</v>
      </c>
      <c r="C15" s="14">
        <v>7.1626312312124504E-2</v>
      </c>
      <c r="D15" s="14">
        <v>8.9777735554106897E-2</v>
      </c>
      <c r="E15" s="14">
        <v>5.4376300021317103E-2</v>
      </c>
      <c r="F15" s="14"/>
      <c r="G15" s="14">
        <v>5.0196322778822397E-2</v>
      </c>
      <c r="H15" s="14">
        <v>5.8952475115968898E-2</v>
      </c>
      <c r="I15" s="14">
        <v>9.5201588808730697E-2</v>
      </c>
      <c r="J15" s="14">
        <v>8.8238869172728898E-2</v>
      </c>
      <c r="K15" s="14"/>
      <c r="L15" s="14">
        <v>8.0152603514833706E-2</v>
      </c>
      <c r="M15" s="14">
        <v>6.0480125427636797E-2</v>
      </c>
      <c r="N15" s="14">
        <v>3.4204931539199401E-2</v>
      </c>
      <c r="O15" s="14">
        <v>5.4361764012694602E-2</v>
      </c>
      <c r="P15" s="14">
        <v>5.51588669059042E-2</v>
      </c>
      <c r="Q15" s="14">
        <v>0.122402163392555</v>
      </c>
      <c r="R15" s="14">
        <v>5.8387508551458203E-2</v>
      </c>
      <c r="S15" s="14">
        <v>4.8833779218134303E-2</v>
      </c>
      <c r="T15" s="14">
        <v>0.100587200788833</v>
      </c>
      <c r="U15" s="14">
        <v>8.4925981604400305E-2</v>
      </c>
      <c r="V15" s="14">
        <v>4.5544220196412202E-2</v>
      </c>
      <c r="W15" s="14">
        <v>8.1107097555031205E-2</v>
      </c>
      <c r="X15" s="14"/>
      <c r="Y15" s="14">
        <v>7.6274636638206494E-2</v>
      </c>
      <c r="Z15" s="14">
        <v>9.3902863511069495E-2</v>
      </c>
      <c r="AA15" s="14">
        <v>7.6455936748402398E-2</v>
      </c>
      <c r="AB15" s="14"/>
      <c r="AC15" s="14">
        <v>8.0735677184213706E-2</v>
      </c>
      <c r="AD15" s="14">
        <v>7.3704346929434797E-2</v>
      </c>
      <c r="AE15" s="14">
        <v>5.7666307894537597E-2</v>
      </c>
      <c r="AF15" s="14"/>
      <c r="AG15" s="14">
        <v>0.11995013033918001</v>
      </c>
      <c r="AH15" s="14">
        <v>6.6551830348680299E-2</v>
      </c>
      <c r="AI15" s="14">
        <v>7.3393818853095899E-2</v>
      </c>
      <c r="AJ15" s="14">
        <v>6.4463929821651902E-2</v>
      </c>
      <c r="AK15" s="14">
        <v>8.3250327323907303E-2</v>
      </c>
    </row>
    <row r="16" spans="2:37" x14ac:dyDescent="0.3">
      <c r="B16" s="15" t="s">
        <v>122</v>
      </c>
      <c r="C16" s="20">
        <v>1.0032933708451999E-2</v>
      </c>
      <c r="D16" s="20">
        <v>8.2239494689198191E-3</v>
      </c>
      <c r="E16" s="20">
        <v>1.1865170949057599E-2</v>
      </c>
      <c r="F16" s="20"/>
      <c r="G16" s="20">
        <v>2.4719803157022902E-3</v>
      </c>
      <c r="H16" s="20">
        <v>3.8179810620422102E-3</v>
      </c>
      <c r="I16" s="20">
        <v>1.0907379217268399E-2</v>
      </c>
      <c r="J16" s="20">
        <v>2.27005268129256E-2</v>
      </c>
      <c r="K16" s="20"/>
      <c r="L16" s="20">
        <v>1.6725871067562698E-2</v>
      </c>
      <c r="M16" s="20">
        <v>1.0639603881752901E-2</v>
      </c>
      <c r="N16" s="20">
        <v>1.6489253849509101E-2</v>
      </c>
      <c r="O16" s="20">
        <v>1.8680922271162199E-2</v>
      </c>
      <c r="P16" s="20">
        <v>4.5585900665193798E-3</v>
      </c>
      <c r="Q16" s="20">
        <v>3.7313913153756199E-3</v>
      </c>
      <c r="R16" s="20">
        <v>4.2055289006242601E-3</v>
      </c>
      <c r="S16" s="20">
        <v>8.2383597144208408E-3</v>
      </c>
      <c r="T16" s="20">
        <v>5.9630158170032596E-3</v>
      </c>
      <c r="U16" s="20">
        <v>3.68284737876062E-3</v>
      </c>
      <c r="V16" s="20">
        <v>6.29135449733905E-3</v>
      </c>
      <c r="W16" s="20">
        <v>2.29379932613849E-2</v>
      </c>
      <c r="X16" s="20"/>
      <c r="Y16" s="20">
        <v>4.67598655031918E-3</v>
      </c>
      <c r="Z16" s="20">
        <v>7.3690839235330602E-3</v>
      </c>
      <c r="AA16" s="20">
        <v>5.3703687778760001E-3</v>
      </c>
      <c r="AB16" s="20"/>
      <c r="AC16" s="20">
        <v>7.4109672118726298E-3</v>
      </c>
      <c r="AD16" s="20">
        <v>6.7776559354933898E-3</v>
      </c>
      <c r="AE16" s="20">
        <v>1.76912708765883E-2</v>
      </c>
      <c r="AF16" s="20"/>
      <c r="AG16" s="20">
        <v>2.0028508533153799E-2</v>
      </c>
      <c r="AH16" s="20">
        <v>0</v>
      </c>
      <c r="AI16" s="20">
        <v>3.9149403024621504E-3</v>
      </c>
      <c r="AJ16" s="20">
        <v>9.4832861850002101E-3</v>
      </c>
      <c r="AK16" s="20">
        <v>9.5094407937172803E-3</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128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115</v>
      </c>
      <c r="C9" s="14">
        <v>0.33328731992378502</v>
      </c>
      <c r="D9" s="14">
        <v>0.31544800539663598</v>
      </c>
      <c r="E9" s="14">
        <v>0.351599699857776</v>
      </c>
      <c r="F9" s="14"/>
      <c r="G9" s="14">
        <v>0.34769322874359698</v>
      </c>
      <c r="H9" s="14">
        <v>0.38030933132915101</v>
      </c>
      <c r="I9" s="14">
        <v>0.290028071884881</v>
      </c>
      <c r="J9" s="14">
        <v>0.30529252227015802</v>
      </c>
      <c r="K9" s="14"/>
      <c r="L9" s="14">
        <v>0.26196025093485098</v>
      </c>
      <c r="M9" s="14">
        <v>0.35973360245816599</v>
      </c>
      <c r="N9" s="14">
        <v>0.39393581903868902</v>
      </c>
      <c r="O9" s="14">
        <v>0.369985678770267</v>
      </c>
      <c r="P9" s="14">
        <v>0.34338059044862701</v>
      </c>
      <c r="Q9" s="14">
        <v>0.30038706768154799</v>
      </c>
      <c r="R9" s="14">
        <v>0.32803293855368798</v>
      </c>
      <c r="S9" s="14">
        <v>0.29386397983811802</v>
      </c>
      <c r="T9" s="14">
        <v>0.36795505117355298</v>
      </c>
      <c r="U9" s="14">
        <v>0.322545693826994</v>
      </c>
      <c r="V9" s="14">
        <v>0.30629122221370703</v>
      </c>
      <c r="W9" s="14">
        <v>0.37133558607745498</v>
      </c>
      <c r="X9" s="14"/>
      <c r="Y9" s="14">
        <v>0.34394341932205003</v>
      </c>
      <c r="Z9" s="14">
        <v>0.30529166590918</v>
      </c>
      <c r="AA9" s="14">
        <v>0.30575250860855702</v>
      </c>
      <c r="AB9" s="14"/>
      <c r="AC9" s="14">
        <v>0.339658947465452</v>
      </c>
      <c r="AD9" s="14">
        <v>0.33852488615255799</v>
      </c>
      <c r="AE9" s="14">
        <v>0.33297437954657699</v>
      </c>
      <c r="AF9" s="14"/>
      <c r="AG9" s="14">
        <v>0.24920261280751299</v>
      </c>
      <c r="AH9" s="14">
        <v>0.350235430061692</v>
      </c>
      <c r="AI9" s="14">
        <v>0.272910132525228</v>
      </c>
      <c r="AJ9" s="14">
        <v>0.36540419763711701</v>
      </c>
      <c r="AK9" s="14">
        <v>0.32522529486145701</v>
      </c>
    </row>
    <row r="10" spans="2:37" x14ac:dyDescent="0.3">
      <c r="B10" s="15" t="s">
        <v>116</v>
      </c>
      <c r="C10" s="14">
        <v>9.7885935834829102E-2</v>
      </c>
      <c r="D10" s="14">
        <v>9.3380205370941202E-2</v>
      </c>
      <c r="E10" s="14">
        <v>0.102276813066115</v>
      </c>
      <c r="F10" s="14"/>
      <c r="G10" s="14">
        <v>0.109561405938922</v>
      </c>
      <c r="H10" s="14">
        <v>0.100060746177821</v>
      </c>
      <c r="I10" s="14">
        <v>9.5580061216434503E-2</v>
      </c>
      <c r="J10" s="14">
        <v>8.6482355169252206E-2</v>
      </c>
      <c r="K10" s="14"/>
      <c r="L10" s="14">
        <v>0.102262275157598</v>
      </c>
      <c r="M10" s="14">
        <v>8.4221120773493502E-2</v>
      </c>
      <c r="N10" s="14">
        <v>0.121998818320501</v>
      </c>
      <c r="O10" s="14">
        <v>0.102188054894258</v>
      </c>
      <c r="P10" s="14">
        <v>6.5420581256773302E-2</v>
      </c>
      <c r="Q10" s="14">
        <v>0.120851657365294</v>
      </c>
      <c r="R10" s="14">
        <v>9.1000739608303099E-2</v>
      </c>
      <c r="S10" s="14">
        <v>9.9948280605322404E-2</v>
      </c>
      <c r="T10" s="14">
        <v>8.0109941011495794E-2</v>
      </c>
      <c r="U10" s="14">
        <v>9.6413615294277305E-2</v>
      </c>
      <c r="V10" s="14">
        <v>0.118144175524795</v>
      </c>
      <c r="W10" s="14">
        <v>0.117722772400327</v>
      </c>
      <c r="X10" s="14"/>
      <c r="Y10" s="14">
        <v>8.8069568356898095E-2</v>
      </c>
      <c r="Z10" s="14">
        <v>0.102816424847945</v>
      </c>
      <c r="AA10" s="14">
        <v>0.13868822719194099</v>
      </c>
      <c r="AB10" s="14"/>
      <c r="AC10" s="14">
        <v>8.4748785838300103E-2</v>
      </c>
      <c r="AD10" s="14">
        <v>0.101206555524347</v>
      </c>
      <c r="AE10" s="14">
        <v>0.102658920603331</v>
      </c>
      <c r="AF10" s="14"/>
      <c r="AG10" s="14">
        <v>5.8814935772650997E-2</v>
      </c>
      <c r="AH10" s="14">
        <v>0.113229285818613</v>
      </c>
      <c r="AI10" s="14">
        <v>9.4514301747552903E-2</v>
      </c>
      <c r="AJ10" s="14">
        <v>9.1036606034869294E-2</v>
      </c>
      <c r="AK10" s="14">
        <v>0.12123560562126399</v>
      </c>
    </row>
    <row r="11" spans="2:37" x14ac:dyDescent="0.3">
      <c r="B11" s="15" t="s">
        <v>117</v>
      </c>
      <c r="C11" s="14">
        <v>0.21753232475065801</v>
      </c>
      <c r="D11" s="14">
        <v>0.20515303228876899</v>
      </c>
      <c r="E11" s="14">
        <v>0.22838927853659599</v>
      </c>
      <c r="F11" s="14"/>
      <c r="G11" s="14">
        <v>0.22283804298276899</v>
      </c>
      <c r="H11" s="14">
        <v>0.20717569500636199</v>
      </c>
      <c r="I11" s="14">
        <v>0.21603499351994199</v>
      </c>
      <c r="J11" s="14">
        <v>0.22317440025964899</v>
      </c>
      <c r="K11" s="14"/>
      <c r="L11" s="14">
        <v>0.21173380278062501</v>
      </c>
      <c r="M11" s="14">
        <v>0.2398607566665</v>
      </c>
      <c r="N11" s="14">
        <v>0.17618980296876199</v>
      </c>
      <c r="O11" s="14">
        <v>0.281305010375415</v>
      </c>
      <c r="P11" s="14">
        <v>0.23204987885040401</v>
      </c>
      <c r="Q11" s="14">
        <v>0.16767621844226599</v>
      </c>
      <c r="R11" s="14">
        <v>0.212108479342796</v>
      </c>
      <c r="S11" s="14">
        <v>0.21367129716126201</v>
      </c>
      <c r="T11" s="14">
        <v>0.192608853970446</v>
      </c>
      <c r="U11" s="14">
        <v>0.25406281247594498</v>
      </c>
      <c r="V11" s="14">
        <v>0.23009024239931999</v>
      </c>
      <c r="W11" s="14">
        <v>0.16267505738770099</v>
      </c>
      <c r="X11" s="14"/>
      <c r="Y11" s="14">
        <v>0.216586843449143</v>
      </c>
      <c r="Z11" s="14">
        <v>0.22603696658592301</v>
      </c>
      <c r="AA11" s="14">
        <v>0.240772138606896</v>
      </c>
      <c r="AB11" s="14"/>
      <c r="AC11" s="14">
        <v>0.20984343207328901</v>
      </c>
      <c r="AD11" s="14">
        <v>0.22030486772111399</v>
      </c>
      <c r="AE11" s="14">
        <v>0.213111526404827</v>
      </c>
      <c r="AF11" s="14"/>
      <c r="AG11" s="14">
        <v>0.128415951734515</v>
      </c>
      <c r="AH11" s="14">
        <v>0.20294592687944499</v>
      </c>
      <c r="AI11" s="14">
        <v>0.2447124667784</v>
      </c>
      <c r="AJ11" s="14">
        <v>0.22017924344131301</v>
      </c>
      <c r="AK11" s="14">
        <v>0.213447203238295</v>
      </c>
    </row>
    <row r="12" spans="2:37" x14ac:dyDescent="0.3">
      <c r="B12" s="15" t="s">
        <v>118</v>
      </c>
      <c r="C12" s="14">
        <v>0.13253328666769201</v>
      </c>
      <c r="D12" s="14">
        <v>0.13626522934094101</v>
      </c>
      <c r="E12" s="14">
        <v>0.129762539231117</v>
      </c>
      <c r="F12" s="14"/>
      <c r="G12" s="14">
        <v>0.126316527898685</v>
      </c>
      <c r="H12" s="14">
        <v>0.13796610093300599</v>
      </c>
      <c r="I12" s="14">
        <v>0.13890670745233</v>
      </c>
      <c r="J12" s="14">
        <v>0.12838168707380099</v>
      </c>
      <c r="K12" s="14"/>
      <c r="L12" s="14">
        <v>0.15125987965357601</v>
      </c>
      <c r="M12" s="14">
        <v>0.13303952014385001</v>
      </c>
      <c r="N12" s="14">
        <v>0.11536612411088699</v>
      </c>
      <c r="O12" s="14">
        <v>0.12556503319062701</v>
      </c>
      <c r="P12" s="14">
        <v>0.12695505434857099</v>
      </c>
      <c r="Q12" s="14">
        <v>0.14801970350979601</v>
      </c>
      <c r="R12" s="14">
        <v>0.132235612619025</v>
      </c>
      <c r="S12" s="14">
        <v>0.124806084137878</v>
      </c>
      <c r="T12" s="14">
        <v>0.143849921681868</v>
      </c>
      <c r="U12" s="14">
        <v>0.13210287444393501</v>
      </c>
      <c r="V12" s="14">
        <v>0.119074313252666</v>
      </c>
      <c r="W12" s="14">
        <v>6.9491066621945194E-2</v>
      </c>
      <c r="X12" s="14"/>
      <c r="Y12" s="14">
        <v>0.143417794657349</v>
      </c>
      <c r="Z12" s="14">
        <v>0.119860601751968</v>
      </c>
      <c r="AA12" s="14">
        <v>0.11254793695607899</v>
      </c>
      <c r="AB12" s="14"/>
      <c r="AC12" s="14">
        <v>0.150641529399203</v>
      </c>
      <c r="AD12" s="14">
        <v>0.12933626346259999</v>
      </c>
      <c r="AE12" s="14">
        <v>0.123467567841496</v>
      </c>
      <c r="AF12" s="14"/>
      <c r="AG12" s="14">
        <v>0.112103526225435</v>
      </c>
      <c r="AH12" s="14">
        <v>0.15570131377295701</v>
      </c>
      <c r="AI12" s="14">
        <v>0.14049349533283001</v>
      </c>
      <c r="AJ12" s="14">
        <v>0.137984181061095</v>
      </c>
      <c r="AK12" s="14">
        <v>0.10740489947288601</v>
      </c>
    </row>
    <row r="13" spans="2:37" x14ac:dyDescent="0.3">
      <c r="B13" s="15" t="s">
        <v>119</v>
      </c>
      <c r="C13" s="14">
        <v>9.0561309396232498E-2</v>
      </c>
      <c r="D13" s="14">
        <v>0.10702715092259101</v>
      </c>
      <c r="E13" s="14">
        <v>7.3110209762667799E-2</v>
      </c>
      <c r="F13" s="14"/>
      <c r="G13" s="14">
        <v>8.58360723368565E-2</v>
      </c>
      <c r="H13" s="14">
        <v>6.9813163905080397E-2</v>
      </c>
      <c r="I13" s="14">
        <v>0.117864011686063</v>
      </c>
      <c r="J13" s="14">
        <v>9.4516827059929004E-2</v>
      </c>
      <c r="K13" s="14"/>
      <c r="L13" s="14">
        <v>0.108646394142417</v>
      </c>
      <c r="M13" s="14">
        <v>7.6162794557247407E-2</v>
      </c>
      <c r="N13" s="14">
        <v>8.5365315285260299E-2</v>
      </c>
      <c r="O13" s="14">
        <v>4.3563208789232297E-2</v>
      </c>
      <c r="P13" s="14">
        <v>0.105141495092058</v>
      </c>
      <c r="Q13" s="14">
        <v>0.104680306065767</v>
      </c>
      <c r="R13" s="14">
        <v>0.109561526836973</v>
      </c>
      <c r="S13" s="14">
        <v>0.14474694905737201</v>
      </c>
      <c r="T13" s="14">
        <v>8.8727315613075203E-2</v>
      </c>
      <c r="U13" s="14">
        <v>7.8297938098723999E-2</v>
      </c>
      <c r="V13" s="14">
        <v>0.103451911082564</v>
      </c>
      <c r="W13" s="14">
        <v>4.6161664910038903E-2</v>
      </c>
      <c r="X13" s="14"/>
      <c r="Y13" s="14">
        <v>8.3519109921795204E-2</v>
      </c>
      <c r="Z13" s="14">
        <v>0.103191764623201</v>
      </c>
      <c r="AA13" s="14">
        <v>8.1538999921052999E-2</v>
      </c>
      <c r="AB13" s="14"/>
      <c r="AC13" s="14">
        <v>8.4788144246386102E-2</v>
      </c>
      <c r="AD13" s="14">
        <v>8.9939375908165101E-2</v>
      </c>
      <c r="AE13" s="14">
        <v>8.8750171108131701E-2</v>
      </c>
      <c r="AF13" s="14"/>
      <c r="AG13" s="14">
        <v>0.169829871505805</v>
      </c>
      <c r="AH13" s="14">
        <v>5.87961082585561E-2</v>
      </c>
      <c r="AI13" s="14">
        <v>0.114021665507428</v>
      </c>
      <c r="AJ13" s="14">
        <v>8.2005240796039103E-2</v>
      </c>
      <c r="AK13" s="14">
        <v>8.3196918938116302E-2</v>
      </c>
    </row>
    <row r="14" spans="2:37" x14ac:dyDescent="0.3">
      <c r="B14" s="15" t="s">
        <v>120</v>
      </c>
      <c r="C14" s="14">
        <v>7.4029843302484896E-2</v>
      </c>
      <c r="D14" s="14">
        <v>8.7237517961238298E-2</v>
      </c>
      <c r="E14" s="14">
        <v>6.1622378822224801E-2</v>
      </c>
      <c r="F14" s="14"/>
      <c r="G14" s="14">
        <v>6.5946086828443398E-2</v>
      </c>
      <c r="H14" s="14">
        <v>6.1412713137482297E-2</v>
      </c>
      <c r="I14" s="14">
        <v>8.4439479681416907E-2</v>
      </c>
      <c r="J14" s="14">
        <v>8.7790583847475401E-2</v>
      </c>
      <c r="K14" s="14"/>
      <c r="L14" s="14">
        <v>7.1202920834426198E-2</v>
      </c>
      <c r="M14" s="14">
        <v>7.0975591801179197E-2</v>
      </c>
      <c r="N14" s="14">
        <v>6.5681148182771001E-2</v>
      </c>
      <c r="O14" s="14">
        <v>3.6457534515563203E-2</v>
      </c>
      <c r="P14" s="14">
        <v>7.5525360738873198E-2</v>
      </c>
      <c r="Q14" s="14">
        <v>0.112541406127844</v>
      </c>
      <c r="R14" s="14">
        <v>8.2185435831030301E-2</v>
      </c>
      <c r="S14" s="14">
        <v>6.5693208532534603E-2</v>
      </c>
      <c r="T14" s="14">
        <v>7.0258807593459802E-2</v>
      </c>
      <c r="U14" s="14">
        <v>7.1815143104700205E-2</v>
      </c>
      <c r="V14" s="14">
        <v>7.2239772090138293E-2</v>
      </c>
      <c r="W14" s="14">
        <v>0.12935913407421901</v>
      </c>
      <c r="X14" s="14"/>
      <c r="Y14" s="14">
        <v>6.6390222758363704E-2</v>
      </c>
      <c r="Z14" s="14">
        <v>9.2787276963007106E-2</v>
      </c>
      <c r="AA14" s="14">
        <v>4.9576365132658597E-2</v>
      </c>
      <c r="AB14" s="14"/>
      <c r="AC14" s="14">
        <v>7.7726043427595606E-2</v>
      </c>
      <c r="AD14" s="14">
        <v>7.7732478032117996E-2</v>
      </c>
      <c r="AE14" s="14">
        <v>5.8448018349651597E-2</v>
      </c>
      <c r="AF14" s="14"/>
      <c r="AG14" s="14">
        <v>0.178281613419807</v>
      </c>
      <c r="AH14" s="14">
        <v>8.1167988261114696E-2</v>
      </c>
      <c r="AI14" s="14">
        <v>7.1858236000911999E-2</v>
      </c>
      <c r="AJ14" s="14">
        <v>6.5266100901335902E-2</v>
      </c>
      <c r="AK14" s="14">
        <v>7.4992497848754405E-2</v>
      </c>
    </row>
    <row r="15" spans="2:37" x14ac:dyDescent="0.3">
      <c r="B15" s="15" t="s">
        <v>121</v>
      </c>
      <c r="C15" s="14">
        <v>3.8340591982576701E-2</v>
      </c>
      <c r="D15" s="14">
        <v>4.55263772741369E-2</v>
      </c>
      <c r="E15" s="14">
        <v>3.1577418597678798E-2</v>
      </c>
      <c r="F15" s="14"/>
      <c r="G15" s="14">
        <v>3.3350056329028099E-2</v>
      </c>
      <c r="H15" s="14">
        <v>3.05292504901181E-2</v>
      </c>
      <c r="I15" s="14">
        <v>4.51001888882323E-2</v>
      </c>
      <c r="J15" s="14">
        <v>4.51256658963149E-2</v>
      </c>
      <c r="K15" s="14"/>
      <c r="L15" s="14">
        <v>7.1343453494029596E-2</v>
      </c>
      <c r="M15" s="14">
        <v>2.6115099693937101E-2</v>
      </c>
      <c r="N15" s="14">
        <v>2.0922913190234101E-2</v>
      </c>
      <c r="O15" s="14">
        <v>2.5834040661101201E-2</v>
      </c>
      <c r="P15" s="14">
        <v>4.25097721445361E-2</v>
      </c>
      <c r="Q15" s="14">
        <v>2.37525263978292E-2</v>
      </c>
      <c r="R15" s="14">
        <v>3.6555290833144599E-2</v>
      </c>
      <c r="S15" s="14">
        <v>2.4234611518413399E-2</v>
      </c>
      <c r="T15" s="14">
        <v>4.46789537113099E-2</v>
      </c>
      <c r="U15" s="14">
        <v>3.01972874548352E-2</v>
      </c>
      <c r="V15" s="14">
        <v>3.8219534209036503E-2</v>
      </c>
      <c r="W15" s="14">
        <v>8.0528568911704901E-2</v>
      </c>
      <c r="X15" s="14"/>
      <c r="Y15" s="14">
        <v>4.5525048607248098E-2</v>
      </c>
      <c r="Z15" s="14">
        <v>3.8117864423600697E-2</v>
      </c>
      <c r="AA15" s="14">
        <v>4.9354753037567103E-2</v>
      </c>
      <c r="AB15" s="14"/>
      <c r="AC15" s="14">
        <v>4.1548280227873699E-2</v>
      </c>
      <c r="AD15" s="14">
        <v>3.1315732235968403E-2</v>
      </c>
      <c r="AE15" s="14">
        <v>5.0451669305182301E-2</v>
      </c>
      <c r="AF15" s="14"/>
      <c r="AG15" s="14">
        <v>8.3143142841062001E-2</v>
      </c>
      <c r="AH15" s="14">
        <v>3.7923946947621898E-2</v>
      </c>
      <c r="AI15" s="14">
        <v>4.9800083985039399E-2</v>
      </c>
      <c r="AJ15" s="14">
        <v>2.38742328412287E-2</v>
      </c>
      <c r="AK15" s="14">
        <v>5.5791055773468899E-2</v>
      </c>
    </row>
    <row r="16" spans="2:37" x14ac:dyDescent="0.3">
      <c r="B16" s="15" t="s">
        <v>122</v>
      </c>
      <c r="C16" s="20">
        <v>1.5829388141742399E-2</v>
      </c>
      <c r="D16" s="20">
        <v>9.9624814447476506E-3</v>
      </c>
      <c r="E16" s="20">
        <v>2.1661662125824901E-2</v>
      </c>
      <c r="F16" s="20"/>
      <c r="G16" s="20">
        <v>8.4585789416980299E-3</v>
      </c>
      <c r="H16" s="20">
        <v>1.2732999020979701E-2</v>
      </c>
      <c r="I16" s="20">
        <v>1.20464856706989E-2</v>
      </c>
      <c r="J16" s="20">
        <v>2.9235958423420302E-2</v>
      </c>
      <c r="K16" s="20"/>
      <c r="L16" s="20">
        <v>2.15910230024773E-2</v>
      </c>
      <c r="M16" s="20">
        <v>9.8915139056267292E-3</v>
      </c>
      <c r="N16" s="20">
        <v>2.05400589028959E-2</v>
      </c>
      <c r="O16" s="20">
        <v>1.5101438803536E-2</v>
      </c>
      <c r="P16" s="20">
        <v>9.0172671201579693E-3</v>
      </c>
      <c r="Q16" s="20">
        <v>2.2091114409656099E-2</v>
      </c>
      <c r="R16" s="20">
        <v>8.3199763750392494E-3</v>
      </c>
      <c r="S16" s="20">
        <v>3.3035589149099799E-2</v>
      </c>
      <c r="T16" s="20">
        <v>1.1811155244791901E-2</v>
      </c>
      <c r="U16" s="20">
        <v>1.4564635300589801E-2</v>
      </c>
      <c r="V16" s="20">
        <v>1.24888292277732E-2</v>
      </c>
      <c r="W16" s="20">
        <v>2.2726149616608501E-2</v>
      </c>
      <c r="X16" s="20"/>
      <c r="Y16" s="20">
        <v>1.25479929271528E-2</v>
      </c>
      <c r="Z16" s="20">
        <v>1.18974348951753E-2</v>
      </c>
      <c r="AA16" s="20">
        <v>2.1769070545248601E-2</v>
      </c>
      <c r="AB16" s="20"/>
      <c r="AC16" s="20">
        <v>1.1044837321900701E-2</v>
      </c>
      <c r="AD16" s="20">
        <v>1.16398409631289E-2</v>
      </c>
      <c r="AE16" s="20">
        <v>3.0137746840803802E-2</v>
      </c>
      <c r="AF16" s="20"/>
      <c r="AG16" s="20">
        <v>2.0208345693212001E-2</v>
      </c>
      <c r="AH16" s="20">
        <v>0</v>
      </c>
      <c r="AI16" s="20">
        <v>1.16896181226104E-2</v>
      </c>
      <c r="AJ16" s="20">
        <v>1.4250197287001099E-2</v>
      </c>
      <c r="AK16" s="20">
        <v>1.87065242457576E-2</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129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115</v>
      </c>
      <c r="C9" s="14">
        <v>0.26033599865152701</v>
      </c>
      <c r="D9" s="14">
        <v>0.25153675936905401</v>
      </c>
      <c r="E9" s="14">
        <v>0.27064148676772098</v>
      </c>
      <c r="F9" s="14"/>
      <c r="G9" s="14">
        <v>0.25623506363477899</v>
      </c>
      <c r="H9" s="14">
        <v>0.29958633775187499</v>
      </c>
      <c r="I9" s="14">
        <v>0.231195302301376</v>
      </c>
      <c r="J9" s="14">
        <v>0.248205948801138</v>
      </c>
      <c r="K9" s="14"/>
      <c r="L9" s="14">
        <v>0.22248039984935</v>
      </c>
      <c r="M9" s="14">
        <v>0.256769550343248</v>
      </c>
      <c r="N9" s="14">
        <v>0.31503756440092201</v>
      </c>
      <c r="O9" s="14">
        <v>0.31408818146495399</v>
      </c>
      <c r="P9" s="14">
        <v>0.25116375210603098</v>
      </c>
      <c r="Q9" s="14">
        <v>0.23715581908511499</v>
      </c>
      <c r="R9" s="14">
        <v>0.25325017882393802</v>
      </c>
      <c r="S9" s="14">
        <v>0.26389093695174898</v>
      </c>
      <c r="T9" s="14">
        <v>0.27709432480155499</v>
      </c>
      <c r="U9" s="14">
        <v>0.251439888041944</v>
      </c>
      <c r="V9" s="14">
        <v>0.24868856448667401</v>
      </c>
      <c r="W9" s="14">
        <v>0.234814084593541</v>
      </c>
      <c r="X9" s="14"/>
      <c r="Y9" s="14">
        <v>0.253599588742074</v>
      </c>
      <c r="Z9" s="14">
        <v>0.23090220942317699</v>
      </c>
      <c r="AA9" s="14">
        <v>0.25327158170616199</v>
      </c>
      <c r="AB9" s="14"/>
      <c r="AC9" s="14">
        <v>0.27055773920835102</v>
      </c>
      <c r="AD9" s="14">
        <v>0.26467424522148197</v>
      </c>
      <c r="AE9" s="14">
        <v>0.28243108951507401</v>
      </c>
      <c r="AF9" s="14"/>
      <c r="AG9" s="14">
        <v>0.12357603754466299</v>
      </c>
      <c r="AH9" s="14">
        <v>0.256108737412236</v>
      </c>
      <c r="AI9" s="14">
        <v>0.20846690308438701</v>
      </c>
      <c r="AJ9" s="14">
        <v>0.290537213140377</v>
      </c>
      <c r="AK9" s="14">
        <v>0.25928239871426001</v>
      </c>
    </row>
    <row r="10" spans="2:37" x14ac:dyDescent="0.3">
      <c r="B10" s="15" t="s">
        <v>116</v>
      </c>
      <c r="C10" s="14">
        <v>0.147291779706166</v>
      </c>
      <c r="D10" s="14">
        <v>0.13121512862152501</v>
      </c>
      <c r="E10" s="14">
        <v>0.16265445077128601</v>
      </c>
      <c r="F10" s="14"/>
      <c r="G10" s="14">
        <v>0.16060043156168899</v>
      </c>
      <c r="H10" s="14">
        <v>0.16058057062233999</v>
      </c>
      <c r="I10" s="14">
        <v>0.13433174190727101</v>
      </c>
      <c r="J10" s="14">
        <v>0.12998927871468999</v>
      </c>
      <c r="K10" s="14"/>
      <c r="L10" s="14">
        <v>0.100268255525397</v>
      </c>
      <c r="M10" s="14">
        <v>0.183938026234654</v>
      </c>
      <c r="N10" s="14">
        <v>0.15161871876418501</v>
      </c>
      <c r="O10" s="14">
        <v>0.118822007351778</v>
      </c>
      <c r="P10" s="14">
        <v>0.13869247687698899</v>
      </c>
      <c r="Q10" s="14">
        <v>0.13454161845415599</v>
      </c>
      <c r="R10" s="14">
        <v>0.15756897223946401</v>
      </c>
      <c r="S10" s="14">
        <v>0.133270780813146</v>
      </c>
      <c r="T10" s="14">
        <v>0.18431360879818801</v>
      </c>
      <c r="U10" s="14">
        <v>0.12658864692123001</v>
      </c>
      <c r="V10" s="14">
        <v>0.170034765757586</v>
      </c>
      <c r="W10" s="14">
        <v>0.21995508790882301</v>
      </c>
      <c r="X10" s="14"/>
      <c r="Y10" s="14">
        <v>0.13223121236929999</v>
      </c>
      <c r="Z10" s="14">
        <v>0.14760272966070001</v>
      </c>
      <c r="AA10" s="14">
        <v>0.11981343011637199</v>
      </c>
      <c r="AB10" s="14"/>
      <c r="AC10" s="14">
        <v>0.1481905917603</v>
      </c>
      <c r="AD10" s="14">
        <v>0.14803241573176901</v>
      </c>
      <c r="AE10" s="14">
        <v>0.14795184304581799</v>
      </c>
      <c r="AF10" s="14"/>
      <c r="AG10" s="14">
        <v>0.121149936921227</v>
      </c>
      <c r="AH10" s="14">
        <v>0.19076751630187</v>
      </c>
      <c r="AI10" s="14">
        <v>0.14718658019384001</v>
      </c>
      <c r="AJ10" s="14">
        <v>0.14635875354574601</v>
      </c>
      <c r="AK10" s="14">
        <v>0.14467609118920099</v>
      </c>
    </row>
    <row r="11" spans="2:37" x14ac:dyDescent="0.3">
      <c r="B11" s="15" t="s">
        <v>117</v>
      </c>
      <c r="C11" s="14">
        <v>0.26087098579597201</v>
      </c>
      <c r="D11" s="14">
        <v>0.25250679229927298</v>
      </c>
      <c r="E11" s="14">
        <v>0.267441508341342</v>
      </c>
      <c r="F11" s="14"/>
      <c r="G11" s="14">
        <v>0.26434094872110298</v>
      </c>
      <c r="H11" s="14">
        <v>0.25043444311470098</v>
      </c>
      <c r="I11" s="14">
        <v>0.26525610452791298</v>
      </c>
      <c r="J11" s="14">
        <v>0.26378779687437198</v>
      </c>
      <c r="K11" s="14"/>
      <c r="L11" s="14">
        <v>0.26030561376342798</v>
      </c>
      <c r="M11" s="14">
        <v>0.26289394511495701</v>
      </c>
      <c r="N11" s="14">
        <v>0.245305555049144</v>
      </c>
      <c r="O11" s="14">
        <v>0.31619484061173198</v>
      </c>
      <c r="P11" s="14">
        <v>0.30718444827073399</v>
      </c>
      <c r="Q11" s="14">
        <v>0.233076130415101</v>
      </c>
      <c r="R11" s="14">
        <v>0.25182951460305503</v>
      </c>
      <c r="S11" s="14">
        <v>0.27392641147563102</v>
      </c>
      <c r="T11" s="14">
        <v>0.202164535853077</v>
      </c>
      <c r="U11" s="14">
        <v>0.28939777936156802</v>
      </c>
      <c r="V11" s="14">
        <v>0.26056290539223897</v>
      </c>
      <c r="W11" s="14">
        <v>0.24225311299956301</v>
      </c>
      <c r="X11" s="14"/>
      <c r="Y11" s="14">
        <v>0.26255899283705603</v>
      </c>
      <c r="Z11" s="14">
        <v>0.26772602563129</v>
      </c>
      <c r="AA11" s="14">
        <v>0.29459903631413198</v>
      </c>
      <c r="AB11" s="14"/>
      <c r="AC11" s="14">
        <v>0.24893559175029101</v>
      </c>
      <c r="AD11" s="14">
        <v>0.26736872145473101</v>
      </c>
      <c r="AE11" s="14">
        <v>0.23850746947798501</v>
      </c>
      <c r="AF11" s="14"/>
      <c r="AG11" s="14">
        <v>0.23282931885348601</v>
      </c>
      <c r="AH11" s="14">
        <v>0.246716635409442</v>
      </c>
      <c r="AI11" s="14">
        <v>0.27741682505016702</v>
      </c>
      <c r="AJ11" s="14">
        <v>0.25991701531448402</v>
      </c>
      <c r="AK11" s="14">
        <v>0.27401973881550601</v>
      </c>
    </row>
    <row r="12" spans="2:37" x14ac:dyDescent="0.3">
      <c r="B12" s="15" t="s">
        <v>118</v>
      </c>
      <c r="C12" s="14">
        <v>0.14840667311924299</v>
      </c>
      <c r="D12" s="14">
        <v>0.16182632861514101</v>
      </c>
      <c r="E12" s="14">
        <v>0.13562225171711001</v>
      </c>
      <c r="F12" s="14"/>
      <c r="G12" s="14">
        <v>0.134544229820172</v>
      </c>
      <c r="H12" s="14">
        <v>0.133725745343902</v>
      </c>
      <c r="I12" s="14">
        <v>0.174750124956944</v>
      </c>
      <c r="J12" s="14">
        <v>0.157621095786798</v>
      </c>
      <c r="K12" s="14"/>
      <c r="L12" s="14">
        <v>0.14781570431445801</v>
      </c>
      <c r="M12" s="14">
        <v>0.13583035506024499</v>
      </c>
      <c r="N12" s="14">
        <v>0.111515082749076</v>
      </c>
      <c r="O12" s="14">
        <v>0.12813764484246801</v>
      </c>
      <c r="P12" s="14">
        <v>0.12676122795154501</v>
      </c>
      <c r="Q12" s="14">
        <v>0.15482412613848401</v>
      </c>
      <c r="R12" s="14">
        <v>0.14375733498677301</v>
      </c>
      <c r="S12" s="14">
        <v>0.16262113181395599</v>
      </c>
      <c r="T12" s="14">
        <v>0.177835915988107</v>
      </c>
      <c r="U12" s="14">
        <v>0.20159235113541699</v>
      </c>
      <c r="V12" s="14">
        <v>0.123097503359588</v>
      </c>
      <c r="W12" s="14">
        <v>0.16462055712461501</v>
      </c>
      <c r="X12" s="14"/>
      <c r="Y12" s="14">
        <v>0.168131802082395</v>
      </c>
      <c r="Z12" s="14">
        <v>0.14254350474660099</v>
      </c>
      <c r="AA12" s="14">
        <v>0.14560900144432601</v>
      </c>
      <c r="AB12" s="14"/>
      <c r="AC12" s="14">
        <v>0.16123289517863301</v>
      </c>
      <c r="AD12" s="14">
        <v>0.14222333267925899</v>
      </c>
      <c r="AE12" s="14">
        <v>0.14352403111850501</v>
      </c>
      <c r="AF12" s="14"/>
      <c r="AG12" s="14">
        <v>0.140073904856613</v>
      </c>
      <c r="AH12" s="14">
        <v>0.16258834357016899</v>
      </c>
      <c r="AI12" s="14">
        <v>0.153050964948788</v>
      </c>
      <c r="AJ12" s="14">
        <v>0.15039877957477699</v>
      </c>
      <c r="AK12" s="14">
        <v>0.13168912122182899</v>
      </c>
    </row>
    <row r="13" spans="2:37" x14ac:dyDescent="0.3">
      <c r="B13" s="15" t="s">
        <v>119</v>
      </c>
      <c r="C13" s="14">
        <v>7.9260254636983205E-2</v>
      </c>
      <c r="D13" s="14">
        <v>8.5341538995438601E-2</v>
      </c>
      <c r="E13" s="14">
        <v>7.3188916923439096E-2</v>
      </c>
      <c r="F13" s="14"/>
      <c r="G13" s="14">
        <v>7.8881672665515296E-2</v>
      </c>
      <c r="H13" s="14">
        <v>6.9656931483217499E-2</v>
      </c>
      <c r="I13" s="14">
        <v>9.1490553876516403E-2</v>
      </c>
      <c r="J13" s="14">
        <v>7.8795748588369199E-2</v>
      </c>
      <c r="K13" s="14"/>
      <c r="L13" s="14">
        <v>0.105329785400596</v>
      </c>
      <c r="M13" s="14">
        <v>7.0828518363002704E-2</v>
      </c>
      <c r="N13" s="14">
        <v>8.0689325412863597E-2</v>
      </c>
      <c r="O13" s="14">
        <v>3.2430533659786001E-2</v>
      </c>
      <c r="P13" s="14">
        <v>6.2048868207683697E-2</v>
      </c>
      <c r="Q13" s="14">
        <v>8.5802431072927704E-2</v>
      </c>
      <c r="R13" s="14">
        <v>0.102480075647604</v>
      </c>
      <c r="S13" s="14">
        <v>0.100894206631009</v>
      </c>
      <c r="T13" s="14">
        <v>8.13481988657936E-2</v>
      </c>
      <c r="U13" s="14">
        <v>6.3457683584227903E-2</v>
      </c>
      <c r="V13" s="14">
        <v>0.11826025221698799</v>
      </c>
      <c r="W13" s="14">
        <v>3.52261629129264E-2</v>
      </c>
      <c r="X13" s="14"/>
      <c r="Y13" s="14">
        <v>8.8572939267102302E-2</v>
      </c>
      <c r="Z13" s="14">
        <v>8.5560716264979297E-2</v>
      </c>
      <c r="AA13" s="14">
        <v>9.3775720069698199E-2</v>
      </c>
      <c r="AB13" s="14"/>
      <c r="AC13" s="14">
        <v>8.1392873569090904E-2</v>
      </c>
      <c r="AD13" s="14">
        <v>6.9703546853138704E-2</v>
      </c>
      <c r="AE13" s="14">
        <v>9.1204248981562999E-2</v>
      </c>
      <c r="AF13" s="14"/>
      <c r="AG13" s="14">
        <v>0.174762442094614</v>
      </c>
      <c r="AH13" s="14">
        <v>3.8518860580228097E-2</v>
      </c>
      <c r="AI13" s="14">
        <v>8.1476912510160995E-2</v>
      </c>
      <c r="AJ13" s="14">
        <v>7.8527083827748395E-2</v>
      </c>
      <c r="AK13" s="14">
        <v>7.5387553351821998E-2</v>
      </c>
    </row>
    <row r="14" spans="2:37" x14ac:dyDescent="0.3">
      <c r="B14" s="15" t="s">
        <v>120</v>
      </c>
      <c r="C14" s="14">
        <v>5.09700387303295E-2</v>
      </c>
      <c r="D14" s="14">
        <v>6.1302143475242002E-2</v>
      </c>
      <c r="E14" s="14">
        <v>4.12182030066695E-2</v>
      </c>
      <c r="F14" s="14"/>
      <c r="G14" s="14">
        <v>4.1535859305388098E-2</v>
      </c>
      <c r="H14" s="14">
        <v>4.7438789811674799E-2</v>
      </c>
      <c r="I14" s="14">
        <v>6.4659105366745698E-2</v>
      </c>
      <c r="J14" s="14">
        <v>5.35279249807743E-2</v>
      </c>
      <c r="K14" s="14"/>
      <c r="L14" s="14">
        <v>7.7675181073863994E-2</v>
      </c>
      <c r="M14" s="14">
        <v>4.3100256938690601E-2</v>
      </c>
      <c r="N14" s="14">
        <v>4.5360137121936199E-2</v>
      </c>
      <c r="O14" s="14">
        <v>3.1839393885571401E-2</v>
      </c>
      <c r="P14" s="14">
        <v>5.2782208904941598E-2</v>
      </c>
      <c r="Q14" s="14">
        <v>8.5109186824999503E-2</v>
      </c>
      <c r="R14" s="14">
        <v>5.0005501720420301E-2</v>
      </c>
      <c r="S14" s="14">
        <v>2.4717863036828502E-2</v>
      </c>
      <c r="T14" s="14">
        <v>4.4368952210568399E-2</v>
      </c>
      <c r="U14" s="14">
        <v>3.3773476107134902E-2</v>
      </c>
      <c r="V14" s="14">
        <v>5.3562486740834601E-2</v>
      </c>
      <c r="W14" s="14">
        <v>3.5114258308890402E-2</v>
      </c>
      <c r="X14" s="14"/>
      <c r="Y14" s="14">
        <v>5.48509125384362E-2</v>
      </c>
      <c r="Z14" s="14">
        <v>6.5151045800894106E-2</v>
      </c>
      <c r="AA14" s="14">
        <v>3.7069539410531503E-2</v>
      </c>
      <c r="AB14" s="14"/>
      <c r="AC14" s="14">
        <v>5.2297081578505503E-2</v>
      </c>
      <c r="AD14" s="14">
        <v>5.3259704615940498E-2</v>
      </c>
      <c r="AE14" s="14">
        <v>2.6418366861099E-2</v>
      </c>
      <c r="AF14" s="14"/>
      <c r="AG14" s="14">
        <v>0.115019307820986</v>
      </c>
      <c r="AH14" s="14">
        <v>5.5420398097180502E-2</v>
      </c>
      <c r="AI14" s="14">
        <v>6.6328525086123302E-2</v>
      </c>
      <c r="AJ14" s="14">
        <v>3.6140469079649802E-2</v>
      </c>
      <c r="AK14" s="14">
        <v>6.1107142806368302E-2</v>
      </c>
    </row>
    <row r="15" spans="2:37" x14ac:dyDescent="0.3">
      <c r="B15" s="15" t="s">
        <v>121</v>
      </c>
      <c r="C15" s="14">
        <v>3.6610286307696499E-2</v>
      </c>
      <c r="D15" s="14">
        <v>4.7444984286612903E-2</v>
      </c>
      <c r="E15" s="14">
        <v>2.5620323761070402E-2</v>
      </c>
      <c r="F15" s="14"/>
      <c r="G15" s="14">
        <v>5.63584085897905E-2</v>
      </c>
      <c r="H15" s="14">
        <v>2.5915182429808999E-2</v>
      </c>
      <c r="I15" s="14">
        <v>2.6231250566647501E-2</v>
      </c>
      <c r="J15" s="14">
        <v>3.6061464455503602E-2</v>
      </c>
      <c r="K15" s="14"/>
      <c r="L15" s="14">
        <v>6.9258521237692605E-2</v>
      </c>
      <c r="M15" s="14">
        <v>2.92070019951228E-2</v>
      </c>
      <c r="N15" s="14">
        <v>2.59551895925921E-2</v>
      </c>
      <c r="O15" s="14">
        <v>3.61834569694367E-2</v>
      </c>
      <c r="P15" s="14">
        <v>4.6756572059266699E-2</v>
      </c>
      <c r="Q15" s="14">
        <v>4.3617854962949502E-2</v>
      </c>
      <c r="R15" s="14">
        <v>3.2706043483698703E-2</v>
      </c>
      <c r="S15" s="14">
        <v>2.4311301771666499E-2</v>
      </c>
      <c r="T15" s="14">
        <v>2.3970537923826099E-2</v>
      </c>
      <c r="U15" s="14">
        <v>2.2753624830396901E-2</v>
      </c>
      <c r="V15" s="14">
        <v>1.91805948377121E-2</v>
      </c>
      <c r="W15" s="14">
        <v>4.5290586535033102E-2</v>
      </c>
      <c r="X15" s="14"/>
      <c r="Y15" s="14">
        <v>2.58892868079297E-2</v>
      </c>
      <c r="Z15" s="14">
        <v>4.9329971817628701E-2</v>
      </c>
      <c r="AA15" s="14">
        <v>5.5861690938778401E-2</v>
      </c>
      <c r="AB15" s="14"/>
      <c r="AC15" s="14">
        <v>2.8971562846988499E-2</v>
      </c>
      <c r="AD15" s="14">
        <v>4.1609823927783098E-2</v>
      </c>
      <c r="AE15" s="14">
        <v>4.5841386587938099E-2</v>
      </c>
      <c r="AF15" s="14"/>
      <c r="AG15" s="14">
        <v>8.1493702276175903E-2</v>
      </c>
      <c r="AH15" s="14">
        <v>4.1762170404224301E-2</v>
      </c>
      <c r="AI15" s="14">
        <v>5.4505056142424797E-2</v>
      </c>
      <c r="AJ15" s="14">
        <v>2.3766027069100502E-2</v>
      </c>
      <c r="AK15" s="14">
        <v>3.7965492984419501E-2</v>
      </c>
    </row>
    <row r="16" spans="2:37" x14ac:dyDescent="0.3">
      <c r="B16" s="15" t="s">
        <v>122</v>
      </c>
      <c r="C16" s="20">
        <v>1.6253983052083101E-2</v>
      </c>
      <c r="D16" s="20">
        <v>8.8263243377122297E-3</v>
      </c>
      <c r="E16" s="20">
        <v>2.36128587113619E-2</v>
      </c>
      <c r="F16" s="20"/>
      <c r="G16" s="20">
        <v>7.5033857015628204E-3</v>
      </c>
      <c r="H16" s="20">
        <v>1.2661999442479799E-2</v>
      </c>
      <c r="I16" s="20">
        <v>1.2085816496585701E-2</v>
      </c>
      <c r="J16" s="20">
        <v>3.20107417983551E-2</v>
      </c>
      <c r="K16" s="20"/>
      <c r="L16" s="20">
        <v>1.6866538835213801E-2</v>
      </c>
      <c r="M16" s="20">
        <v>1.7432345950080599E-2</v>
      </c>
      <c r="N16" s="20">
        <v>2.45184269092809E-2</v>
      </c>
      <c r="O16" s="20">
        <v>2.2303941214274099E-2</v>
      </c>
      <c r="P16" s="20">
        <v>1.46104456228084E-2</v>
      </c>
      <c r="Q16" s="20">
        <v>2.5872833046267401E-2</v>
      </c>
      <c r="R16" s="20">
        <v>8.40237849504742E-3</v>
      </c>
      <c r="S16" s="20">
        <v>1.63673675060136E-2</v>
      </c>
      <c r="T16" s="20">
        <v>8.9039255588848499E-3</v>
      </c>
      <c r="U16" s="20">
        <v>1.09965500180809E-2</v>
      </c>
      <c r="V16" s="20">
        <v>6.6129272083770502E-3</v>
      </c>
      <c r="W16" s="20">
        <v>2.2726149616608501E-2</v>
      </c>
      <c r="X16" s="20"/>
      <c r="Y16" s="20">
        <v>1.41652653557072E-2</v>
      </c>
      <c r="Z16" s="20">
        <v>1.11837966547282E-2</v>
      </c>
      <c r="AA16" s="20">
        <v>0</v>
      </c>
      <c r="AB16" s="20"/>
      <c r="AC16" s="20">
        <v>8.4216641078410197E-3</v>
      </c>
      <c r="AD16" s="20">
        <v>1.31282095158972E-2</v>
      </c>
      <c r="AE16" s="20">
        <v>2.4121564412018098E-2</v>
      </c>
      <c r="AF16" s="20"/>
      <c r="AG16" s="20">
        <v>1.1095349632236301E-2</v>
      </c>
      <c r="AH16" s="20">
        <v>8.1173382246503192E-3</v>
      </c>
      <c r="AI16" s="20">
        <v>1.1568232984107399E-2</v>
      </c>
      <c r="AJ16" s="20">
        <v>1.43546584481163E-2</v>
      </c>
      <c r="AK16" s="20">
        <v>1.58724609165952E-2</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L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31" t="s">
        <v>139</v>
      </c>
      <c r="E2" s="28"/>
      <c r="F2" s="28"/>
      <c r="G2" s="28"/>
      <c r="H2" s="28"/>
      <c r="I2" s="28"/>
      <c r="J2" s="28"/>
      <c r="K2" s="28"/>
      <c r="L2" s="28"/>
    </row>
    <row r="6" spans="2:12" ht="49.95" customHeight="1" x14ac:dyDescent="0.3">
      <c r="B6" s="17" t="s">
        <v>15</v>
      </c>
      <c r="C6" s="17" t="s">
        <v>130</v>
      </c>
      <c r="D6" s="17" t="s">
        <v>131</v>
      </c>
      <c r="E6" s="17" t="s">
        <v>132</v>
      </c>
      <c r="F6" s="17" t="s">
        <v>133</v>
      </c>
      <c r="G6" s="17" t="s">
        <v>134</v>
      </c>
      <c r="H6" s="17" t="s">
        <v>135</v>
      </c>
      <c r="I6" s="17" t="s">
        <v>136</v>
      </c>
      <c r="J6" s="17" t="s">
        <v>137</v>
      </c>
      <c r="K6" s="17" t="s">
        <v>138</v>
      </c>
    </row>
    <row r="7" spans="2:12" x14ac:dyDescent="0.3">
      <c r="B7" s="15" t="s">
        <v>66</v>
      </c>
      <c r="C7" s="14">
        <v>1.4687543793232999E-2</v>
      </c>
      <c r="D7" s="14">
        <v>1.66545172947902E-2</v>
      </c>
      <c r="E7" s="14">
        <v>1.5723052907822499E-2</v>
      </c>
      <c r="F7" s="14">
        <v>1.4143250471241001E-2</v>
      </c>
      <c r="G7" s="14">
        <v>1.5482056828704301E-2</v>
      </c>
      <c r="H7" s="14">
        <v>1.6776926518092299E-2</v>
      </c>
      <c r="I7" s="14">
        <v>1.6639840543014501E-2</v>
      </c>
      <c r="J7" s="14">
        <v>1.6206784722405401E-2</v>
      </c>
      <c r="K7" s="14">
        <v>1.7639441564087199E-2</v>
      </c>
    </row>
    <row r="8" spans="2:12" x14ac:dyDescent="0.3">
      <c r="B8" s="15" t="s">
        <v>67</v>
      </c>
      <c r="C8" s="14">
        <v>2.2708060366176501E-2</v>
      </c>
      <c r="D8" s="14">
        <v>1.7778088531621002E-2</v>
      </c>
      <c r="E8" s="14">
        <v>3.7804644797966497E-2</v>
      </c>
      <c r="F8" s="14">
        <v>2.8717226843101299E-2</v>
      </c>
      <c r="G8" s="14">
        <v>3.3656925799231401E-2</v>
      </c>
      <c r="H8" s="14">
        <v>2.8833476358485099E-2</v>
      </c>
      <c r="I8" s="14">
        <v>3.5358633404896103E-2</v>
      </c>
      <c r="J8" s="14">
        <v>3.3963626276225102E-2</v>
      </c>
      <c r="K8" s="14">
        <v>2.8523473705144999E-2</v>
      </c>
    </row>
    <row r="9" spans="2:12" ht="28.8" x14ac:dyDescent="0.3">
      <c r="B9" s="15" t="s">
        <v>68</v>
      </c>
      <c r="C9" s="14">
        <v>7.1993405139123598E-2</v>
      </c>
      <c r="D9" s="14">
        <v>6.9615470590062498E-2</v>
      </c>
      <c r="E9" s="14">
        <v>0.13710129666764401</v>
      </c>
      <c r="F9" s="14">
        <v>9.0987711085215695E-2</v>
      </c>
      <c r="G9" s="14">
        <v>0.11142823172647</v>
      </c>
      <c r="H9" s="14">
        <v>0.123564686714352</v>
      </c>
      <c r="I9" s="14">
        <v>0.11003672385884899</v>
      </c>
      <c r="J9" s="14">
        <v>0.109806701069183</v>
      </c>
      <c r="K9" s="14">
        <v>0.13362610331980601</v>
      </c>
    </row>
    <row r="10" spans="2:12" x14ac:dyDescent="0.3">
      <c r="B10" s="15" t="s">
        <v>69</v>
      </c>
      <c r="C10" s="14">
        <v>0.37127688494870698</v>
      </c>
      <c r="D10" s="14">
        <v>0.33494314314026202</v>
      </c>
      <c r="E10" s="14">
        <v>0.40791876577070202</v>
      </c>
      <c r="F10" s="14">
        <v>0.38453114681926198</v>
      </c>
      <c r="G10" s="14">
        <v>0.391904794463521</v>
      </c>
      <c r="H10" s="14">
        <v>0.39467552470305201</v>
      </c>
      <c r="I10" s="14">
        <v>0.38721362060549103</v>
      </c>
      <c r="J10" s="14">
        <v>0.38129494478142201</v>
      </c>
      <c r="K10" s="14">
        <v>0.38709331757452597</v>
      </c>
    </row>
    <row r="11" spans="2:12" x14ac:dyDescent="0.3">
      <c r="B11" s="15" t="s">
        <v>70</v>
      </c>
      <c r="C11" s="14">
        <v>0.51933410575275996</v>
      </c>
      <c r="D11" s="14">
        <v>0.56100878044326496</v>
      </c>
      <c r="E11" s="14">
        <v>0.40145223985586598</v>
      </c>
      <c r="F11" s="14">
        <v>0.48162066478117999</v>
      </c>
      <c r="G11" s="14">
        <v>0.44752799118207298</v>
      </c>
      <c r="H11" s="14">
        <v>0.43614938570601902</v>
      </c>
      <c r="I11" s="14">
        <v>0.45075118158775002</v>
      </c>
      <c r="J11" s="14">
        <v>0.45872794315076398</v>
      </c>
      <c r="K11" s="14">
        <v>0.43311766383643602</v>
      </c>
    </row>
    <row r="12" spans="2:12" x14ac:dyDescent="0.3">
      <c r="B12" s="16"/>
      <c r="C12" s="16"/>
      <c r="D12" s="16"/>
      <c r="E12" s="16"/>
      <c r="F12" s="16"/>
      <c r="G12" s="16"/>
      <c r="H12" s="16"/>
      <c r="I12" s="16"/>
      <c r="J12" s="16"/>
      <c r="K12" s="16"/>
    </row>
    <row r="13" spans="2:12" x14ac:dyDescent="0.3">
      <c r="B13" t="s">
        <v>72</v>
      </c>
    </row>
    <row r="14" spans="2:12" x14ac:dyDescent="0.3">
      <c r="B14" t="s">
        <v>73</v>
      </c>
    </row>
    <row r="18" spans="2:2" x14ac:dyDescent="0.3">
      <c r="B18"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66</v>
      </c>
      <c r="C9" s="14">
        <v>1.4687543793232999E-2</v>
      </c>
      <c r="D9" s="14">
        <v>1.4470977720976099E-2</v>
      </c>
      <c r="E9" s="14">
        <v>1.4995713971781101E-2</v>
      </c>
      <c r="F9" s="14"/>
      <c r="G9" s="14">
        <v>1.1106064106712501E-2</v>
      </c>
      <c r="H9" s="14">
        <v>1.13246123535668E-2</v>
      </c>
      <c r="I9" s="14">
        <v>2.0156163788924101E-2</v>
      </c>
      <c r="J9" s="14">
        <v>1.7451538356100901E-2</v>
      </c>
      <c r="K9" s="14"/>
      <c r="L9" s="14">
        <v>1.7378558797029198E-2</v>
      </c>
      <c r="M9" s="14">
        <v>1.7891649857533699E-2</v>
      </c>
      <c r="N9" s="14">
        <v>2.51850689195923E-2</v>
      </c>
      <c r="O9" s="14">
        <v>3.4701620508133901E-3</v>
      </c>
      <c r="P9" s="14">
        <v>1.40157277601812E-2</v>
      </c>
      <c r="Q9" s="14">
        <v>1.1633208120781899E-2</v>
      </c>
      <c r="R9" s="14">
        <v>2.0531349630535101E-2</v>
      </c>
      <c r="S9" s="14">
        <v>8.36989043902211E-3</v>
      </c>
      <c r="T9" s="14">
        <v>1.1731106795568999E-2</v>
      </c>
      <c r="U9" s="14">
        <v>2.2029554778137998E-2</v>
      </c>
      <c r="V9" s="14">
        <v>6.4416267465151299E-3</v>
      </c>
      <c r="W9" s="14">
        <v>0</v>
      </c>
      <c r="X9" s="14"/>
      <c r="Y9" s="14">
        <v>1.2996026363253799E-2</v>
      </c>
      <c r="Z9" s="14">
        <v>1.01503316514381E-2</v>
      </c>
      <c r="AA9" s="14">
        <v>2.26244718250352E-2</v>
      </c>
      <c r="AB9" s="14"/>
      <c r="AC9" s="14">
        <v>1.0326785910891799E-2</v>
      </c>
      <c r="AD9" s="14">
        <v>1.09502492226396E-2</v>
      </c>
      <c r="AE9" s="14">
        <v>2.6558427226360599E-2</v>
      </c>
      <c r="AF9" s="14"/>
      <c r="AG9" s="14">
        <v>2.9027549777969199E-2</v>
      </c>
      <c r="AH9" s="14">
        <v>8.2897293090439406E-3</v>
      </c>
      <c r="AI9" s="14">
        <v>1.00562185452745E-2</v>
      </c>
      <c r="AJ9" s="14">
        <v>1.2514139777156401E-2</v>
      </c>
      <c r="AK9" s="14">
        <v>1.8832986056234E-2</v>
      </c>
    </row>
    <row r="10" spans="2:37" x14ac:dyDescent="0.3">
      <c r="B10" s="15" t="s">
        <v>67</v>
      </c>
      <c r="C10" s="14">
        <v>2.2708060366176501E-2</v>
      </c>
      <c r="D10" s="14">
        <v>3.2690543453431802E-2</v>
      </c>
      <c r="E10" s="14">
        <v>1.24643081640017E-2</v>
      </c>
      <c r="F10" s="14"/>
      <c r="G10" s="14">
        <v>1.9726825088658799E-2</v>
      </c>
      <c r="H10" s="14">
        <v>1.6602840740523001E-2</v>
      </c>
      <c r="I10" s="14">
        <v>2.6305483128070701E-2</v>
      </c>
      <c r="J10" s="14">
        <v>2.9436402105311298E-2</v>
      </c>
      <c r="K10" s="14"/>
      <c r="L10" s="14">
        <v>2.8347803189522802E-2</v>
      </c>
      <c r="M10" s="14">
        <v>1.4980548116218E-2</v>
      </c>
      <c r="N10" s="14">
        <v>1.7087684978137101E-2</v>
      </c>
      <c r="O10" s="14">
        <v>3.9983151672640903E-2</v>
      </c>
      <c r="P10" s="14">
        <v>1.3682625318744999E-2</v>
      </c>
      <c r="Q10" s="14">
        <v>2.1969121465666899E-2</v>
      </c>
      <c r="R10" s="14">
        <v>1.7179823341911E-2</v>
      </c>
      <c r="S10" s="14">
        <v>2.6641932530017998E-2</v>
      </c>
      <c r="T10" s="14">
        <v>2.41282882834278E-2</v>
      </c>
      <c r="U10" s="14">
        <v>1.63444230813517E-2</v>
      </c>
      <c r="V10" s="14">
        <v>1.89245001217586E-2</v>
      </c>
      <c r="W10" s="14">
        <v>4.6157005167308598E-2</v>
      </c>
      <c r="X10" s="14"/>
      <c r="Y10" s="14">
        <v>1.3973566725148399E-2</v>
      </c>
      <c r="Z10" s="14">
        <v>1.97657546580839E-2</v>
      </c>
      <c r="AA10" s="14">
        <v>2.1012192152847099E-2</v>
      </c>
      <c r="AB10" s="14"/>
      <c r="AC10" s="14">
        <v>1.8815560315561398E-2</v>
      </c>
      <c r="AD10" s="14">
        <v>2.4473453130957799E-2</v>
      </c>
      <c r="AE10" s="14">
        <v>3.0302390641851099E-2</v>
      </c>
      <c r="AF10" s="14"/>
      <c r="AG10" s="14">
        <v>5.7208929403381403E-2</v>
      </c>
      <c r="AH10" s="14">
        <v>3.00052701305231E-2</v>
      </c>
      <c r="AI10" s="14">
        <v>2.41517836649447E-2</v>
      </c>
      <c r="AJ10" s="14">
        <v>1.63574143115057E-2</v>
      </c>
      <c r="AK10" s="14">
        <v>2.99910198262602E-2</v>
      </c>
    </row>
    <row r="11" spans="2:37" ht="28.8" x14ac:dyDescent="0.3">
      <c r="B11" s="15" t="s">
        <v>68</v>
      </c>
      <c r="C11" s="14">
        <v>7.1993405139123598E-2</v>
      </c>
      <c r="D11" s="14">
        <v>7.5422455602521005E-2</v>
      </c>
      <c r="E11" s="14">
        <v>6.9119669962014102E-2</v>
      </c>
      <c r="F11" s="14"/>
      <c r="G11" s="14">
        <v>3.9832572149642503E-2</v>
      </c>
      <c r="H11" s="14">
        <v>7.0243852722031097E-2</v>
      </c>
      <c r="I11" s="14">
        <v>7.0942677867671097E-2</v>
      </c>
      <c r="J11" s="14">
        <v>0.10919371146416899</v>
      </c>
      <c r="K11" s="14"/>
      <c r="L11" s="14">
        <v>8.2397040676649699E-2</v>
      </c>
      <c r="M11" s="14">
        <v>5.0329304418333401E-2</v>
      </c>
      <c r="N11" s="14">
        <v>8.3225754954932701E-2</v>
      </c>
      <c r="O11" s="14">
        <v>8.0732087758124293E-2</v>
      </c>
      <c r="P11" s="14">
        <v>4.2164330757692298E-2</v>
      </c>
      <c r="Q11" s="14">
        <v>4.4214347945001502E-2</v>
      </c>
      <c r="R11" s="14">
        <v>6.1530944670774301E-2</v>
      </c>
      <c r="S11" s="14">
        <v>8.5069991337986803E-2</v>
      </c>
      <c r="T11" s="14">
        <v>0.105781241638558</v>
      </c>
      <c r="U11" s="14">
        <v>5.9968930022722598E-2</v>
      </c>
      <c r="V11" s="14">
        <v>0.106024099787596</v>
      </c>
      <c r="W11" s="14">
        <v>8.0059817264377497E-2</v>
      </c>
      <c r="X11" s="14"/>
      <c r="Y11" s="14">
        <v>4.7285316004847297E-2</v>
      </c>
      <c r="Z11" s="14">
        <v>6.0600920972164102E-2</v>
      </c>
      <c r="AA11" s="14">
        <v>7.7279601026583405E-2</v>
      </c>
      <c r="AB11" s="14"/>
      <c r="AC11" s="14">
        <v>6.7120396174203303E-2</v>
      </c>
      <c r="AD11" s="14">
        <v>5.7014356216179798E-2</v>
      </c>
      <c r="AE11" s="14">
        <v>9.97690620920689E-2</v>
      </c>
      <c r="AF11" s="14"/>
      <c r="AG11" s="14">
        <v>0.105792528511434</v>
      </c>
      <c r="AH11" s="14">
        <v>7.9968820296552307E-2</v>
      </c>
      <c r="AI11" s="14">
        <v>6.7422597354199906E-2</v>
      </c>
      <c r="AJ11" s="14">
        <v>6.22049443538416E-2</v>
      </c>
      <c r="AK11" s="14">
        <v>7.2731534293711597E-2</v>
      </c>
    </row>
    <row r="12" spans="2:37" x14ac:dyDescent="0.3">
      <c r="B12" s="15" t="s">
        <v>69</v>
      </c>
      <c r="C12" s="14">
        <v>0.37127688494870698</v>
      </c>
      <c r="D12" s="14">
        <v>0.36748054534654601</v>
      </c>
      <c r="E12" s="14">
        <v>0.374800999553489</v>
      </c>
      <c r="F12" s="14"/>
      <c r="G12" s="14">
        <v>0.393164745023939</v>
      </c>
      <c r="H12" s="14">
        <v>0.37770178621559097</v>
      </c>
      <c r="I12" s="14">
        <v>0.35276098754976798</v>
      </c>
      <c r="J12" s="14">
        <v>0.35747857641789699</v>
      </c>
      <c r="K12" s="14"/>
      <c r="L12" s="14">
        <v>0.34672741783218602</v>
      </c>
      <c r="M12" s="14">
        <v>0.39129434471657198</v>
      </c>
      <c r="N12" s="14">
        <v>0.42809412392934798</v>
      </c>
      <c r="O12" s="14">
        <v>0.36312220767631898</v>
      </c>
      <c r="P12" s="14">
        <v>0.41136613806060601</v>
      </c>
      <c r="Q12" s="14">
        <v>0.33436862198002298</v>
      </c>
      <c r="R12" s="14">
        <v>0.37587351637259903</v>
      </c>
      <c r="S12" s="14">
        <v>0.36732593203110803</v>
      </c>
      <c r="T12" s="14">
        <v>0.34827423968230298</v>
      </c>
      <c r="U12" s="14">
        <v>0.39938168245259698</v>
      </c>
      <c r="V12" s="14">
        <v>0.31872765397736003</v>
      </c>
      <c r="W12" s="14">
        <v>0.36983014021754601</v>
      </c>
      <c r="X12" s="14"/>
      <c r="Y12" s="14">
        <v>0.33335794738749602</v>
      </c>
      <c r="Z12" s="14">
        <v>0.384615090068406</v>
      </c>
      <c r="AA12" s="14">
        <v>0.44320752544536002</v>
      </c>
      <c r="AB12" s="14"/>
      <c r="AC12" s="14">
        <v>0.34914335453407302</v>
      </c>
      <c r="AD12" s="14">
        <v>0.39553284698090002</v>
      </c>
      <c r="AE12" s="14">
        <v>0.34243119292455099</v>
      </c>
      <c r="AF12" s="14"/>
      <c r="AG12" s="14">
        <v>0.34686154299064098</v>
      </c>
      <c r="AH12" s="14">
        <v>0.41004990355082299</v>
      </c>
      <c r="AI12" s="14">
        <v>0.33972068994265098</v>
      </c>
      <c r="AJ12" s="14">
        <v>0.36730639106651602</v>
      </c>
      <c r="AK12" s="14">
        <v>0.40168499842316702</v>
      </c>
    </row>
    <row r="13" spans="2:37" x14ac:dyDescent="0.3">
      <c r="B13" s="15" t="s">
        <v>70</v>
      </c>
      <c r="C13" s="20">
        <v>0.51933410575275996</v>
      </c>
      <c r="D13" s="20">
        <v>0.50993547787652505</v>
      </c>
      <c r="E13" s="20">
        <v>0.52861930834871496</v>
      </c>
      <c r="F13" s="20"/>
      <c r="G13" s="20">
        <v>0.536169793631047</v>
      </c>
      <c r="H13" s="20">
        <v>0.52412690796828798</v>
      </c>
      <c r="I13" s="20">
        <v>0.52983468766556696</v>
      </c>
      <c r="J13" s="20">
        <v>0.48643977165652202</v>
      </c>
      <c r="K13" s="20"/>
      <c r="L13" s="20">
        <v>0.52514917950461204</v>
      </c>
      <c r="M13" s="20">
        <v>0.525504152891343</v>
      </c>
      <c r="N13" s="20">
        <v>0.44640736721799001</v>
      </c>
      <c r="O13" s="20">
        <v>0.51269239084210205</v>
      </c>
      <c r="P13" s="20">
        <v>0.51877117810277595</v>
      </c>
      <c r="Q13" s="20">
        <v>0.58781470048852702</v>
      </c>
      <c r="R13" s="20">
        <v>0.52488436598417998</v>
      </c>
      <c r="S13" s="20">
        <v>0.512592253661865</v>
      </c>
      <c r="T13" s="20">
        <v>0.51008512360014202</v>
      </c>
      <c r="U13" s="20">
        <v>0.50227540966519102</v>
      </c>
      <c r="V13" s="20">
        <v>0.54988211936676901</v>
      </c>
      <c r="W13" s="20">
        <v>0.50395303735076802</v>
      </c>
      <c r="X13" s="20"/>
      <c r="Y13" s="20">
        <v>0.59238714351925403</v>
      </c>
      <c r="Z13" s="20">
        <v>0.52486790264990801</v>
      </c>
      <c r="AA13" s="20">
        <v>0.43587620955017398</v>
      </c>
      <c r="AB13" s="20"/>
      <c r="AC13" s="20">
        <v>0.55459390306527101</v>
      </c>
      <c r="AD13" s="20">
        <v>0.51202909444932299</v>
      </c>
      <c r="AE13" s="20">
        <v>0.50093892711516896</v>
      </c>
      <c r="AF13" s="20"/>
      <c r="AG13" s="20">
        <v>0.46110944931657399</v>
      </c>
      <c r="AH13" s="20">
        <v>0.47168627671305802</v>
      </c>
      <c r="AI13" s="20">
        <v>0.55864871049292997</v>
      </c>
      <c r="AJ13" s="20">
        <v>0.54161711049098005</v>
      </c>
      <c r="AK13" s="20">
        <v>0.47675946140062803</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141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66</v>
      </c>
      <c r="C9" s="14">
        <v>1.66545172947902E-2</v>
      </c>
      <c r="D9" s="14">
        <v>1.56945680825516E-2</v>
      </c>
      <c r="E9" s="14">
        <v>1.77014272766601E-2</v>
      </c>
      <c r="F9" s="14"/>
      <c r="G9" s="14">
        <v>9.5968476873736098E-3</v>
      </c>
      <c r="H9" s="14">
        <v>1.51807074139063E-2</v>
      </c>
      <c r="I9" s="14">
        <v>2.3145859729619099E-2</v>
      </c>
      <c r="J9" s="14">
        <v>2.03394825780858E-2</v>
      </c>
      <c r="K9" s="14"/>
      <c r="L9" s="14">
        <v>2.4435233827968202E-2</v>
      </c>
      <c r="M9" s="14">
        <v>2.3027281830070401E-2</v>
      </c>
      <c r="N9" s="14">
        <v>2.5438604489122801E-2</v>
      </c>
      <c r="O9" s="14">
        <v>6.96277229346004E-3</v>
      </c>
      <c r="P9" s="14">
        <v>1.3902037426423999E-2</v>
      </c>
      <c r="Q9" s="14">
        <v>3.54284881943596E-3</v>
      </c>
      <c r="R9" s="14">
        <v>2.0562902442667501E-2</v>
      </c>
      <c r="S9" s="14">
        <v>8.36989043902211E-3</v>
      </c>
      <c r="T9" s="14">
        <v>1.18677450608346E-2</v>
      </c>
      <c r="U9" s="14">
        <v>2.5636109627171201E-2</v>
      </c>
      <c r="V9" s="14">
        <v>0</v>
      </c>
      <c r="W9" s="14">
        <v>2.32609156899952E-2</v>
      </c>
      <c r="X9" s="14"/>
      <c r="Y9" s="14">
        <v>1.4514456364451599E-2</v>
      </c>
      <c r="Z9" s="14">
        <v>1.3653166405566099E-2</v>
      </c>
      <c r="AA9" s="14">
        <v>2.7894268900016901E-2</v>
      </c>
      <c r="AB9" s="14"/>
      <c r="AC9" s="14">
        <v>1.1956291592620599E-2</v>
      </c>
      <c r="AD9" s="14">
        <v>1.7549071427127302E-2</v>
      </c>
      <c r="AE9" s="14">
        <v>2.2506434027014799E-2</v>
      </c>
      <c r="AF9" s="14"/>
      <c r="AG9" s="14">
        <v>5.66268646723571E-2</v>
      </c>
      <c r="AH9" s="14">
        <v>1.2390186167837099E-2</v>
      </c>
      <c r="AI9" s="14">
        <v>9.6023360475960794E-3</v>
      </c>
      <c r="AJ9" s="14">
        <v>1.4569590267654101E-2</v>
      </c>
      <c r="AK9" s="14">
        <v>2.2032900472566098E-2</v>
      </c>
    </row>
    <row r="10" spans="2:37" x14ac:dyDescent="0.3">
      <c r="B10" s="15" t="s">
        <v>67</v>
      </c>
      <c r="C10" s="14">
        <v>1.7778088531621002E-2</v>
      </c>
      <c r="D10" s="14">
        <v>2.4650389829011101E-2</v>
      </c>
      <c r="E10" s="14">
        <v>1.05384244621053E-2</v>
      </c>
      <c r="F10" s="14"/>
      <c r="G10" s="14">
        <v>1.8702041691802101E-2</v>
      </c>
      <c r="H10" s="14">
        <v>1.24355469955375E-2</v>
      </c>
      <c r="I10" s="14">
        <v>1.8446500574075202E-2</v>
      </c>
      <c r="J10" s="14">
        <v>2.2001881628541501E-2</v>
      </c>
      <c r="K10" s="14"/>
      <c r="L10" s="14">
        <v>1.4693035590224701E-2</v>
      </c>
      <c r="M10" s="14">
        <v>9.9748383578918392E-3</v>
      </c>
      <c r="N10" s="14">
        <v>2.47711499226053E-2</v>
      </c>
      <c r="O10" s="14">
        <v>1.43713640172583E-2</v>
      </c>
      <c r="P10" s="14">
        <v>9.3203089492507208E-3</v>
      </c>
      <c r="Q10" s="14">
        <v>1.8224664999871E-2</v>
      </c>
      <c r="R10" s="14">
        <v>2.5419159110754899E-2</v>
      </c>
      <c r="S10" s="14">
        <v>2.8542596554888101E-2</v>
      </c>
      <c r="T10" s="14">
        <v>2.65470965293878E-2</v>
      </c>
      <c r="U10" s="14">
        <v>1.5626997427953E-2</v>
      </c>
      <c r="V10" s="14">
        <v>6.2112994905048303E-3</v>
      </c>
      <c r="W10" s="14">
        <v>3.4945942718395802E-2</v>
      </c>
      <c r="X10" s="14"/>
      <c r="Y10" s="14">
        <v>1.5910462308569701E-2</v>
      </c>
      <c r="Z10" s="14">
        <v>1.5073900904895E-2</v>
      </c>
      <c r="AA10" s="14">
        <v>1.6152222040742601E-2</v>
      </c>
      <c r="AB10" s="14"/>
      <c r="AC10" s="14">
        <v>1.6901076515514701E-2</v>
      </c>
      <c r="AD10" s="14">
        <v>1.7869593052412699E-2</v>
      </c>
      <c r="AE10" s="14">
        <v>1.9835497254698499E-2</v>
      </c>
      <c r="AF10" s="14"/>
      <c r="AG10" s="14">
        <v>3.8758793679894203E-2</v>
      </c>
      <c r="AH10" s="14">
        <v>3.86229934813846E-2</v>
      </c>
      <c r="AI10" s="14">
        <v>1.2236733539252399E-2</v>
      </c>
      <c r="AJ10" s="14">
        <v>1.3665172778667E-2</v>
      </c>
      <c r="AK10" s="14">
        <v>2.2121743721486901E-2</v>
      </c>
    </row>
    <row r="11" spans="2:37" ht="28.8" x14ac:dyDescent="0.3">
      <c r="B11" s="15" t="s">
        <v>68</v>
      </c>
      <c r="C11" s="14">
        <v>6.9615470590062498E-2</v>
      </c>
      <c r="D11" s="14">
        <v>7.3321023028484603E-2</v>
      </c>
      <c r="E11" s="14">
        <v>6.5788037021069695E-2</v>
      </c>
      <c r="F11" s="14"/>
      <c r="G11" s="14">
        <v>4.4480042910562699E-2</v>
      </c>
      <c r="H11" s="14">
        <v>5.6067967166813101E-2</v>
      </c>
      <c r="I11" s="14">
        <v>7.8818719452887306E-2</v>
      </c>
      <c r="J11" s="14">
        <v>0.10242410225383999</v>
      </c>
      <c r="K11" s="14"/>
      <c r="L11" s="14">
        <v>7.4828709873493798E-2</v>
      </c>
      <c r="M11" s="14">
        <v>6.1167171340709703E-2</v>
      </c>
      <c r="N11" s="14">
        <v>7.3663127304880699E-2</v>
      </c>
      <c r="O11" s="14">
        <v>8.1679916955622697E-2</v>
      </c>
      <c r="P11" s="14">
        <v>7.0049487621607995E-2</v>
      </c>
      <c r="Q11" s="14">
        <v>5.5391964404235203E-2</v>
      </c>
      <c r="R11" s="14">
        <v>6.5066649268672005E-2</v>
      </c>
      <c r="S11" s="14">
        <v>8.9689960672739502E-2</v>
      </c>
      <c r="T11" s="14">
        <v>6.8505244020057601E-2</v>
      </c>
      <c r="U11" s="14">
        <v>6.6382209181382504E-2</v>
      </c>
      <c r="V11" s="14">
        <v>7.4011996820540493E-2</v>
      </c>
      <c r="W11" s="14">
        <v>6.8431998897772697E-2</v>
      </c>
      <c r="X11" s="14"/>
      <c r="Y11" s="14">
        <v>4.8148668078020498E-2</v>
      </c>
      <c r="Z11" s="14">
        <v>5.8308891027657801E-2</v>
      </c>
      <c r="AA11" s="14">
        <v>7.8499709827646605E-2</v>
      </c>
      <c r="AB11" s="14"/>
      <c r="AC11" s="14">
        <v>6.0059195743370902E-2</v>
      </c>
      <c r="AD11" s="14">
        <v>4.9779110446253397E-2</v>
      </c>
      <c r="AE11" s="14">
        <v>0.113002858694577</v>
      </c>
      <c r="AF11" s="14"/>
      <c r="AG11" s="14">
        <v>8.5990409705605106E-2</v>
      </c>
      <c r="AH11" s="14">
        <v>7.1232985149575698E-2</v>
      </c>
      <c r="AI11" s="14">
        <v>8.0274683942205993E-2</v>
      </c>
      <c r="AJ11" s="14">
        <v>5.59620876883365E-2</v>
      </c>
      <c r="AK11" s="14">
        <v>7.7819899741378401E-2</v>
      </c>
    </row>
    <row r="12" spans="2:37" x14ac:dyDescent="0.3">
      <c r="B12" s="15" t="s">
        <v>69</v>
      </c>
      <c r="C12" s="14">
        <v>0.33494314314026202</v>
      </c>
      <c r="D12" s="14">
        <v>0.34011260989936898</v>
      </c>
      <c r="E12" s="14">
        <v>0.32945511942016997</v>
      </c>
      <c r="F12" s="14"/>
      <c r="G12" s="14">
        <v>0.34227018019644001</v>
      </c>
      <c r="H12" s="14">
        <v>0.34876032555674202</v>
      </c>
      <c r="I12" s="14">
        <v>0.30882819246238302</v>
      </c>
      <c r="J12" s="14">
        <v>0.33533106067088497</v>
      </c>
      <c r="K12" s="14"/>
      <c r="L12" s="14">
        <v>0.34838491497008101</v>
      </c>
      <c r="M12" s="14">
        <v>0.32614339646988899</v>
      </c>
      <c r="N12" s="14">
        <v>0.36825074653262801</v>
      </c>
      <c r="O12" s="14">
        <v>0.28710927256324498</v>
      </c>
      <c r="P12" s="14">
        <v>0.32073007491418398</v>
      </c>
      <c r="Q12" s="14">
        <v>0.34104186318428897</v>
      </c>
      <c r="R12" s="14">
        <v>0.310992430442941</v>
      </c>
      <c r="S12" s="14">
        <v>0.36832633571200002</v>
      </c>
      <c r="T12" s="14">
        <v>0.340268073258578</v>
      </c>
      <c r="U12" s="14">
        <v>0.345098997044336</v>
      </c>
      <c r="V12" s="14">
        <v>0.34304316431975002</v>
      </c>
      <c r="W12" s="14">
        <v>0.335978830899412</v>
      </c>
      <c r="X12" s="14"/>
      <c r="Y12" s="14">
        <v>0.30104457996841399</v>
      </c>
      <c r="Z12" s="14">
        <v>0.34931644803788398</v>
      </c>
      <c r="AA12" s="14">
        <v>0.34627068388947901</v>
      </c>
      <c r="AB12" s="14"/>
      <c r="AC12" s="14">
        <v>0.31248985701249399</v>
      </c>
      <c r="AD12" s="14">
        <v>0.34497832492737501</v>
      </c>
      <c r="AE12" s="14">
        <v>0.35945100000728403</v>
      </c>
      <c r="AF12" s="14"/>
      <c r="AG12" s="14">
        <v>0.33111370864880901</v>
      </c>
      <c r="AH12" s="14">
        <v>0.32633349365925302</v>
      </c>
      <c r="AI12" s="14">
        <v>0.30071218703162</v>
      </c>
      <c r="AJ12" s="14">
        <v>0.34220371726084298</v>
      </c>
      <c r="AK12" s="14">
        <v>0.35017213434677802</v>
      </c>
    </row>
    <row r="13" spans="2:37" x14ac:dyDescent="0.3">
      <c r="B13" s="15" t="s">
        <v>70</v>
      </c>
      <c r="C13" s="20">
        <v>0.56100878044326496</v>
      </c>
      <c r="D13" s="20">
        <v>0.54622140916058404</v>
      </c>
      <c r="E13" s="20">
        <v>0.57651699181999505</v>
      </c>
      <c r="F13" s="20"/>
      <c r="G13" s="20">
        <v>0.58495088751382196</v>
      </c>
      <c r="H13" s="20">
        <v>0.56755545286700104</v>
      </c>
      <c r="I13" s="20">
        <v>0.57076072778103504</v>
      </c>
      <c r="J13" s="20">
        <v>0.51990347286864802</v>
      </c>
      <c r="K13" s="20"/>
      <c r="L13" s="20">
        <v>0.53765810573823203</v>
      </c>
      <c r="M13" s="20">
        <v>0.57968731200143897</v>
      </c>
      <c r="N13" s="20">
        <v>0.50787637175076406</v>
      </c>
      <c r="O13" s="20">
        <v>0.60987667417041402</v>
      </c>
      <c r="P13" s="20">
        <v>0.58599809108853396</v>
      </c>
      <c r="Q13" s="20">
        <v>0.58179865859216895</v>
      </c>
      <c r="R13" s="20">
        <v>0.577958858734965</v>
      </c>
      <c r="S13" s="20">
        <v>0.50507121662135102</v>
      </c>
      <c r="T13" s="20">
        <v>0.55281184113114201</v>
      </c>
      <c r="U13" s="20">
        <v>0.54725568671915703</v>
      </c>
      <c r="V13" s="20">
        <v>0.57673353936920502</v>
      </c>
      <c r="W13" s="20">
        <v>0.53738231179442397</v>
      </c>
      <c r="X13" s="20"/>
      <c r="Y13" s="20">
        <v>0.62038183328054397</v>
      </c>
      <c r="Z13" s="20">
        <v>0.56364759362399697</v>
      </c>
      <c r="AA13" s="20">
        <v>0.53118311534211504</v>
      </c>
      <c r="AB13" s="20"/>
      <c r="AC13" s="20">
        <v>0.59859357913599998</v>
      </c>
      <c r="AD13" s="20">
        <v>0.56982390014683104</v>
      </c>
      <c r="AE13" s="20">
        <v>0.485204210016426</v>
      </c>
      <c r="AF13" s="20"/>
      <c r="AG13" s="20">
        <v>0.48751022329333399</v>
      </c>
      <c r="AH13" s="20">
        <v>0.55142034154194997</v>
      </c>
      <c r="AI13" s="20">
        <v>0.597174059439326</v>
      </c>
      <c r="AJ13" s="20">
        <v>0.57359943200450003</v>
      </c>
      <c r="AK13" s="20">
        <v>0.52785332171779098</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142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66</v>
      </c>
      <c r="C9" s="14">
        <v>1.5723052907822499E-2</v>
      </c>
      <c r="D9" s="14">
        <v>1.8500963623489401E-2</v>
      </c>
      <c r="E9" s="14">
        <v>1.31144523921915E-2</v>
      </c>
      <c r="F9" s="14"/>
      <c r="G9" s="14">
        <v>9.6315574556906092E-3</v>
      </c>
      <c r="H9" s="14">
        <v>1.6708022416266798E-2</v>
      </c>
      <c r="I9" s="14">
        <v>1.9925230474758599E-2</v>
      </c>
      <c r="J9" s="14">
        <v>1.78115015170986E-2</v>
      </c>
      <c r="K9" s="14"/>
      <c r="L9" s="14">
        <v>9.6005635135063792E-3</v>
      </c>
      <c r="M9" s="14">
        <v>2.04843266873053E-2</v>
      </c>
      <c r="N9" s="14">
        <v>3.3493677170439197E-2</v>
      </c>
      <c r="O9" s="14">
        <v>7.02122669670752E-3</v>
      </c>
      <c r="P9" s="14">
        <v>1.92082941801308E-2</v>
      </c>
      <c r="Q9" s="14">
        <v>8.1976117374070994E-3</v>
      </c>
      <c r="R9" s="14">
        <v>1.6365200517843001E-2</v>
      </c>
      <c r="S9" s="14">
        <v>2.65809276873928E-2</v>
      </c>
      <c r="T9" s="14">
        <v>1.47499247747877E-2</v>
      </c>
      <c r="U9" s="14">
        <v>1.8217942813695698E-2</v>
      </c>
      <c r="V9" s="14">
        <v>0</v>
      </c>
      <c r="W9" s="14">
        <v>2.3041375331345201E-2</v>
      </c>
      <c r="X9" s="14"/>
      <c r="Y9" s="14">
        <v>1.09636442010416E-2</v>
      </c>
      <c r="Z9" s="14">
        <v>1.39239557448783E-2</v>
      </c>
      <c r="AA9" s="14">
        <v>1.70363237967379E-2</v>
      </c>
      <c r="AB9" s="14"/>
      <c r="AC9" s="14">
        <v>1.49436234583616E-2</v>
      </c>
      <c r="AD9" s="14">
        <v>1.43968809528753E-2</v>
      </c>
      <c r="AE9" s="14">
        <v>1.9981079902440298E-2</v>
      </c>
      <c r="AF9" s="14"/>
      <c r="AG9" s="14">
        <v>3.1489901182117697E-2</v>
      </c>
      <c r="AH9" s="14">
        <v>8.2897293090439406E-3</v>
      </c>
      <c r="AI9" s="14">
        <v>1.41116402676078E-2</v>
      </c>
      <c r="AJ9" s="14">
        <v>1.3551817611577199E-2</v>
      </c>
      <c r="AK9" s="14">
        <v>2.0640777233256601E-2</v>
      </c>
    </row>
    <row r="10" spans="2:37" x14ac:dyDescent="0.3">
      <c r="B10" s="15" t="s">
        <v>67</v>
      </c>
      <c r="C10" s="14">
        <v>3.7804644797966497E-2</v>
      </c>
      <c r="D10" s="14">
        <v>5.3518632908013099E-2</v>
      </c>
      <c r="E10" s="14">
        <v>2.2711621582360599E-2</v>
      </c>
      <c r="F10" s="14"/>
      <c r="G10" s="14">
        <v>3.8805733377913397E-2</v>
      </c>
      <c r="H10" s="14">
        <v>4.4614262067503803E-2</v>
      </c>
      <c r="I10" s="14">
        <v>3.7546713171301198E-2</v>
      </c>
      <c r="J10" s="14">
        <v>2.8873967388011301E-2</v>
      </c>
      <c r="K10" s="14"/>
      <c r="L10" s="14">
        <v>2.7045386158023699E-2</v>
      </c>
      <c r="M10" s="14">
        <v>3.4673863025967797E-2</v>
      </c>
      <c r="N10" s="14">
        <v>2.9723195399668001E-2</v>
      </c>
      <c r="O10" s="14">
        <v>5.64430827829321E-2</v>
      </c>
      <c r="P10" s="14">
        <v>3.88372223159879E-2</v>
      </c>
      <c r="Q10" s="14">
        <v>3.2608563724423202E-2</v>
      </c>
      <c r="R10" s="14">
        <v>3.6961313183722498E-2</v>
      </c>
      <c r="S10" s="14">
        <v>5.2650015678306898E-2</v>
      </c>
      <c r="T10" s="14">
        <v>3.8598918522808397E-2</v>
      </c>
      <c r="U10" s="14">
        <v>4.9224997116593699E-2</v>
      </c>
      <c r="V10" s="14">
        <v>3.9586279705482501E-2</v>
      </c>
      <c r="W10" s="14">
        <v>2.26357323921332E-2</v>
      </c>
      <c r="X10" s="14"/>
      <c r="Y10" s="14">
        <v>3.5198728850824E-2</v>
      </c>
      <c r="Z10" s="14">
        <v>3.5566328995502001E-2</v>
      </c>
      <c r="AA10" s="14">
        <v>4.5316497127478601E-2</v>
      </c>
      <c r="AB10" s="14"/>
      <c r="AC10" s="14">
        <v>3.29158881755428E-2</v>
      </c>
      <c r="AD10" s="14">
        <v>4.4682499630409198E-2</v>
      </c>
      <c r="AE10" s="14">
        <v>2.4528485471907498E-2</v>
      </c>
      <c r="AF10" s="14"/>
      <c r="AG10" s="14">
        <v>7.7040641290028702E-2</v>
      </c>
      <c r="AH10" s="14">
        <v>4.0674829774019698E-2</v>
      </c>
      <c r="AI10" s="14">
        <v>4.6493342348950799E-2</v>
      </c>
      <c r="AJ10" s="14">
        <v>3.4034968124584203E-2</v>
      </c>
      <c r="AK10" s="14">
        <v>3.5626847455797403E-2</v>
      </c>
    </row>
    <row r="11" spans="2:37" ht="28.8" x14ac:dyDescent="0.3">
      <c r="B11" s="15" t="s">
        <v>68</v>
      </c>
      <c r="C11" s="14">
        <v>0.13710129666764401</v>
      </c>
      <c r="D11" s="14">
        <v>0.145914649307056</v>
      </c>
      <c r="E11" s="14">
        <v>0.12675798413405301</v>
      </c>
      <c r="F11" s="14"/>
      <c r="G11" s="14">
        <v>0.13126987282179001</v>
      </c>
      <c r="H11" s="14">
        <v>0.127150409648945</v>
      </c>
      <c r="I11" s="14">
        <v>0.14908458158275001</v>
      </c>
      <c r="J11" s="14">
        <v>0.14256767948600299</v>
      </c>
      <c r="K11" s="14"/>
      <c r="L11" s="14">
        <v>0.14979431936483201</v>
      </c>
      <c r="M11" s="14">
        <v>0.120231549493273</v>
      </c>
      <c r="N11" s="14">
        <v>0.123093898876749</v>
      </c>
      <c r="O11" s="14">
        <v>0.13404114500088399</v>
      </c>
      <c r="P11" s="14">
        <v>0.131716364429389</v>
      </c>
      <c r="Q11" s="14">
        <v>0.12432316204342</v>
      </c>
      <c r="R11" s="14">
        <v>0.138979783320589</v>
      </c>
      <c r="S11" s="14">
        <v>0.14668276136132499</v>
      </c>
      <c r="T11" s="14">
        <v>0.15789637922633301</v>
      </c>
      <c r="U11" s="14">
        <v>0.136881849920371</v>
      </c>
      <c r="V11" s="14">
        <v>0.18211975427726099</v>
      </c>
      <c r="W11" s="14">
        <v>7.9672159954154095E-2</v>
      </c>
      <c r="X11" s="14"/>
      <c r="Y11" s="14">
        <v>0.129269692252654</v>
      </c>
      <c r="Z11" s="14">
        <v>0.107879442055342</v>
      </c>
      <c r="AA11" s="14">
        <v>0.18242330180226601</v>
      </c>
      <c r="AB11" s="14"/>
      <c r="AC11" s="14">
        <v>0.13756947258584601</v>
      </c>
      <c r="AD11" s="14">
        <v>0.12968040483141699</v>
      </c>
      <c r="AE11" s="14">
        <v>0.13236258356877401</v>
      </c>
      <c r="AF11" s="14"/>
      <c r="AG11" s="14">
        <v>0.10872910546840001</v>
      </c>
      <c r="AH11" s="14">
        <v>0.175764485333084</v>
      </c>
      <c r="AI11" s="14">
        <v>0.11030155378892401</v>
      </c>
      <c r="AJ11" s="14">
        <v>0.13035292446980501</v>
      </c>
      <c r="AK11" s="14">
        <v>0.14705140356776</v>
      </c>
    </row>
    <row r="12" spans="2:37" x14ac:dyDescent="0.3">
      <c r="B12" s="15" t="s">
        <v>69</v>
      </c>
      <c r="C12" s="14">
        <v>0.40791876577070202</v>
      </c>
      <c r="D12" s="14">
        <v>0.40824405060259999</v>
      </c>
      <c r="E12" s="14">
        <v>0.40898423744947598</v>
      </c>
      <c r="F12" s="14"/>
      <c r="G12" s="14">
        <v>0.41578524342943202</v>
      </c>
      <c r="H12" s="14">
        <v>0.42553544238990898</v>
      </c>
      <c r="I12" s="14">
        <v>0.37346770517843603</v>
      </c>
      <c r="J12" s="14">
        <v>0.41219938411261597</v>
      </c>
      <c r="K12" s="14"/>
      <c r="L12" s="14">
        <v>0.38823970016418002</v>
      </c>
      <c r="M12" s="14">
        <v>0.46050547486551102</v>
      </c>
      <c r="N12" s="14">
        <v>0.48837300365289898</v>
      </c>
      <c r="O12" s="14">
        <v>0.396532931690326</v>
      </c>
      <c r="P12" s="14">
        <v>0.41403584865534798</v>
      </c>
      <c r="Q12" s="14">
        <v>0.38198490695741599</v>
      </c>
      <c r="R12" s="14">
        <v>0.42658073393495499</v>
      </c>
      <c r="S12" s="14">
        <v>0.38485089072106299</v>
      </c>
      <c r="T12" s="14">
        <v>0.38357394608699702</v>
      </c>
      <c r="U12" s="14">
        <v>0.40153072606818402</v>
      </c>
      <c r="V12" s="14">
        <v>0.34588037625934498</v>
      </c>
      <c r="W12" s="14">
        <v>0.34779579682057399</v>
      </c>
      <c r="X12" s="14"/>
      <c r="Y12" s="14">
        <v>0.40378609446997099</v>
      </c>
      <c r="Z12" s="14">
        <v>0.43311446892066502</v>
      </c>
      <c r="AA12" s="14">
        <v>0.39939832446798601</v>
      </c>
      <c r="AB12" s="14"/>
      <c r="AC12" s="14">
        <v>0.399993584077314</v>
      </c>
      <c r="AD12" s="14">
        <v>0.408713847210113</v>
      </c>
      <c r="AE12" s="14">
        <v>0.40171429602729603</v>
      </c>
      <c r="AF12" s="14"/>
      <c r="AG12" s="14">
        <v>0.34712363522636602</v>
      </c>
      <c r="AH12" s="14">
        <v>0.40075074984682901</v>
      </c>
      <c r="AI12" s="14">
        <v>0.45754979312576499</v>
      </c>
      <c r="AJ12" s="14">
        <v>0.39612413907982402</v>
      </c>
      <c r="AK12" s="14">
        <v>0.41997006762695799</v>
      </c>
    </row>
    <row r="13" spans="2:37" x14ac:dyDescent="0.3">
      <c r="B13" s="15" t="s">
        <v>70</v>
      </c>
      <c r="C13" s="20">
        <v>0.40145223985586598</v>
      </c>
      <c r="D13" s="20">
        <v>0.37382170355884198</v>
      </c>
      <c r="E13" s="20">
        <v>0.42843170444191903</v>
      </c>
      <c r="F13" s="20"/>
      <c r="G13" s="20">
        <v>0.40450759291517402</v>
      </c>
      <c r="H13" s="20">
        <v>0.38599186347737602</v>
      </c>
      <c r="I13" s="20">
        <v>0.41997576959275501</v>
      </c>
      <c r="J13" s="20">
        <v>0.39854746749627101</v>
      </c>
      <c r="K13" s="20"/>
      <c r="L13" s="20">
        <v>0.42532003079945802</v>
      </c>
      <c r="M13" s="20">
        <v>0.36410478592794299</v>
      </c>
      <c r="N13" s="20">
        <v>0.32531622490024398</v>
      </c>
      <c r="O13" s="20">
        <v>0.40596161382915102</v>
      </c>
      <c r="P13" s="20">
        <v>0.39620227041914502</v>
      </c>
      <c r="Q13" s="20">
        <v>0.45288575553733401</v>
      </c>
      <c r="R13" s="20">
        <v>0.38111296904289099</v>
      </c>
      <c r="S13" s="20">
        <v>0.38923540455191202</v>
      </c>
      <c r="T13" s="20">
        <v>0.40518083138907401</v>
      </c>
      <c r="U13" s="20">
        <v>0.39414448408115599</v>
      </c>
      <c r="V13" s="20">
        <v>0.432413589757911</v>
      </c>
      <c r="W13" s="20">
        <v>0.52685493550179296</v>
      </c>
      <c r="X13" s="20"/>
      <c r="Y13" s="20">
        <v>0.42078184022550902</v>
      </c>
      <c r="Z13" s="20">
        <v>0.40951580428361301</v>
      </c>
      <c r="AA13" s="20">
        <v>0.35582555280553202</v>
      </c>
      <c r="AB13" s="20"/>
      <c r="AC13" s="20">
        <v>0.41457743170293598</v>
      </c>
      <c r="AD13" s="20">
        <v>0.40252636737518499</v>
      </c>
      <c r="AE13" s="20">
        <v>0.421413555029582</v>
      </c>
      <c r="AF13" s="20"/>
      <c r="AG13" s="20">
        <v>0.435616716833088</v>
      </c>
      <c r="AH13" s="20">
        <v>0.37452020573702299</v>
      </c>
      <c r="AI13" s="20">
        <v>0.37154367046875197</v>
      </c>
      <c r="AJ13" s="20">
        <v>0.42593615071420898</v>
      </c>
      <c r="AK13" s="20">
        <v>0.37671090411622699</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143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66</v>
      </c>
      <c r="C9" s="14">
        <v>1.4143250471241001E-2</v>
      </c>
      <c r="D9" s="14">
        <v>1.5955488577089099E-2</v>
      </c>
      <c r="E9" s="14">
        <v>1.24670583908161E-2</v>
      </c>
      <c r="F9" s="14"/>
      <c r="G9" s="14">
        <v>5.9418798657991604E-3</v>
      </c>
      <c r="H9" s="14">
        <v>1.26449205168734E-2</v>
      </c>
      <c r="I9" s="14">
        <v>2.1874348924066402E-2</v>
      </c>
      <c r="J9" s="14">
        <v>1.7961063806146701E-2</v>
      </c>
      <c r="K9" s="14"/>
      <c r="L9" s="14">
        <v>1.9576097151723201E-2</v>
      </c>
      <c r="M9" s="14">
        <v>1.56097033149891E-2</v>
      </c>
      <c r="N9" s="14">
        <v>2.94273143995698E-2</v>
      </c>
      <c r="O9" s="14">
        <v>3.5223003742785E-3</v>
      </c>
      <c r="P9" s="14">
        <v>4.5185210151365797E-3</v>
      </c>
      <c r="Q9" s="14">
        <v>7.3134545973357898E-3</v>
      </c>
      <c r="R9" s="14">
        <v>2.0519880110591499E-2</v>
      </c>
      <c r="S9" s="14">
        <v>1.8461981409371699E-2</v>
      </c>
      <c r="T9" s="14">
        <v>1.48791965286953E-2</v>
      </c>
      <c r="U9" s="14">
        <v>1.46030420160254E-2</v>
      </c>
      <c r="V9" s="14">
        <v>7.9597365218933899E-3</v>
      </c>
      <c r="W9" s="14">
        <v>0</v>
      </c>
      <c r="X9" s="14"/>
      <c r="Y9" s="14">
        <v>1.4526555929684101E-2</v>
      </c>
      <c r="Z9" s="14">
        <v>1.3880438928627999E-2</v>
      </c>
      <c r="AA9" s="14">
        <v>1.70363237967379E-2</v>
      </c>
      <c r="AB9" s="14"/>
      <c r="AC9" s="14">
        <v>1.21464761442566E-2</v>
      </c>
      <c r="AD9" s="14">
        <v>1.4457856165788201E-2</v>
      </c>
      <c r="AE9" s="14">
        <v>2.0054721330954099E-2</v>
      </c>
      <c r="AF9" s="14"/>
      <c r="AG9" s="14">
        <v>4.0406974326554101E-2</v>
      </c>
      <c r="AH9" s="14">
        <v>8.2897293090439406E-3</v>
      </c>
      <c r="AI9" s="14">
        <v>3.88070629804928E-3</v>
      </c>
      <c r="AJ9" s="14">
        <v>1.37863619577323E-2</v>
      </c>
      <c r="AK9" s="14">
        <v>2.07891162425652E-2</v>
      </c>
    </row>
    <row r="10" spans="2:37" x14ac:dyDescent="0.3">
      <c r="B10" s="15" t="s">
        <v>67</v>
      </c>
      <c r="C10" s="14">
        <v>2.8717226843101299E-2</v>
      </c>
      <c r="D10" s="14">
        <v>3.6958217293350401E-2</v>
      </c>
      <c r="E10" s="14">
        <v>2.08604489477782E-2</v>
      </c>
      <c r="F10" s="14"/>
      <c r="G10" s="14">
        <v>2.86342753532941E-2</v>
      </c>
      <c r="H10" s="14">
        <v>2.5434661773287001E-2</v>
      </c>
      <c r="I10" s="14">
        <v>2.8962226914285301E-2</v>
      </c>
      <c r="J10" s="14">
        <v>3.2421891302330599E-2</v>
      </c>
      <c r="K10" s="14"/>
      <c r="L10" s="14">
        <v>3.07571036651384E-2</v>
      </c>
      <c r="M10" s="14">
        <v>3.2302848205732301E-2</v>
      </c>
      <c r="N10" s="14">
        <v>2.8816023418580201E-2</v>
      </c>
      <c r="O10" s="14">
        <v>2.6575802038988201E-2</v>
      </c>
      <c r="P10" s="14">
        <v>2.77018599767456E-2</v>
      </c>
      <c r="Q10" s="14">
        <v>1.09469155852626E-2</v>
      </c>
      <c r="R10" s="14">
        <v>5.1115709051224298E-2</v>
      </c>
      <c r="S10" s="14">
        <v>3.4688398140580598E-2</v>
      </c>
      <c r="T10" s="14">
        <v>3.3424448169808101E-2</v>
      </c>
      <c r="U10" s="14">
        <v>2.00599049531025E-2</v>
      </c>
      <c r="V10" s="14">
        <v>1.8606248951373201E-2</v>
      </c>
      <c r="W10" s="14">
        <v>2.34541492559346E-2</v>
      </c>
      <c r="X10" s="14"/>
      <c r="Y10" s="14">
        <v>2.3328910316397899E-2</v>
      </c>
      <c r="Z10" s="14">
        <v>3.09814375773198E-2</v>
      </c>
      <c r="AA10" s="14">
        <v>2.7058852545736801E-2</v>
      </c>
      <c r="AB10" s="14"/>
      <c r="AC10" s="14">
        <v>1.6076824393262801E-2</v>
      </c>
      <c r="AD10" s="14">
        <v>3.04821059116594E-2</v>
      </c>
      <c r="AE10" s="14">
        <v>3.0743261444324901E-2</v>
      </c>
      <c r="AF10" s="14"/>
      <c r="AG10" s="14">
        <v>5.6231846740054499E-2</v>
      </c>
      <c r="AH10" s="14">
        <v>5.9799463791101501E-2</v>
      </c>
      <c r="AI10" s="14">
        <v>2.9240343709303299E-2</v>
      </c>
      <c r="AJ10" s="14">
        <v>1.9908216329287201E-2</v>
      </c>
      <c r="AK10" s="14">
        <v>3.3703401545358502E-2</v>
      </c>
    </row>
    <row r="11" spans="2:37" ht="28.8" x14ac:dyDescent="0.3">
      <c r="B11" s="15" t="s">
        <v>68</v>
      </c>
      <c r="C11" s="14">
        <v>9.0987711085215695E-2</v>
      </c>
      <c r="D11" s="14">
        <v>9.9026064813540898E-2</v>
      </c>
      <c r="E11" s="14">
        <v>8.2412563964468305E-2</v>
      </c>
      <c r="F11" s="14"/>
      <c r="G11" s="14">
        <v>5.7086481864541502E-2</v>
      </c>
      <c r="H11" s="14">
        <v>8.3641875277531294E-2</v>
      </c>
      <c r="I11" s="14">
        <v>9.7667855058928693E-2</v>
      </c>
      <c r="J11" s="14">
        <v>0.129355734813108</v>
      </c>
      <c r="K11" s="14"/>
      <c r="L11" s="14">
        <v>0.12851657143228301</v>
      </c>
      <c r="M11" s="14">
        <v>6.3336085800121303E-2</v>
      </c>
      <c r="N11" s="14">
        <v>6.8575015723292804E-2</v>
      </c>
      <c r="O11" s="14">
        <v>8.7827767331082898E-2</v>
      </c>
      <c r="P11" s="14">
        <v>4.7164765911053903E-2</v>
      </c>
      <c r="Q11" s="14">
        <v>0.100114431318532</v>
      </c>
      <c r="R11" s="14">
        <v>8.2999732117754896E-2</v>
      </c>
      <c r="S11" s="14">
        <v>0.123019012591363</v>
      </c>
      <c r="T11" s="14">
        <v>0.102783668700293</v>
      </c>
      <c r="U11" s="14">
        <v>0.10205205021906601</v>
      </c>
      <c r="V11" s="14">
        <v>9.2469477934369507E-2</v>
      </c>
      <c r="W11" s="14">
        <v>7.9844374732179493E-2</v>
      </c>
      <c r="X11" s="14"/>
      <c r="Y11" s="14">
        <v>5.6111553336371897E-2</v>
      </c>
      <c r="Z11" s="14">
        <v>8.4410027181523101E-2</v>
      </c>
      <c r="AA11" s="14">
        <v>8.0868304972687405E-2</v>
      </c>
      <c r="AB11" s="14"/>
      <c r="AC11" s="14">
        <v>8.3392151003205295E-2</v>
      </c>
      <c r="AD11" s="14">
        <v>6.2877207052280198E-2</v>
      </c>
      <c r="AE11" s="14">
        <v>0.157722513604621</v>
      </c>
      <c r="AF11" s="14"/>
      <c r="AG11" s="14">
        <v>9.9426004270118495E-2</v>
      </c>
      <c r="AH11" s="14">
        <v>8.4374167284617704E-2</v>
      </c>
      <c r="AI11" s="14">
        <v>8.5100156062889495E-2</v>
      </c>
      <c r="AJ11" s="14">
        <v>8.0666928947743799E-2</v>
      </c>
      <c r="AK11" s="14">
        <v>0.101521095164899</v>
      </c>
    </row>
    <row r="12" spans="2:37" x14ac:dyDescent="0.3">
      <c r="B12" s="15" t="s">
        <v>69</v>
      </c>
      <c r="C12" s="14">
        <v>0.38453114681926198</v>
      </c>
      <c r="D12" s="14">
        <v>0.39015618867410801</v>
      </c>
      <c r="E12" s="14">
        <v>0.37829706645428901</v>
      </c>
      <c r="F12" s="14"/>
      <c r="G12" s="14">
        <v>0.41731167931814001</v>
      </c>
      <c r="H12" s="14">
        <v>0.38623811998919499</v>
      </c>
      <c r="I12" s="14">
        <v>0.35618651725943201</v>
      </c>
      <c r="J12" s="14">
        <v>0.37238698748183602</v>
      </c>
      <c r="K12" s="14"/>
      <c r="L12" s="14">
        <v>0.3527497450098</v>
      </c>
      <c r="M12" s="14">
        <v>0.398198635262345</v>
      </c>
      <c r="N12" s="14">
        <v>0.41858830362504801</v>
      </c>
      <c r="O12" s="14">
        <v>0.39698087438575302</v>
      </c>
      <c r="P12" s="14">
        <v>0.41311988873431199</v>
      </c>
      <c r="Q12" s="14">
        <v>0.36104617826820201</v>
      </c>
      <c r="R12" s="14">
        <v>0.36750893712173499</v>
      </c>
      <c r="S12" s="14">
        <v>0.40354621541547198</v>
      </c>
      <c r="T12" s="14">
        <v>0.35999615802164198</v>
      </c>
      <c r="U12" s="14">
        <v>0.41416605825130598</v>
      </c>
      <c r="V12" s="14">
        <v>0.363947507367197</v>
      </c>
      <c r="W12" s="14">
        <v>0.40459818451968599</v>
      </c>
      <c r="X12" s="14"/>
      <c r="Y12" s="14">
        <v>0.38568659751505802</v>
      </c>
      <c r="Z12" s="14">
        <v>0.38522498387013998</v>
      </c>
      <c r="AA12" s="14">
        <v>0.45497206781716598</v>
      </c>
      <c r="AB12" s="14"/>
      <c r="AC12" s="14">
        <v>0.35296558771460501</v>
      </c>
      <c r="AD12" s="14">
        <v>0.41941505288148601</v>
      </c>
      <c r="AE12" s="14">
        <v>0.35296450531425899</v>
      </c>
      <c r="AF12" s="14"/>
      <c r="AG12" s="14">
        <v>0.46103295840935499</v>
      </c>
      <c r="AH12" s="14">
        <v>0.42478261137364898</v>
      </c>
      <c r="AI12" s="14">
        <v>0.38203204410774799</v>
      </c>
      <c r="AJ12" s="14">
        <v>0.38016659737882702</v>
      </c>
      <c r="AK12" s="14">
        <v>0.37715033632525102</v>
      </c>
    </row>
    <row r="13" spans="2:37" x14ac:dyDescent="0.3">
      <c r="B13" s="15" t="s">
        <v>70</v>
      </c>
      <c r="C13" s="20">
        <v>0.48162066478117999</v>
      </c>
      <c r="D13" s="20">
        <v>0.45790404064191198</v>
      </c>
      <c r="E13" s="20">
        <v>0.50596286224264897</v>
      </c>
      <c r="F13" s="20"/>
      <c r="G13" s="20">
        <v>0.49102568359822502</v>
      </c>
      <c r="H13" s="20">
        <v>0.49204042244311302</v>
      </c>
      <c r="I13" s="20">
        <v>0.495309051843288</v>
      </c>
      <c r="J13" s="20">
        <v>0.447874322596579</v>
      </c>
      <c r="K13" s="20"/>
      <c r="L13" s="20">
        <v>0.468400482741056</v>
      </c>
      <c r="M13" s="20">
        <v>0.490552727416812</v>
      </c>
      <c r="N13" s="20">
        <v>0.454593342833509</v>
      </c>
      <c r="O13" s="20">
        <v>0.48509325586989699</v>
      </c>
      <c r="P13" s="20">
        <v>0.50749496436275199</v>
      </c>
      <c r="Q13" s="20">
        <v>0.52057902023066704</v>
      </c>
      <c r="R13" s="20">
        <v>0.47785574159869498</v>
      </c>
      <c r="S13" s="20">
        <v>0.42028439244321197</v>
      </c>
      <c r="T13" s="20">
        <v>0.48891652857956203</v>
      </c>
      <c r="U13" s="20">
        <v>0.4491189445605</v>
      </c>
      <c r="V13" s="20">
        <v>0.51701702922516601</v>
      </c>
      <c r="W13" s="20">
        <v>0.4921032914922</v>
      </c>
      <c r="X13" s="20"/>
      <c r="Y13" s="20">
        <v>0.52034638290248902</v>
      </c>
      <c r="Z13" s="20">
        <v>0.48550311244238897</v>
      </c>
      <c r="AA13" s="20">
        <v>0.42006445086767202</v>
      </c>
      <c r="AB13" s="20"/>
      <c r="AC13" s="20">
        <v>0.53541896074466999</v>
      </c>
      <c r="AD13" s="20">
        <v>0.472767777988786</v>
      </c>
      <c r="AE13" s="20">
        <v>0.43851499830584101</v>
      </c>
      <c r="AF13" s="20"/>
      <c r="AG13" s="20">
        <v>0.34290221625391798</v>
      </c>
      <c r="AH13" s="20">
        <v>0.42275402824158798</v>
      </c>
      <c r="AI13" s="20">
        <v>0.49974674982201001</v>
      </c>
      <c r="AJ13" s="20">
        <v>0.50547189538641002</v>
      </c>
      <c r="AK13" s="20">
        <v>0.46683605072192602</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144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66</v>
      </c>
      <c r="C9" s="14">
        <v>1.5482056828704301E-2</v>
      </c>
      <c r="D9" s="14">
        <v>1.6049536955264801E-2</v>
      </c>
      <c r="E9" s="14">
        <v>1.50299736176447E-2</v>
      </c>
      <c r="F9" s="14"/>
      <c r="G9" s="14">
        <v>9.9504644106371293E-3</v>
      </c>
      <c r="H9" s="14">
        <v>1.28547065954313E-2</v>
      </c>
      <c r="I9" s="14">
        <v>2.0340508717599799E-2</v>
      </c>
      <c r="J9" s="14">
        <v>1.7277123502930598E-2</v>
      </c>
      <c r="K9" s="14"/>
      <c r="L9" s="14">
        <v>1.6799266003837299E-2</v>
      </c>
      <c r="M9" s="14">
        <v>2.50708976715843E-2</v>
      </c>
      <c r="N9" s="14">
        <v>1.79846555455173E-2</v>
      </c>
      <c r="O9" s="14">
        <v>7.02122669670752E-3</v>
      </c>
      <c r="P9" s="14">
        <v>4.5185210151365797E-3</v>
      </c>
      <c r="Q9" s="14">
        <v>8.0903593013458997E-3</v>
      </c>
      <c r="R9" s="14">
        <v>2.04176009238544E-2</v>
      </c>
      <c r="S9" s="14">
        <v>1.8527357193491401E-2</v>
      </c>
      <c r="T9" s="14">
        <v>1.1934838426035601E-2</v>
      </c>
      <c r="U9" s="14">
        <v>2.62408287919489E-2</v>
      </c>
      <c r="V9" s="14">
        <v>1.4157211252327599E-2</v>
      </c>
      <c r="W9" s="14">
        <v>0</v>
      </c>
      <c r="X9" s="14"/>
      <c r="Y9" s="14">
        <v>7.8373327803212302E-3</v>
      </c>
      <c r="Z9" s="14">
        <v>1.5872787302214902E-2</v>
      </c>
      <c r="AA9" s="14">
        <v>1.0467798016021899E-2</v>
      </c>
      <c r="AB9" s="14"/>
      <c r="AC9" s="14">
        <v>1.6032817963605998E-2</v>
      </c>
      <c r="AD9" s="14">
        <v>1.4518814356992701E-2</v>
      </c>
      <c r="AE9" s="14">
        <v>1.96957750986833E-2</v>
      </c>
      <c r="AF9" s="14"/>
      <c r="AG9" s="14">
        <v>4.9832769548271101E-2</v>
      </c>
      <c r="AH9" s="14">
        <v>1.65227458177531E-2</v>
      </c>
      <c r="AI9" s="14">
        <v>1.0519076206694299E-2</v>
      </c>
      <c r="AJ9" s="14">
        <v>1.2094560322522801E-2</v>
      </c>
      <c r="AK9" s="14">
        <v>2.26811258793547E-2</v>
      </c>
    </row>
    <row r="10" spans="2:37" x14ac:dyDescent="0.3">
      <c r="B10" s="15" t="s">
        <v>67</v>
      </c>
      <c r="C10" s="14">
        <v>3.3656925799231401E-2</v>
      </c>
      <c r="D10" s="14">
        <v>4.5389323931184597E-2</v>
      </c>
      <c r="E10" s="14">
        <v>2.24239224576879E-2</v>
      </c>
      <c r="F10" s="14"/>
      <c r="G10" s="14">
        <v>2.4941915860449498E-2</v>
      </c>
      <c r="H10" s="14">
        <v>3.0893051286062699E-2</v>
      </c>
      <c r="I10" s="14">
        <v>3.5593709653551998E-2</v>
      </c>
      <c r="J10" s="14">
        <v>4.4729145980713397E-2</v>
      </c>
      <c r="K10" s="14"/>
      <c r="L10" s="14">
        <v>3.92677987040237E-2</v>
      </c>
      <c r="M10" s="14">
        <v>2.08870905355041E-2</v>
      </c>
      <c r="N10" s="14">
        <v>4.1264272445597203E-2</v>
      </c>
      <c r="O10" s="14">
        <v>2.6592352618135799E-2</v>
      </c>
      <c r="P10" s="14">
        <v>3.2768866971966702E-2</v>
      </c>
      <c r="Q10" s="14">
        <v>2.8834990090428302E-2</v>
      </c>
      <c r="R10" s="14">
        <v>3.87442352656256E-2</v>
      </c>
      <c r="S10" s="14">
        <v>3.4871253732879699E-2</v>
      </c>
      <c r="T10" s="14">
        <v>3.4065906793419497E-2</v>
      </c>
      <c r="U10" s="14">
        <v>3.2196623687839897E-2</v>
      </c>
      <c r="V10" s="14">
        <v>3.9526805121422801E-2</v>
      </c>
      <c r="W10" s="14">
        <v>5.8192623028927998E-2</v>
      </c>
      <c r="X10" s="14"/>
      <c r="Y10" s="14">
        <v>2.8753181145694001E-2</v>
      </c>
      <c r="Z10" s="14">
        <v>2.84291693743874E-2</v>
      </c>
      <c r="AA10" s="14">
        <v>4.4007430395882598E-2</v>
      </c>
      <c r="AB10" s="14"/>
      <c r="AC10" s="14">
        <v>2.6402833872143198E-2</v>
      </c>
      <c r="AD10" s="14">
        <v>3.6154731810128397E-2</v>
      </c>
      <c r="AE10" s="14">
        <v>3.8829097456208703E-2</v>
      </c>
      <c r="AF10" s="14"/>
      <c r="AG10" s="14">
        <v>8.3938816532056607E-2</v>
      </c>
      <c r="AH10" s="14">
        <v>4.7290234728927502E-2</v>
      </c>
      <c r="AI10" s="14">
        <v>4.6978501041812101E-2</v>
      </c>
      <c r="AJ10" s="14">
        <v>2.0735808697565101E-2</v>
      </c>
      <c r="AK10" s="14">
        <v>4.1175417866990201E-2</v>
      </c>
    </row>
    <row r="11" spans="2:37" ht="28.8" x14ac:dyDescent="0.3">
      <c r="B11" s="15" t="s">
        <v>68</v>
      </c>
      <c r="C11" s="14">
        <v>0.11142823172647</v>
      </c>
      <c r="D11" s="14">
        <v>0.120606220242229</v>
      </c>
      <c r="E11" s="14">
        <v>0.10255423223862201</v>
      </c>
      <c r="F11" s="14"/>
      <c r="G11" s="14">
        <v>0.107742263739336</v>
      </c>
      <c r="H11" s="14">
        <v>0.10328768059480201</v>
      </c>
      <c r="I11" s="14">
        <v>9.5649382731318094E-2</v>
      </c>
      <c r="J11" s="14">
        <v>0.13805292575399</v>
      </c>
      <c r="K11" s="14"/>
      <c r="L11" s="14">
        <v>0.11101677901118499</v>
      </c>
      <c r="M11" s="14">
        <v>0.11126262105521199</v>
      </c>
      <c r="N11" s="14">
        <v>0.131266277980293</v>
      </c>
      <c r="O11" s="14">
        <v>0.123184940253316</v>
      </c>
      <c r="P11" s="14">
        <v>0.110270141021773</v>
      </c>
      <c r="Q11" s="14">
        <v>0.106445325957679</v>
      </c>
      <c r="R11" s="14">
        <v>0.103048367437995</v>
      </c>
      <c r="S11" s="14">
        <v>0.13044860004910999</v>
      </c>
      <c r="T11" s="14">
        <v>0.104513853935521</v>
      </c>
      <c r="U11" s="14">
        <v>0.115901736716239</v>
      </c>
      <c r="V11" s="14">
        <v>0.108575874481819</v>
      </c>
      <c r="W11" s="14">
        <v>5.7095046516338198E-2</v>
      </c>
      <c r="X11" s="14"/>
      <c r="Y11" s="14">
        <v>9.3822499847095495E-2</v>
      </c>
      <c r="Z11" s="14">
        <v>8.32366912853547E-2</v>
      </c>
      <c r="AA11" s="14">
        <v>0.13657072795631101</v>
      </c>
      <c r="AB11" s="14"/>
      <c r="AC11" s="14">
        <v>0.119597671253987</v>
      </c>
      <c r="AD11" s="14">
        <v>0.102235601078008</v>
      </c>
      <c r="AE11" s="14">
        <v>0.11596359885700799</v>
      </c>
      <c r="AF11" s="14"/>
      <c r="AG11" s="14">
        <v>0.122369815458462</v>
      </c>
      <c r="AH11" s="14">
        <v>0.142044294999358</v>
      </c>
      <c r="AI11" s="14">
        <v>8.0479954798077596E-2</v>
      </c>
      <c r="AJ11" s="14">
        <v>0.11378415516746999</v>
      </c>
      <c r="AK11" s="14">
        <v>0.109429662712532</v>
      </c>
    </row>
    <row r="12" spans="2:37" x14ac:dyDescent="0.3">
      <c r="B12" s="15" t="s">
        <v>69</v>
      </c>
      <c r="C12" s="14">
        <v>0.391904794463521</v>
      </c>
      <c r="D12" s="14">
        <v>0.38450237327846998</v>
      </c>
      <c r="E12" s="14">
        <v>0.39973798230366198</v>
      </c>
      <c r="F12" s="14"/>
      <c r="G12" s="14">
        <v>0.42272062497641799</v>
      </c>
      <c r="H12" s="14">
        <v>0.404753112595028</v>
      </c>
      <c r="I12" s="14">
        <v>0.38376486181763098</v>
      </c>
      <c r="J12" s="14">
        <v>0.35165097022702102</v>
      </c>
      <c r="K12" s="14"/>
      <c r="L12" s="14">
        <v>0.37919141809988699</v>
      </c>
      <c r="M12" s="14">
        <v>0.41576648285815898</v>
      </c>
      <c r="N12" s="14">
        <v>0.39893013331831401</v>
      </c>
      <c r="O12" s="14">
        <v>0.41802369924466398</v>
      </c>
      <c r="P12" s="14">
        <v>0.39244242730977802</v>
      </c>
      <c r="Q12" s="14">
        <v>0.37085134725677599</v>
      </c>
      <c r="R12" s="14">
        <v>0.40224245601008501</v>
      </c>
      <c r="S12" s="14">
        <v>0.41819694396321</v>
      </c>
      <c r="T12" s="14">
        <v>0.37375450140272398</v>
      </c>
      <c r="U12" s="14">
        <v>0.372139826365607</v>
      </c>
      <c r="V12" s="14">
        <v>0.353815101081634</v>
      </c>
      <c r="W12" s="14">
        <v>0.43983121175207501</v>
      </c>
      <c r="X12" s="14"/>
      <c r="Y12" s="14">
        <v>0.41392023589063698</v>
      </c>
      <c r="Z12" s="14">
        <v>0.41147535432843801</v>
      </c>
      <c r="AA12" s="14">
        <v>0.37860941415038701</v>
      </c>
      <c r="AB12" s="14"/>
      <c r="AC12" s="14">
        <v>0.37825767245346897</v>
      </c>
      <c r="AD12" s="14">
        <v>0.40787944225196998</v>
      </c>
      <c r="AE12" s="14">
        <v>0.37218956640325301</v>
      </c>
      <c r="AF12" s="14"/>
      <c r="AG12" s="14">
        <v>0.38463806084650698</v>
      </c>
      <c r="AH12" s="14">
        <v>0.42135000163791297</v>
      </c>
      <c r="AI12" s="14">
        <v>0.39941657544326797</v>
      </c>
      <c r="AJ12" s="14">
        <v>0.39393517235168601</v>
      </c>
      <c r="AK12" s="14">
        <v>0.37603301252738103</v>
      </c>
    </row>
    <row r="13" spans="2:37" x14ac:dyDescent="0.3">
      <c r="B13" s="15" t="s">
        <v>70</v>
      </c>
      <c r="C13" s="20">
        <v>0.44752799118207298</v>
      </c>
      <c r="D13" s="20">
        <v>0.43345254559285201</v>
      </c>
      <c r="E13" s="20">
        <v>0.46025388938238398</v>
      </c>
      <c r="F13" s="20"/>
      <c r="G13" s="20">
        <v>0.43464473101315898</v>
      </c>
      <c r="H13" s="20">
        <v>0.44821144892867598</v>
      </c>
      <c r="I13" s="20">
        <v>0.46465153707989898</v>
      </c>
      <c r="J13" s="20">
        <v>0.44828983453534499</v>
      </c>
      <c r="K13" s="20"/>
      <c r="L13" s="20">
        <v>0.45372473818106701</v>
      </c>
      <c r="M13" s="20">
        <v>0.42701290787953999</v>
      </c>
      <c r="N13" s="20">
        <v>0.41055466071027902</v>
      </c>
      <c r="O13" s="20">
        <v>0.42517778118717697</v>
      </c>
      <c r="P13" s="20">
        <v>0.460000043681346</v>
      </c>
      <c r="Q13" s="20">
        <v>0.48577797739377099</v>
      </c>
      <c r="R13" s="20">
        <v>0.43554734036244003</v>
      </c>
      <c r="S13" s="20">
        <v>0.39795584506130799</v>
      </c>
      <c r="T13" s="20">
        <v>0.47573089944230001</v>
      </c>
      <c r="U13" s="20">
        <v>0.45352098443836503</v>
      </c>
      <c r="V13" s="20">
        <v>0.48392500806279698</v>
      </c>
      <c r="W13" s="20">
        <v>0.44488111870265801</v>
      </c>
      <c r="X13" s="20"/>
      <c r="Y13" s="20">
        <v>0.45566675033625198</v>
      </c>
      <c r="Z13" s="20">
        <v>0.46098599770960502</v>
      </c>
      <c r="AA13" s="20">
        <v>0.43034462948139801</v>
      </c>
      <c r="AB13" s="20"/>
      <c r="AC13" s="20">
        <v>0.45970900445679402</v>
      </c>
      <c r="AD13" s="20">
        <v>0.43921141050290102</v>
      </c>
      <c r="AE13" s="20">
        <v>0.45332196218484699</v>
      </c>
      <c r="AF13" s="20"/>
      <c r="AG13" s="20">
        <v>0.35922053761470302</v>
      </c>
      <c r="AH13" s="20">
        <v>0.37279272281604903</v>
      </c>
      <c r="AI13" s="20">
        <v>0.462605892510148</v>
      </c>
      <c r="AJ13" s="20">
        <v>0.45945030346075599</v>
      </c>
      <c r="AK13" s="20">
        <v>0.45068078101374198</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145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66</v>
      </c>
      <c r="C9" s="14">
        <v>1.6776926518092299E-2</v>
      </c>
      <c r="D9" s="14">
        <v>1.8666795161295401E-2</v>
      </c>
      <c r="E9" s="14">
        <v>1.50422867328382E-2</v>
      </c>
      <c r="F9" s="14"/>
      <c r="G9" s="14">
        <v>1.3165103857933E-2</v>
      </c>
      <c r="H9" s="14">
        <v>8.9049457015222405E-3</v>
      </c>
      <c r="I9" s="14">
        <v>2.4599440021003598E-2</v>
      </c>
      <c r="J9" s="14">
        <v>2.2216308772245199E-2</v>
      </c>
      <c r="K9" s="14"/>
      <c r="L9" s="14">
        <v>1.4383706515736699E-2</v>
      </c>
      <c r="M9" s="14">
        <v>1.24725437090276E-2</v>
      </c>
      <c r="N9" s="14">
        <v>8.1762432693110992E-3</v>
      </c>
      <c r="O9" s="14">
        <v>1.8491952614192401E-2</v>
      </c>
      <c r="P9" s="14">
        <v>1.38254575280412E-2</v>
      </c>
      <c r="Q9" s="14">
        <v>2.9146252683221501E-2</v>
      </c>
      <c r="R9" s="14">
        <v>2.04543528284729E-2</v>
      </c>
      <c r="S9" s="14">
        <v>1.6436581317938102E-2</v>
      </c>
      <c r="T9" s="14">
        <v>2.3619695632908801E-2</v>
      </c>
      <c r="U9" s="14">
        <v>1.83293026125965E-2</v>
      </c>
      <c r="V9" s="14">
        <v>0</v>
      </c>
      <c r="W9" s="14">
        <v>2.3123023459409999E-2</v>
      </c>
      <c r="X9" s="14"/>
      <c r="Y9" s="14">
        <v>1.5879714829229501E-2</v>
      </c>
      <c r="Z9" s="14">
        <v>1.35325359762286E-2</v>
      </c>
      <c r="AA9" s="14">
        <v>2.14939389444125E-2</v>
      </c>
      <c r="AB9" s="14"/>
      <c r="AC9" s="14">
        <v>1.6594747721824701E-2</v>
      </c>
      <c r="AD9" s="14">
        <v>1.5848735572089899E-2</v>
      </c>
      <c r="AE9" s="14">
        <v>1.30019817579623E-2</v>
      </c>
      <c r="AF9" s="14"/>
      <c r="AG9" s="14">
        <v>3.7134183951149001E-2</v>
      </c>
      <c r="AH9" s="14">
        <v>2.03885355809095E-2</v>
      </c>
      <c r="AI9" s="14">
        <v>5.70453016004723E-3</v>
      </c>
      <c r="AJ9" s="14">
        <v>1.4963035901292301E-2</v>
      </c>
      <c r="AK9" s="14">
        <v>2.2165309640521599E-2</v>
      </c>
    </row>
    <row r="10" spans="2:37" x14ac:dyDescent="0.3">
      <c r="B10" s="15" t="s">
        <v>67</v>
      </c>
      <c r="C10" s="14">
        <v>2.8833476358485099E-2</v>
      </c>
      <c r="D10" s="14">
        <v>3.38449252256601E-2</v>
      </c>
      <c r="E10" s="14">
        <v>2.3462473759385899E-2</v>
      </c>
      <c r="F10" s="14"/>
      <c r="G10" s="14">
        <v>1.7126995413340899E-2</v>
      </c>
      <c r="H10" s="14">
        <v>2.4449419722127899E-2</v>
      </c>
      <c r="I10" s="14">
        <v>3.2954273856344203E-2</v>
      </c>
      <c r="J10" s="14">
        <v>4.2826638460678898E-2</v>
      </c>
      <c r="K10" s="14"/>
      <c r="L10" s="14">
        <v>2.1879674776878001E-2</v>
      </c>
      <c r="M10" s="14">
        <v>2.8155557299830498E-2</v>
      </c>
      <c r="N10" s="14">
        <v>3.3581715131230302E-2</v>
      </c>
      <c r="O10" s="14">
        <v>2.5561769564739101E-2</v>
      </c>
      <c r="P10" s="14">
        <v>3.2031693518890597E-2</v>
      </c>
      <c r="Q10" s="14">
        <v>1.8125776733995399E-2</v>
      </c>
      <c r="R10" s="14">
        <v>1.73097731852172E-2</v>
      </c>
      <c r="S10" s="14">
        <v>5.3255487354616597E-2</v>
      </c>
      <c r="T10" s="14">
        <v>2.7899844487074599E-2</v>
      </c>
      <c r="U10" s="14">
        <v>4.3831018731386798E-2</v>
      </c>
      <c r="V10" s="14">
        <v>2.6884236643651999E-2</v>
      </c>
      <c r="W10" s="14">
        <v>4.6028913788069503E-2</v>
      </c>
      <c r="X10" s="14"/>
      <c r="Y10" s="14">
        <v>1.9272736993416601E-2</v>
      </c>
      <c r="Z10" s="14">
        <v>2.65138120515712E-2</v>
      </c>
      <c r="AA10" s="14">
        <v>3.3139575178181703E-2</v>
      </c>
      <c r="AB10" s="14"/>
      <c r="AC10" s="14">
        <v>2.3685035229113E-2</v>
      </c>
      <c r="AD10" s="14">
        <v>2.60707125407105E-2</v>
      </c>
      <c r="AE10" s="14">
        <v>4.4137864897384901E-2</v>
      </c>
      <c r="AF10" s="14"/>
      <c r="AG10" s="14">
        <v>5.8900002847719402E-2</v>
      </c>
      <c r="AH10" s="14">
        <v>2.98584133195933E-2</v>
      </c>
      <c r="AI10" s="14">
        <v>2.9654080845021202E-2</v>
      </c>
      <c r="AJ10" s="14">
        <v>2.6514418359893498E-2</v>
      </c>
      <c r="AK10" s="14">
        <v>3.0973232192342898E-2</v>
      </c>
    </row>
    <row r="11" spans="2:37" ht="28.8" x14ac:dyDescent="0.3">
      <c r="B11" s="15" t="s">
        <v>68</v>
      </c>
      <c r="C11" s="14">
        <v>0.123564686714352</v>
      </c>
      <c r="D11" s="14">
        <v>0.12722505873954501</v>
      </c>
      <c r="E11" s="14">
        <v>0.12015761822861901</v>
      </c>
      <c r="F11" s="14"/>
      <c r="G11" s="14">
        <v>9.4381940604762501E-2</v>
      </c>
      <c r="H11" s="14">
        <v>0.103846382201321</v>
      </c>
      <c r="I11" s="14">
        <v>0.13566973117554401</v>
      </c>
      <c r="J11" s="14">
        <v>0.16539150272447201</v>
      </c>
      <c r="K11" s="14"/>
      <c r="L11" s="14">
        <v>0.142889544471207</v>
      </c>
      <c r="M11" s="14">
        <v>0.14244946607417999</v>
      </c>
      <c r="N11" s="14">
        <v>0.135960856980895</v>
      </c>
      <c r="O11" s="14">
        <v>0.10956388976424999</v>
      </c>
      <c r="P11" s="14">
        <v>7.9712892780849198E-2</v>
      </c>
      <c r="Q11" s="14">
        <v>0.10085177259942101</v>
      </c>
      <c r="R11" s="14">
        <v>0.11058117640704899</v>
      </c>
      <c r="S11" s="14">
        <v>0.105455994166773</v>
      </c>
      <c r="T11" s="14">
        <v>0.14230112075287299</v>
      </c>
      <c r="U11" s="14">
        <v>0.111304360781377</v>
      </c>
      <c r="V11" s="14">
        <v>0.15644946890507</v>
      </c>
      <c r="W11" s="14">
        <v>0.10305454184052899</v>
      </c>
      <c r="X11" s="14"/>
      <c r="Y11" s="14">
        <v>8.6991513811421506E-2</v>
      </c>
      <c r="Z11" s="14">
        <v>0.107467951074683</v>
      </c>
      <c r="AA11" s="14">
        <v>0.12083952263768601</v>
      </c>
      <c r="AB11" s="14"/>
      <c r="AC11" s="14">
        <v>0.114328255119614</v>
      </c>
      <c r="AD11" s="14">
        <v>9.4873990309671197E-2</v>
      </c>
      <c r="AE11" s="14">
        <v>0.18601879000882199</v>
      </c>
      <c r="AF11" s="14"/>
      <c r="AG11" s="14">
        <v>0.19909303429528399</v>
      </c>
      <c r="AH11" s="14">
        <v>9.567353611387E-2</v>
      </c>
      <c r="AI11" s="14">
        <v>0.108136133493801</v>
      </c>
      <c r="AJ11" s="14">
        <v>0.109165062493705</v>
      </c>
      <c r="AK11" s="14">
        <v>0.157714747378564</v>
      </c>
    </row>
    <row r="12" spans="2:37" x14ac:dyDescent="0.3">
      <c r="B12" s="15" t="s">
        <v>69</v>
      </c>
      <c r="C12" s="14">
        <v>0.39467552470305201</v>
      </c>
      <c r="D12" s="14">
        <v>0.38882307831194801</v>
      </c>
      <c r="E12" s="14">
        <v>0.39971656342251999</v>
      </c>
      <c r="F12" s="14"/>
      <c r="G12" s="14">
        <v>0.39712114313212599</v>
      </c>
      <c r="H12" s="14">
        <v>0.43108353887386203</v>
      </c>
      <c r="I12" s="14">
        <v>0.35165025249375798</v>
      </c>
      <c r="J12" s="14">
        <v>0.39254406691571703</v>
      </c>
      <c r="K12" s="14"/>
      <c r="L12" s="14">
        <v>0.375834165943561</v>
      </c>
      <c r="M12" s="14">
        <v>0.36927704831639402</v>
      </c>
      <c r="N12" s="14">
        <v>0.427189054687453</v>
      </c>
      <c r="O12" s="14">
        <v>0.38190904475422499</v>
      </c>
      <c r="P12" s="14">
        <v>0.45291152725726502</v>
      </c>
      <c r="Q12" s="14">
        <v>0.40240597073051798</v>
      </c>
      <c r="R12" s="14">
        <v>0.38628622412733099</v>
      </c>
      <c r="S12" s="14">
        <v>0.43643696645191898</v>
      </c>
      <c r="T12" s="14">
        <v>0.35441504707757698</v>
      </c>
      <c r="U12" s="14">
        <v>0.43640794544419398</v>
      </c>
      <c r="V12" s="14">
        <v>0.403294980873945</v>
      </c>
      <c r="W12" s="14">
        <v>0.35943550637409299</v>
      </c>
      <c r="X12" s="14"/>
      <c r="Y12" s="14">
        <v>0.38985112768198898</v>
      </c>
      <c r="Z12" s="14">
        <v>0.413675876669586</v>
      </c>
      <c r="AA12" s="14">
        <v>0.463927617086483</v>
      </c>
      <c r="AB12" s="14"/>
      <c r="AC12" s="14">
        <v>0.37810449227147402</v>
      </c>
      <c r="AD12" s="14">
        <v>0.40585193519371299</v>
      </c>
      <c r="AE12" s="14">
        <v>0.40913365284924702</v>
      </c>
      <c r="AF12" s="14"/>
      <c r="AG12" s="14">
        <v>0.29793041147267901</v>
      </c>
      <c r="AH12" s="14">
        <v>0.42536043104497101</v>
      </c>
      <c r="AI12" s="14">
        <v>0.38841852957456102</v>
      </c>
      <c r="AJ12" s="14">
        <v>0.40118360813499099</v>
      </c>
      <c r="AK12" s="14">
        <v>0.39116614182187498</v>
      </c>
    </row>
    <row r="13" spans="2:37" x14ac:dyDescent="0.3">
      <c r="B13" s="15" t="s">
        <v>70</v>
      </c>
      <c r="C13" s="20">
        <v>0.43614938570601902</v>
      </c>
      <c r="D13" s="20">
        <v>0.431440142561551</v>
      </c>
      <c r="E13" s="20">
        <v>0.44162105785663702</v>
      </c>
      <c r="F13" s="20"/>
      <c r="G13" s="20">
        <v>0.47820481699183798</v>
      </c>
      <c r="H13" s="20">
        <v>0.431715713501167</v>
      </c>
      <c r="I13" s="20">
        <v>0.45512630245335001</v>
      </c>
      <c r="J13" s="20">
        <v>0.37702148312688699</v>
      </c>
      <c r="K13" s="20"/>
      <c r="L13" s="20">
        <v>0.44501290829261703</v>
      </c>
      <c r="M13" s="20">
        <v>0.44764538460056802</v>
      </c>
      <c r="N13" s="20">
        <v>0.39509212993110998</v>
      </c>
      <c r="O13" s="20">
        <v>0.46447334330259399</v>
      </c>
      <c r="P13" s="20">
        <v>0.421518428914954</v>
      </c>
      <c r="Q13" s="20">
        <v>0.44947022725284402</v>
      </c>
      <c r="R13" s="20">
        <v>0.465368473451931</v>
      </c>
      <c r="S13" s="20">
        <v>0.38841497070875403</v>
      </c>
      <c r="T13" s="20">
        <v>0.45176429204956697</v>
      </c>
      <c r="U13" s="20">
        <v>0.39012737243044499</v>
      </c>
      <c r="V13" s="20">
        <v>0.41337131357733298</v>
      </c>
      <c r="W13" s="20">
        <v>0.46835801453789799</v>
      </c>
      <c r="X13" s="20"/>
      <c r="Y13" s="20">
        <v>0.48800490668394397</v>
      </c>
      <c r="Z13" s="20">
        <v>0.43880982422793102</v>
      </c>
      <c r="AA13" s="20">
        <v>0.36059934615323602</v>
      </c>
      <c r="AB13" s="20"/>
      <c r="AC13" s="20">
        <v>0.46728746965797402</v>
      </c>
      <c r="AD13" s="20">
        <v>0.45735462638381502</v>
      </c>
      <c r="AE13" s="20">
        <v>0.347707710486584</v>
      </c>
      <c r="AF13" s="20"/>
      <c r="AG13" s="20">
        <v>0.40694236743316903</v>
      </c>
      <c r="AH13" s="20">
        <v>0.428719083940657</v>
      </c>
      <c r="AI13" s="20">
        <v>0.46808672592657002</v>
      </c>
      <c r="AJ13" s="20">
        <v>0.44817387511011703</v>
      </c>
      <c r="AK13" s="20">
        <v>0.39798056896669698</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146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66</v>
      </c>
      <c r="C9" s="14">
        <v>1.6639840543014501E-2</v>
      </c>
      <c r="D9" s="14">
        <v>1.90465907412301E-2</v>
      </c>
      <c r="E9" s="14">
        <v>1.43996521738773E-2</v>
      </c>
      <c r="F9" s="14"/>
      <c r="G9" s="14">
        <v>1.32562743741585E-2</v>
      </c>
      <c r="H9" s="14">
        <v>2.1611528397578701E-2</v>
      </c>
      <c r="I9" s="14">
        <v>1.21645689495577E-2</v>
      </c>
      <c r="J9" s="14">
        <v>1.9312455550644401E-2</v>
      </c>
      <c r="K9" s="14"/>
      <c r="L9" s="14">
        <v>1.66443300352613E-2</v>
      </c>
      <c r="M9" s="14">
        <v>2.3120117865935E-2</v>
      </c>
      <c r="N9" s="14">
        <v>2.51557255581168E-2</v>
      </c>
      <c r="O9" s="14">
        <v>1.40454682082515E-2</v>
      </c>
      <c r="P9" s="14">
        <v>1.0109944017818199E-2</v>
      </c>
      <c r="Q9" s="14">
        <v>3.6678306332935001E-3</v>
      </c>
      <c r="R9" s="14">
        <v>2.8831265483976298E-2</v>
      </c>
      <c r="S9" s="14">
        <v>1.8461981409371699E-2</v>
      </c>
      <c r="T9" s="14">
        <v>1.1797800493648499E-2</v>
      </c>
      <c r="U9" s="14">
        <v>2.5558138092294201E-2</v>
      </c>
      <c r="V9" s="14">
        <v>0</v>
      </c>
      <c r="W9" s="14">
        <v>1.16467347080467E-2</v>
      </c>
      <c r="X9" s="14"/>
      <c r="Y9" s="14">
        <v>9.3755701561011907E-3</v>
      </c>
      <c r="Z9" s="14">
        <v>1.5709058260892701E-2</v>
      </c>
      <c r="AA9" s="14">
        <v>2.79636179803322E-2</v>
      </c>
      <c r="AB9" s="14"/>
      <c r="AC9" s="14">
        <v>1.37634882452582E-2</v>
      </c>
      <c r="AD9" s="14">
        <v>1.84695746259411E-2</v>
      </c>
      <c r="AE9" s="14">
        <v>2.0095332841217499E-2</v>
      </c>
      <c r="AF9" s="14"/>
      <c r="AG9" s="14">
        <v>4.0718645211726197E-2</v>
      </c>
      <c r="AH9" s="14">
        <v>1.67097816707697E-2</v>
      </c>
      <c r="AI9" s="14">
        <v>1.7784785302611902E-2</v>
      </c>
      <c r="AJ9" s="14">
        <v>1.7637093238808799E-2</v>
      </c>
      <c r="AK9" s="14">
        <v>1.0921275667688701E-2</v>
      </c>
    </row>
    <row r="10" spans="2:37" x14ac:dyDescent="0.3">
      <c r="B10" s="15" t="s">
        <v>67</v>
      </c>
      <c r="C10" s="14">
        <v>3.5358633404896103E-2</v>
      </c>
      <c r="D10" s="14">
        <v>4.6411092490944598E-2</v>
      </c>
      <c r="E10" s="14">
        <v>2.4153549505308899E-2</v>
      </c>
      <c r="F10" s="14"/>
      <c r="G10" s="14">
        <v>3.0897994739494301E-2</v>
      </c>
      <c r="H10" s="14">
        <v>3.0856732516337498E-2</v>
      </c>
      <c r="I10" s="14">
        <v>4.0657491331206497E-2</v>
      </c>
      <c r="J10" s="14">
        <v>4.0707695867898103E-2</v>
      </c>
      <c r="K10" s="14"/>
      <c r="L10" s="14">
        <v>3.4864582442073702E-2</v>
      </c>
      <c r="M10" s="14">
        <v>2.22383064532845E-2</v>
      </c>
      <c r="N10" s="14">
        <v>2.5249075456448701E-2</v>
      </c>
      <c r="O10" s="14">
        <v>3.7334735723480797E-2</v>
      </c>
      <c r="P10" s="14">
        <v>4.1430041798553599E-2</v>
      </c>
      <c r="Q10" s="14">
        <v>1.8054609717465801E-2</v>
      </c>
      <c r="R10" s="14">
        <v>2.1242517668333301E-2</v>
      </c>
      <c r="S10" s="14">
        <v>3.4567598443133202E-2</v>
      </c>
      <c r="T10" s="14">
        <v>4.16958213260267E-2</v>
      </c>
      <c r="U10" s="14">
        <v>6.3593013576582105E-2</v>
      </c>
      <c r="V10" s="14">
        <v>4.4262540019582401E-2</v>
      </c>
      <c r="W10" s="14">
        <v>6.9247169225730598E-2</v>
      </c>
      <c r="X10" s="14"/>
      <c r="Y10" s="14">
        <v>3.6624480347210601E-2</v>
      </c>
      <c r="Z10" s="14">
        <v>2.9037695911882801E-2</v>
      </c>
      <c r="AA10" s="14">
        <v>1.6147322961257701E-2</v>
      </c>
      <c r="AB10" s="14"/>
      <c r="AC10" s="14">
        <v>2.8044784643224501E-2</v>
      </c>
      <c r="AD10" s="14">
        <v>3.9304467845971601E-2</v>
      </c>
      <c r="AE10" s="14">
        <v>2.9286895903567398E-2</v>
      </c>
      <c r="AF10" s="14"/>
      <c r="AG10" s="14">
        <v>7.3816696850812796E-2</v>
      </c>
      <c r="AH10" s="14">
        <v>4.5737981894078697E-2</v>
      </c>
      <c r="AI10" s="14">
        <v>4.2626544449410303E-2</v>
      </c>
      <c r="AJ10" s="14">
        <v>2.7719757307927001E-2</v>
      </c>
      <c r="AK10" s="14">
        <v>4.0389801908696399E-2</v>
      </c>
    </row>
    <row r="11" spans="2:37" ht="28.8" x14ac:dyDescent="0.3">
      <c r="B11" s="15" t="s">
        <v>68</v>
      </c>
      <c r="C11" s="14">
        <v>0.11003672385884899</v>
      </c>
      <c r="D11" s="14">
        <v>0.124602681957769</v>
      </c>
      <c r="E11" s="14">
        <v>9.5226724036792401E-2</v>
      </c>
      <c r="F11" s="14"/>
      <c r="G11" s="14">
        <v>9.8401265086471901E-2</v>
      </c>
      <c r="H11" s="14">
        <v>0.105220795624781</v>
      </c>
      <c r="I11" s="14">
        <v>0.10800251853013999</v>
      </c>
      <c r="J11" s="14">
        <v>0.12548640296439501</v>
      </c>
      <c r="K11" s="14"/>
      <c r="L11" s="14">
        <v>0.11308741576435501</v>
      </c>
      <c r="M11" s="14">
        <v>0.118520310833498</v>
      </c>
      <c r="N11" s="14">
        <v>0.13573784398661301</v>
      </c>
      <c r="O11" s="14">
        <v>0.10432055045223</v>
      </c>
      <c r="P11" s="14">
        <v>9.7641754022613297E-2</v>
      </c>
      <c r="Q11" s="14">
        <v>0.10968948498239101</v>
      </c>
      <c r="R11" s="14">
        <v>0.109828015136167</v>
      </c>
      <c r="S11" s="14">
        <v>8.1128377163297904E-2</v>
      </c>
      <c r="T11" s="14">
        <v>0.10738226321991901</v>
      </c>
      <c r="U11" s="14">
        <v>9.8650877174664697E-2</v>
      </c>
      <c r="V11" s="14">
        <v>0.12044220662958</v>
      </c>
      <c r="W11" s="14">
        <v>0.10310892503793501</v>
      </c>
      <c r="X11" s="14"/>
      <c r="Y11" s="14">
        <v>9.4590774359147201E-2</v>
      </c>
      <c r="Z11" s="14">
        <v>9.9124951521958105E-2</v>
      </c>
      <c r="AA11" s="14">
        <v>0.103133230963862</v>
      </c>
      <c r="AB11" s="14"/>
      <c r="AC11" s="14">
        <v>0.100621601906108</v>
      </c>
      <c r="AD11" s="14">
        <v>0.103474556744827</v>
      </c>
      <c r="AE11" s="14">
        <v>0.14713512005642199</v>
      </c>
      <c r="AF11" s="14"/>
      <c r="AG11" s="14">
        <v>0.13954996521030999</v>
      </c>
      <c r="AH11" s="14">
        <v>0.134750166219197</v>
      </c>
      <c r="AI11" s="14">
        <v>0.103449840010772</v>
      </c>
      <c r="AJ11" s="14">
        <v>0.10163388858047601</v>
      </c>
      <c r="AK11" s="14">
        <v>0.101105097979359</v>
      </c>
    </row>
    <row r="12" spans="2:37" x14ac:dyDescent="0.3">
      <c r="B12" s="15" t="s">
        <v>69</v>
      </c>
      <c r="C12" s="14">
        <v>0.38721362060549103</v>
      </c>
      <c r="D12" s="14">
        <v>0.39294767710685502</v>
      </c>
      <c r="E12" s="14">
        <v>0.383514499633416</v>
      </c>
      <c r="F12" s="14"/>
      <c r="G12" s="14">
        <v>0.41028577289557999</v>
      </c>
      <c r="H12" s="14">
        <v>0.377236587481737</v>
      </c>
      <c r="I12" s="14">
        <v>0.384560848436452</v>
      </c>
      <c r="J12" s="14">
        <v>0.37536088761884601</v>
      </c>
      <c r="K12" s="14"/>
      <c r="L12" s="14">
        <v>0.377006848156407</v>
      </c>
      <c r="M12" s="14">
        <v>0.41313800095909498</v>
      </c>
      <c r="N12" s="14">
        <v>0.41004639214501798</v>
      </c>
      <c r="O12" s="14">
        <v>0.383708494877472</v>
      </c>
      <c r="P12" s="14">
        <v>0.39287543956561299</v>
      </c>
      <c r="Q12" s="14">
        <v>0.38535983786441802</v>
      </c>
      <c r="R12" s="14">
        <v>0.39669547758663998</v>
      </c>
      <c r="S12" s="14">
        <v>0.461788055223046</v>
      </c>
      <c r="T12" s="14">
        <v>0.34970965374448099</v>
      </c>
      <c r="U12" s="14">
        <v>0.35616542673093898</v>
      </c>
      <c r="V12" s="14">
        <v>0.38715803215293898</v>
      </c>
      <c r="W12" s="14">
        <v>0.37075310149561802</v>
      </c>
      <c r="X12" s="14"/>
      <c r="Y12" s="14">
        <v>0.39211607288576</v>
      </c>
      <c r="Z12" s="14">
        <v>0.39933785372279601</v>
      </c>
      <c r="AA12" s="14">
        <v>0.44460255243906999</v>
      </c>
      <c r="AB12" s="14"/>
      <c r="AC12" s="14">
        <v>0.377177179407577</v>
      </c>
      <c r="AD12" s="14">
        <v>0.40419933860736201</v>
      </c>
      <c r="AE12" s="14">
        <v>0.35638612571870698</v>
      </c>
      <c r="AF12" s="14"/>
      <c r="AG12" s="14">
        <v>0.35964933640560398</v>
      </c>
      <c r="AH12" s="14">
        <v>0.40581484299392501</v>
      </c>
      <c r="AI12" s="14">
        <v>0.35783896776301299</v>
      </c>
      <c r="AJ12" s="14">
        <v>0.40640611435058699</v>
      </c>
      <c r="AK12" s="14">
        <v>0.38081913012818602</v>
      </c>
    </row>
    <row r="13" spans="2:37" x14ac:dyDescent="0.3">
      <c r="B13" s="15" t="s">
        <v>70</v>
      </c>
      <c r="C13" s="20">
        <v>0.45075118158775002</v>
      </c>
      <c r="D13" s="20">
        <v>0.41699195770320102</v>
      </c>
      <c r="E13" s="20">
        <v>0.48270557465060598</v>
      </c>
      <c r="F13" s="20"/>
      <c r="G13" s="20">
        <v>0.447158692904295</v>
      </c>
      <c r="H13" s="20">
        <v>0.46507435597956498</v>
      </c>
      <c r="I13" s="20">
        <v>0.454614572752644</v>
      </c>
      <c r="J13" s="20">
        <v>0.43913255799821599</v>
      </c>
      <c r="K13" s="20"/>
      <c r="L13" s="20">
        <v>0.45839682360190298</v>
      </c>
      <c r="M13" s="20">
        <v>0.42298326388818702</v>
      </c>
      <c r="N13" s="20">
        <v>0.40381096285380302</v>
      </c>
      <c r="O13" s="20">
        <v>0.46059075073856498</v>
      </c>
      <c r="P13" s="20">
        <v>0.45794282059540198</v>
      </c>
      <c r="Q13" s="20">
        <v>0.48322823680243099</v>
      </c>
      <c r="R13" s="20">
        <v>0.44340272412488302</v>
      </c>
      <c r="S13" s="20">
        <v>0.40405398776115098</v>
      </c>
      <c r="T13" s="20">
        <v>0.48941446121592402</v>
      </c>
      <c r="U13" s="20">
        <v>0.45603254442551999</v>
      </c>
      <c r="V13" s="20">
        <v>0.44813722119789801</v>
      </c>
      <c r="W13" s="20">
        <v>0.44524406953267098</v>
      </c>
      <c r="X13" s="20"/>
      <c r="Y13" s="20">
        <v>0.467293102251782</v>
      </c>
      <c r="Z13" s="20">
        <v>0.45679044058247098</v>
      </c>
      <c r="AA13" s="20">
        <v>0.40815327565547699</v>
      </c>
      <c r="AB13" s="20"/>
      <c r="AC13" s="20">
        <v>0.48039294579783198</v>
      </c>
      <c r="AD13" s="20">
        <v>0.43455206217589798</v>
      </c>
      <c r="AE13" s="20">
        <v>0.44709652548008599</v>
      </c>
      <c r="AF13" s="20"/>
      <c r="AG13" s="20">
        <v>0.38626535632154702</v>
      </c>
      <c r="AH13" s="20">
        <v>0.39698722722203</v>
      </c>
      <c r="AI13" s="20">
        <v>0.47829986247419298</v>
      </c>
      <c r="AJ13" s="20">
        <v>0.44660314652220201</v>
      </c>
      <c r="AK13" s="20">
        <v>0.46676469431607098</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147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66</v>
      </c>
      <c r="C9" s="14">
        <v>1.6206784722405401E-2</v>
      </c>
      <c r="D9" s="14">
        <v>1.6822870460259601E-2</v>
      </c>
      <c r="E9" s="14">
        <v>1.57120194970473E-2</v>
      </c>
      <c r="F9" s="14"/>
      <c r="G9" s="14">
        <v>9.5536840488432608E-3</v>
      </c>
      <c r="H9" s="14">
        <v>1.1713418683844099E-2</v>
      </c>
      <c r="I9" s="14">
        <v>1.7128939248455301E-2</v>
      </c>
      <c r="J9" s="14">
        <v>2.5927419273421001E-2</v>
      </c>
      <c r="K9" s="14"/>
      <c r="L9" s="14">
        <v>1.50187499032745E-2</v>
      </c>
      <c r="M9" s="14">
        <v>1.54130732480443E-2</v>
      </c>
      <c r="N9" s="14">
        <v>2.2178090566015801E-2</v>
      </c>
      <c r="O9" s="14">
        <v>2.3629882006713201E-2</v>
      </c>
      <c r="P9" s="14">
        <v>1.3994876135936699E-2</v>
      </c>
      <c r="Q9" s="14">
        <v>7.21067945272946E-3</v>
      </c>
      <c r="R9" s="14">
        <v>2.0531349630535101E-2</v>
      </c>
      <c r="S9" s="14">
        <v>1.6436581317938102E-2</v>
      </c>
      <c r="T9" s="14">
        <v>2.3677546998082E-2</v>
      </c>
      <c r="U9" s="14">
        <v>1.4668474539243E-2</v>
      </c>
      <c r="V9" s="14">
        <v>0</v>
      </c>
      <c r="W9" s="14">
        <v>1.1609148639893299E-2</v>
      </c>
      <c r="X9" s="14"/>
      <c r="Y9" s="14">
        <v>1.9449720122382001E-2</v>
      </c>
      <c r="Z9" s="14">
        <v>1.18938649943466E-2</v>
      </c>
      <c r="AA9" s="14">
        <v>2.2774969164757401E-2</v>
      </c>
      <c r="AB9" s="14"/>
      <c r="AC9" s="14">
        <v>1.4966672852864101E-2</v>
      </c>
      <c r="AD9" s="14">
        <v>1.61669910662669E-2</v>
      </c>
      <c r="AE9" s="14">
        <v>1.8530698841692599E-2</v>
      </c>
      <c r="AF9" s="14"/>
      <c r="AG9" s="14">
        <v>3.8388101465205597E-2</v>
      </c>
      <c r="AH9" s="14">
        <v>1.2472135221588E-2</v>
      </c>
      <c r="AI9" s="14">
        <v>8.1877681064124099E-3</v>
      </c>
      <c r="AJ9" s="14">
        <v>1.6887361880902601E-2</v>
      </c>
      <c r="AK9" s="14">
        <v>1.88513748186598E-2</v>
      </c>
    </row>
    <row r="10" spans="2:37" x14ac:dyDescent="0.3">
      <c r="B10" s="15" t="s">
        <v>67</v>
      </c>
      <c r="C10" s="14">
        <v>3.3963626276225102E-2</v>
      </c>
      <c r="D10" s="14">
        <v>3.83005939338441E-2</v>
      </c>
      <c r="E10" s="14">
        <v>2.86533721908892E-2</v>
      </c>
      <c r="F10" s="14"/>
      <c r="G10" s="14">
        <v>3.1903980873430902E-2</v>
      </c>
      <c r="H10" s="14">
        <v>3.0193321232370299E-2</v>
      </c>
      <c r="I10" s="14">
        <v>4.0090843546106099E-2</v>
      </c>
      <c r="J10" s="14">
        <v>3.5210315471349202E-2</v>
      </c>
      <c r="K10" s="14"/>
      <c r="L10" s="14">
        <v>4.8269409168397302E-2</v>
      </c>
      <c r="M10" s="14">
        <v>2.5299040235863698E-2</v>
      </c>
      <c r="N10" s="14">
        <v>4.8230265243613499E-2</v>
      </c>
      <c r="O10" s="14">
        <v>3.5349980990509303E-2</v>
      </c>
      <c r="P10" s="14">
        <v>2.78812570429403E-2</v>
      </c>
      <c r="Q10" s="14">
        <v>2.5520074646749699E-2</v>
      </c>
      <c r="R10" s="14">
        <v>2.9359288686237599E-2</v>
      </c>
      <c r="S10" s="14">
        <v>4.4937256691815301E-2</v>
      </c>
      <c r="T10" s="14">
        <v>2.74889350957939E-2</v>
      </c>
      <c r="U10" s="14">
        <v>2.6547196380833499E-2</v>
      </c>
      <c r="V10" s="14">
        <v>2.6760443800129399E-2</v>
      </c>
      <c r="W10" s="14">
        <v>5.7926785915088597E-2</v>
      </c>
      <c r="X10" s="14"/>
      <c r="Y10" s="14">
        <v>2.0539344448937999E-2</v>
      </c>
      <c r="Z10" s="14">
        <v>2.8111487696220901E-2</v>
      </c>
      <c r="AA10" s="14">
        <v>5.3325959270360102E-2</v>
      </c>
      <c r="AB10" s="14"/>
      <c r="AC10" s="14">
        <v>2.5364352356728601E-2</v>
      </c>
      <c r="AD10" s="14">
        <v>3.0604555752910701E-2</v>
      </c>
      <c r="AE10" s="14">
        <v>4.52860694535085E-2</v>
      </c>
      <c r="AF10" s="14"/>
      <c r="AG10" s="14">
        <v>6.5645072121105097E-2</v>
      </c>
      <c r="AH10" s="14">
        <v>6.0686363557388101E-2</v>
      </c>
      <c r="AI10" s="14">
        <v>3.2723823808248002E-2</v>
      </c>
      <c r="AJ10" s="14">
        <v>2.5096860968823399E-2</v>
      </c>
      <c r="AK10" s="14">
        <v>4.1932934370391702E-2</v>
      </c>
    </row>
    <row r="11" spans="2:37" ht="28.8" x14ac:dyDescent="0.3">
      <c r="B11" s="15" t="s">
        <v>68</v>
      </c>
      <c r="C11" s="14">
        <v>0.109806701069183</v>
      </c>
      <c r="D11" s="14">
        <v>9.9239507422226994E-2</v>
      </c>
      <c r="E11" s="14">
        <v>0.118871873107891</v>
      </c>
      <c r="F11" s="14"/>
      <c r="G11" s="14">
        <v>6.5239523583910206E-2</v>
      </c>
      <c r="H11" s="14">
        <v>8.6410890475797406E-2</v>
      </c>
      <c r="I11" s="14">
        <v>0.12148459428028301</v>
      </c>
      <c r="J11" s="14">
        <v>0.172242515257786</v>
      </c>
      <c r="K11" s="14"/>
      <c r="L11" s="14">
        <v>0.11811293239450101</v>
      </c>
      <c r="M11" s="14">
        <v>0.115980475161009</v>
      </c>
      <c r="N11" s="14">
        <v>8.8793827123532301E-2</v>
      </c>
      <c r="O11" s="14">
        <v>0.10031096442875601</v>
      </c>
      <c r="P11" s="14">
        <v>8.3982062325040699E-2</v>
      </c>
      <c r="Q11" s="14">
        <v>0.11228009395038099</v>
      </c>
      <c r="R11" s="14">
        <v>8.1852491485732107E-2</v>
      </c>
      <c r="S11" s="14">
        <v>0.13281001848186899</v>
      </c>
      <c r="T11" s="14">
        <v>0.12214941388266599</v>
      </c>
      <c r="U11" s="14">
        <v>0.132487303957255</v>
      </c>
      <c r="V11" s="14">
        <v>0.12910941351938601</v>
      </c>
      <c r="W11" s="14">
        <v>8.0197842506469399E-2</v>
      </c>
      <c r="X11" s="14"/>
      <c r="Y11" s="14">
        <v>7.9528926384077603E-2</v>
      </c>
      <c r="Z11" s="14">
        <v>9.2731603401376803E-2</v>
      </c>
      <c r="AA11" s="14">
        <v>0.108398336341746</v>
      </c>
      <c r="AB11" s="14"/>
      <c r="AC11" s="14">
        <v>0.105229323416591</v>
      </c>
      <c r="AD11" s="14">
        <v>7.4700171756508602E-2</v>
      </c>
      <c r="AE11" s="14">
        <v>0.182535121277042</v>
      </c>
      <c r="AF11" s="14"/>
      <c r="AG11" s="14">
        <v>0.121290143513952</v>
      </c>
      <c r="AH11" s="14">
        <v>8.6111344735509104E-2</v>
      </c>
      <c r="AI11" s="14">
        <v>9.0539392291086707E-2</v>
      </c>
      <c r="AJ11" s="14">
        <v>0.101247240324237</v>
      </c>
      <c r="AK11" s="14">
        <v>0.13819348567468701</v>
      </c>
    </row>
    <row r="12" spans="2:37" x14ac:dyDescent="0.3">
      <c r="B12" s="15" t="s">
        <v>69</v>
      </c>
      <c r="C12" s="14">
        <v>0.38129494478142201</v>
      </c>
      <c r="D12" s="14">
        <v>0.383820022518368</v>
      </c>
      <c r="E12" s="14">
        <v>0.37934313500258099</v>
      </c>
      <c r="F12" s="14"/>
      <c r="G12" s="14">
        <v>0.40525891418070298</v>
      </c>
      <c r="H12" s="14">
        <v>0.40100585977853798</v>
      </c>
      <c r="I12" s="14">
        <v>0.37373665170560699</v>
      </c>
      <c r="J12" s="14">
        <v>0.34455298549864399</v>
      </c>
      <c r="K12" s="14"/>
      <c r="L12" s="14">
        <v>0.39502054611979698</v>
      </c>
      <c r="M12" s="14">
        <v>0.36859739913603501</v>
      </c>
      <c r="N12" s="14">
        <v>0.449065327772871</v>
      </c>
      <c r="O12" s="14">
        <v>0.34903685232944098</v>
      </c>
      <c r="P12" s="14">
        <v>0.39719320922777601</v>
      </c>
      <c r="Q12" s="14">
        <v>0.419770895819706</v>
      </c>
      <c r="R12" s="14">
        <v>0.36568885548190999</v>
      </c>
      <c r="S12" s="14">
        <v>0.391596671943303</v>
      </c>
      <c r="T12" s="14">
        <v>0.35381320325864202</v>
      </c>
      <c r="U12" s="14">
        <v>0.37187396059344802</v>
      </c>
      <c r="V12" s="14">
        <v>0.361893028152873</v>
      </c>
      <c r="W12" s="14">
        <v>0.32484355066257498</v>
      </c>
      <c r="X12" s="14"/>
      <c r="Y12" s="14">
        <v>0.36078624471793003</v>
      </c>
      <c r="Z12" s="14">
        <v>0.42681296996953</v>
      </c>
      <c r="AA12" s="14">
        <v>0.43462738985834698</v>
      </c>
      <c r="AB12" s="14"/>
      <c r="AC12" s="14">
        <v>0.34795847374831201</v>
      </c>
      <c r="AD12" s="14">
        <v>0.40619137411415301</v>
      </c>
      <c r="AE12" s="14">
        <v>0.36736750852251399</v>
      </c>
      <c r="AF12" s="14"/>
      <c r="AG12" s="14">
        <v>0.36547136058932</v>
      </c>
      <c r="AH12" s="14">
        <v>0.36513340052801602</v>
      </c>
      <c r="AI12" s="14">
        <v>0.39225604438271799</v>
      </c>
      <c r="AJ12" s="14">
        <v>0.38082694511370402</v>
      </c>
      <c r="AK12" s="14">
        <v>0.38101907926259698</v>
      </c>
    </row>
    <row r="13" spans="2:37" x14ac:dyDescent="0.3">
      <c r="B13" s="15" t="s">
        <v>70</v>
      </c>
      <c r="C13" s="20">
        <v>0.45872794315076398</v>
      </c>
      <c r="D13" s="20">
        <v>0.46181700566530098</v>
      </c>
      <c r="E13" s="20">
        <v>0.457419600201592</v>
      </c>
      <c r="F13" s="20"/>
      <c r="G13" s="20">
        <v>0.48804389731311298</v>
      </c>
      <c r="H13" s="20">
        <v>0.47067650982944997</v>
      </c>
      <c r="I13" s="20">
        <v>0.44755897121954802</v>
      </c>
      <c r="J13" s="20">
        <v>0.42206676449879998</v>
      </c>
      <c r="K13" s="20"/>
      <c r="L13" s="20">
        <v>0.42357836241403002</v>
      </c>
      <c r="M13" s="20">
        <v>0.47471001221904802</v>
      </c>
      <c r="N13" s="20">
        <v>0.39173248929396698</v>
      </c>
      <c r="O13" s="20">
        <v>0.49167232024458002</v>
      </c>
      <c r="P13" s="20">
        <v>0.47694859526830702</v>
      </c>
      <c r="Q13" s="20">
        <v>0.43521825613043402</v>
      </c>
      <c r="R13" s="20">
        <v>0.50256801471558599</v>
      </c>
      <c r="S13" s="20">
        <v>0.41421947156507399</v>
      </c>
      <c r="T13" s="20">
        <v>0.47287090076481703</v>
      </c>
      <c r="U13" s="20">
        <v>0.45442306452922099</v>
      </c>
      <c r="V13" s="20">
        <v>0.48223711452761098</v>
      </c>
      <c r="W13" s="20">
        <v>0.52542267227597395</v>
      </c>
      <c r="X13" s="20"/>
      <c r="Y13" s="20">
        <v>0.51969576432667297</v>
      </c>
      <c r="Z13" s="20">
        <v>0.44045007393852598</v>
      </c>
      <c r="AA13" s="20">
        <v>0.38087334536478901</v>
      </c>
      <c r="AB13" s="20"/>
      <c r="AC13" s="20">
        <v>0.50648117762550504</v>
      </c>
      <c r="AD13" s="20">
        <v>0.47233690731015998</v>
      </c>
      <c r="AE13" s="20">
        <v>0.38628060190524299</v>
      </c>
      <c r="AF13" s="20"/>
      <c r="AG13" s="20">
        <v>0.40920532231041701</v>
      </c>
      <c r="AH13" s="20">
        <v>0.47559675595749901</v>
      </c>
      <c r="AI13" s="20">
        <v>0.47629297141153498</v>
      </c>
      <c r="AJ13" s="20">
        <v>0.47594159171233302</v>
      </c>
      <c r="AK13" s="20">
        <v>0.42000312587366501</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148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66</v>
      </c>
      <c r="C9" s="14">
        <v>1.7639441564087199E-2</v>
      </c>
      <c r="D9" s="14">
        <v>1.9073676505433599E-2</v>
      </c>
      <c r="E9" s="14">
        <v>1.6355329996135801E-2</v>
      </c>
      <c r="F9" s="14"/>
      <c r="G9" s="14">
        <v>1.38671027897725E-2</v>
      </c>
      <c r="H9" s="14">
        <v>1.4137045519458999E-2</v>
      </c>
      <c r="I9" s="14">
        <v>2.2811850972151701E-2</v>
      </c>
      <c r="J9" s="14">
        <v>2.1058380995877399E-2</v>
      </c>
      <c r="K9" s="14"/>
      <c r="L9" s="14">
        <v>2.2360368397481199E-2</v>
      </c>
      <c r="M9" s="14">
        <v>1.78941853784205E-2</v>
      </c>
      <c r="N9" s="14">
        <v>2.06884019656693E-2</v>
      </c>
      <c r="O9" s="14">
        <v>6.96277229346004E-3</v>
      </c>
      <c r="P9" s="14">
        <v>9.2566985755366295E-3</v>
      </c>
      <c r="Q9" s="14">
        <v>3.6678306332935001E-3</v>
      </c>
      <c r="R9" s="14">
        <v>2.5417208427199699E-2</v>
      </c>
      <c r="S9" s="14">
        <v>1.6436581317938102E-2</v>
      </c>
      <c r="T9" s="14">
        <v>1.7760410443499099E-2</v>
      </c>
      <c r="U9" s="14">
        <v>3.3106035781113499E-2</v>
      </c>
      <c r="V9" s="14">
        <v>1.9016867641197002E-2</v>
      </c>
      <c r="W9" s="14">
        <v>1.1609148639893299E-2</v>
      </c>
      <c r="X9" s="14"/>
      <c r="Y9" s="14">
        <v>1.7542477598819901E-2</v>
      </c>
      <c r="Z9" s="14">
        <v>1.7332047630839301E-2</v>
      </c>
      <c r="AA9" s="14">
        <v>3.4384284584455797E-2</v>
      </c>
      <c r="AB9" s="14"/>
      <c r="AC9" s="14">
        <v>1.4979429840449801E-2</v>
      </c>
      <c r="AD9" s="14">
        <v>1.5823399585523399E-2</v>
      </c>
      <c r="AE9" s="14">
        <v>2.44230314738141E-2</v>
      </c>
      <c r="AF9" s="14"/>
      <c r="AG9" s="14">
        <v>9.0450192848407097E-3</v>
      </c>
      <c r="AH9" s="14">
        <v>2.0623320104032901E-2</v>
      </c>
      <c r="AI9" s="14">
        <v>1.4063313175918E-2</v>
      </c>
      <c r="AJ9" s="14">
        <v>1.7296635610394701E-2</v>
      </c>
      <c r="AK9" s="14">
        <v>2.0420286811310199E-2</v>
      </c>
    </row>
    <row r="10" spans="2:37" x14ac:dyDescent="0.3">
      <c r="B10" s="15" t="s">
        <v>67</v>
      </c>
      <c r="C10" s="14">
        <v>2.8523473705144999E-2</v>
      </c>
      <c r="D10" s="14">
        <v>3.3225580519393901E-2</v>
      </c>
      <c r="E10" s="14">
        <v>2.2820895852386398E-2</v>
      </c>
      <c r="F10" s="14"/>
      <c r="G10" s="14">
        <v>2.7572435676785599E-2</v>
      </c>
      <c r="H10" s="14">
        <v>2.6533558034848699E-2</v>
      </c>
      <c r="I10" s="14">
        <v>3.07505523640603E-2</v>
      </c>
      <c r="J10" s="14">
        <v>3.00759689131508E-2</v>
      </c>
      <c r="K10" s="14"/>
      <c r="L10" s="14">
        <v>2.7111238337528602E-2</v>
      </c>
      <c r="M10" s="14">
        <v>3.0312175151804201E-2</v>
      </c>
      <c r="N10" s="14">
        <v>3.29839650923162E-2</v>
      </c>
      <c r="O10" s="14">
        <v>3.9682859181474898E-2</v>
      </c>
      <c r="P10" s="14">
        <v>2.7464143855361701E-2</v>
      </c>
      <c r="Q10" s="14">
        <v>2.5314788867391701E-2</v>
      </c>
      <c r="R10" s="14">
        <v>2.55682872730458E-2</v>
      </c>
      <c r="S10" s="14">
        <v>3.6825700694716301E-2</v>
      </c>
      <c r="T10" s="14">
        <v>2.3355915207692701E-2</v>
      </c>
      <c r="U10" s="14">
        <v>3.2125126881648002E-2</v>
      </c>
      <c r="V10" s="14">
        <v>1.4119805323774401E-2</v>
      </c>
      <c r="W10" s="14">
        <v>2.31293251331001E-2</v>
      </c>
      <c r="X10" s="14"/>
      <c r="Y10" s="14">
        <v>1.9446000626678301E-2</v>
      </c>
      <c r="Z10" s="14">
        <v>1.81077093663277E-2</v>
      </c>
      <c r="AA10" s="14">
        <v>3.2406057253381103E-2</v>
      </c>
      <c r="AB10" s="14"/>
      <c r="AC10" s="14">
        <v>2.3194252678853E-2</v>
      </c>
      <c r="AD10" s="14">
        <v>3.0958102122750401E-2</v>
      </c>
      <c r="AE10" s="14">
        <v>3.0763976911293098E-2</v>
      </c>
      <c r="AF10" s="14"/>
      <c r="AG10" s="14">
        <v>8.4758140563799905E-2</v>
      </c>
      <c r="AH10" s="14">
        <v>3.4813912998736901E-2</v>
      </c>
      <c r="AI10" s="14">
        <v>2.39365064686991E-2</v>
      </c>
      <c r="AJ10" s="14">
        <v>2.2081171543906201E-2</v>
      </c>
      <c r="AK10" s="14">
        <v>3.8127903969522099E-2</v>
      </c>
    </row>
    <row r="11" spans="2:37" ht="28.8" x14ac:dyDescent="0.3">
      <c r="B11" s="15" t="s">
        <v>68</v>
      </c>
      <c r="C11" s="14">
        <v>0.13362610331980601</v>
      </c>
      <c r="D11" s="14">
        <v>0.123931434118269</v>
      </c>
      <c r="E11" s="14">
        <v>0.14331149261249901</v>
      </c>
      <c r="F11" s="14"/>
      <c r="G11" s="14">
        <v>0.101491952830388</v>
      </c>
      <c r="H11" s="14">
        <v>0.10775546920698199</v>
      </c>
      <c r="I11" s="14">
        <v>0.13893434508750099</v>
      </c>
      <c r="J11" s="14">
        <v>0.189827441523922</v>
      </c>
      <c r="K11" s="14"/>
      <c r="L11" s="14">
        <v>0.13354824740222099</v>
      </c>
      <c r="M11" s="14">
        <v>0.134811832749308</v>
      </c>
      <c r="N11" s="14">
        <v>0.132114158411932</v>
      </c>
      <c r="O11" s="14">
        <v>0.16318016239077199</v>
      </c>
      <c r="P11" s="14">
        <v>0.10196798741778899</v>
      </c>
      <c r="Q11" s="14">
        <v>0.13407631393324199</v>
      </c>
      <c r="R11" s="14">
        <v>0.119715623387169</v>
      </c>
      <c r="S11" s="14">
        <v>0.12236772443477401</v>
      </c>
      <c r="T11" s="14">
        <v>0.141001599854786</v>
      </c>
      <c r="U11" s="14">
        <v>0.129713315718195</v>
      </c>
      <c r="V11" s="14">
        <v>0.16371391307076999</v>
      </c>
      <c r="W11" s="14">
        <v>0.10319380933191501</v>
      </c>
      <c r="X11" s="14"/>
      <c r="Y11" s="14">
        <v>9.0290616994747094E-2</v>
      </c>
      <c r="Z11" s="14">
        <v>0.13454494626706701</v>
      </c>
      <c r="AA11" s="14">
        <v>0.12444140216303901</v>
      </c>
      <c r="AB11" s="14"/>
      <c r="AC11" s="14">
        <v>0.11652846525119</v>
      </c>
      <c r="AD11" s="14">
        <v>0.10604481386058</v>
      </c>
      <c r="AE11" s="14">
        <v>0.19865114555632499</v>
      </c>
      <c r="AF11" s="14"/>
      <c r="AG11" s="14">
        <v>0.118295581250842</v>
      </c>
      <c r="AH11" s="14">
        <v>0.121971864696108</v>
      </c>
      <c r="AI11" s="14">
        <v>0.142891189819772</v>
      </c>
      <c r="AJ11" s="14">
        <v>0.1187218984914</v>
      </c>
      <c r="AK11" s="14">
        <v>0.15626469010522001</v>
      </c>
    </row>
    <row r="12" spans="2:37" x14ac:dyDescent="0.3">
      <c r="B12" s="15" t="s">
        <v>69</v>
      </c>
      <c r="C12" s="14">
        <v>0.38709331757452597</v>
      </c>
      <c r="D12" s="14">
        <v>0.383956212296998</v>
      </c>
      <c r="E12" s="14">
        <v>0.38939262637922101</v>
      </c>
      <c r="F12" s="14"/>
      <c r="G12" s="14">
        <v>0.40142020126931199</v>
      </c>
      <c r="H12" s="14">
        <v>0.398305046220716</v>
      </c>
      <c r="I12" s="14">
        <v>0.38060908020690998</v>
      </c>
      <c r="J12" s="14">
        <v>0.36480422789037598</v>
      </c>
      <c r="K12" s="14"/>
      <c r="L12" s="14">
        <v>0.37115107524758001</v>
      </c>
      <c r="M12" s="14">
        <v>0.37777441933990902</v>
      </c>
      <c r="N12" s="14">
        <v>0.42937840846495101</v>
      </c>
      <c r="O12" s="14">
        <v>0.33338444617436602</v>
      </c>
      <c r="P12" s="14">
        <v>0.38378067807835398</v>
      </c>
      <c r="Q12" s="14">
        <v>0.40494036977769399</v>
      </c>
      <c r="R12" s="14">
        <v>0.38450204614730199</v>
      </c>
      <c r="S12" s="14">
        <v>0.42133891882555202</v>
      </c>
      <c r="T12" s="14">
        <v>0.360352628659734</v>
      </c>
      <c r="U12" s="14">
        <v>0.43530151259347799</v>
      </c>
      <c r="V12" s="14">
        <v>0.39546478102195298</v>
      </c>
      <c r="W12" s="14">
        <v>0.40509443462281503</v>
      </c>
      <c r="X12" s="14"/>
      <c r="Y12" s="14">
        <v>0.384695663276583</v>
      </c>
      <c r="Z12" s="14">
        <v>0.385558315458505</v>
      </c>
      <c r="AA12" s="14">
        <v>0.46520098625463102</v>
      </c>
      <c r="AB12" s="14"/>
      <c r="AC12" s="14">
        <v>0.37810083364441999</v>
      </c>
      <c r="AD12" s="14">
        <v>0.40713095264913801</v>
      </c>
      <c r="AE12" s="14">
        <v>0.37281454641713202</v>
      </c>
      <c r="AF12" s="14"/>
      <c r="AG12" s="14">
        <v>0.34884828152227898</v>
      </c>
      <c r="AH12" s="14">
        <v>0.39426612886835699</v>
      </c>
      <c r="AI12" s="14">
        <v>0.34438060926404301</v>
      </c>
      <c r="AJ12" s="14">
        <v>0.40555507734028501</v>
      </c>
      <c r="AK12" s="14">
        <v>0.38776211057347898</v>
      </c>
    </row>
    <row r="13" spans="2:37" x14ac:dyDescent="0.3">
      <c r="B13" s="15" t="s">
        <v>70</v>
      </c>
      <c r="C13" s="20">
        <v>0.43311766383643602</v>
      </c>
      <c r="D13" s="20">
        <v>0.43981309655990503</v>
      </c>
      <c r="E13" s="20">
        <v>0.42811965515975697</v>
      </c>
      <c r="F13" s="20"/>
      <c r="G13" s="20">
        <v>0.45564830743374202</v>
      </c>
      <c r="H13" s="20">
        <v>0.45326888101799401</v>
      </c>
      <c r="I13" s="20">
        <v>0.42689417136937802</v>
      </c>
      <c r="J13" s="20">
        <v>0.39423398067667298</v>
      </c>
      <c r="K13" s="20"/>
      <c r="L13" s="20">
        <v>0.445829070615189</v>
      </c>
      <c r="M13" s="20">
        <v>0.43920738738055898</v>
      </c>
      <c r="N13" s="20">
        <v>0.38483506606513201</v>
      </c>
      <c r="O13" s="20">
        <v>0.45678975995992599</v>
      </c>
      <c r="P13" s="20">
        <v>0.477530492072959</v>
      </c>
      <c r="Q13" s="20">
        <v>0.43200069678837899</v>
      </c>
      <c r="R13" s="20">
        <v>0.44479683476528398</v>
      </c>
      <c r="S13" s="20">
        <v>0.40303107472701999</v>
      </c>
      <c r="T13" s="20">
        <v>0.45752944583428901</v>
      </c>
      <c r="U13" s="20">
        <v>0.36975400902556499</v>
      </c>
      <c r="V13" s="20">
        <v>0.407684632942306</v>
      </c>
      <c r="W13" s="20">
        <v>0.45697328227227701</v>
      </c>
      <c r="X13" s="20"/>
      <c r="Y13" s="20">
        <v>0.488025241503171</v>
      </c>
      <c r="Z13" s="20">
        <v>0.44445698127726102</v>
      </c>
      <c r="AA13" s="20">
        <v>0.34356726974449298</v>
      </c>
      <c r="AB13" s="20"/>
      <c r="AC13" s="20">
        <v>0.467197018585087</v>
      </c>
      <c r="AD13" s="20">
        <v>0.44004273178200898</v>
      </c>
      <c r="AE13" s="20">
        <v>0.37334729964143498</v>
      </c>
      <c r="AF13" s="20"/>
      <c r="AG13" s="20">
        <v>0.43905297737823801</v>
      </c>
      <c r="AH13" s="20">
        <v>0.42832477333276597</v>
      </c>
      <c r="AI13" s="20">
        <v>0.47472838127156802</v>
      </c>
      <c r="AJ13" s="20">
        <v>0.43634521701401402</v>
      </c>
      <c r="AK13" s="20">
        <v>0.39742500854046903</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K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154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149</v>
      </c>
      <c r="C9" s="14">
        <v>4.93280791317912E-2</v>
      </c>
      <c r="D9" s="14">
        <v>6.4570011641277694E-2</v>
      </c>
      <c r="E9" s="14">
        <v>3.4771829065606101E-2</v>
      </c>
      <c r="F9" s="14"/>
      <c r="G9" s="14">
        <v>4.0141304178288102E-2</v>
      </c>
      <c r="H9" s="14">
        <v>5.8182104738184699E-2</v>
      </c>
      <c r="I9" s="14">
        <v>5.4422116761132303E-2</v>
      </c>
      <c r="J9" s="14">
        <v>4.6294140198513398E-2</v>
      </c>
      <c r="K9" s="14"/>
      <c r="L9" s="14">
        <v>5.8476030065290903E-2</v>
      </c>
      <c r="M9" s="14">
        <v>4.5234779477696899E-2</v>
      </c>
      <c r="N9" s="14">
        <v>3.3259472793184003E-2</v>
      </c>
      <c r="O9" s="14">
        <v>5.0916520431161398E-2</v>
      </c>
      <c r="P9" s="14">
        <v>2.2645377155068699E-2</v>
      </c>
      <c r="Q9" s="14">
        <v>3.6008248418398697E-2</v>
      </c>
      <c r="R9" s="14">
        <v>5.9064090458029399E-2</v>
      </c>
      <c r="S9" s="14">
        <v>2.6578685883048399E-2</v>
      </c>
      <c r="T9" s="14">
        <v>5.0678223501919299E-2</v>
      </c>
      <c r="U9" s="14">
        <v>8.3416803563671593E-2</v>
      </c>
      <c r="V9" s="14">
        <v>6.55136463086817E-2</v>
      </c>
      <c r="W9" s="14">
        <v>3.4718152167044602E-2</v>
      </c>
      <c r="X9" s="14"/>
      <c r="Y9" s="14">
        <v>2.52718311527752E-2</v>
      </c>
      <c r="Z9" s="14">
        <v>4.7190688793803497E-2</v>
      </c>
      <c r="AA9" s="14">
        <v>3.1809696591672397E-2</v>
      </c>
      <c r="AB9" s="14"/>
      <c r="AC9" s="14">
        <v>5.7626870426660697E-2</v>
      </c>
      <c r="AD9" s="14">
        <v>5.0075734579196902E-2</v>
      </c>
      <c r="AE9" s="14">
        <v>3.4930493426628899E-2</v>
      </c>
      <c r="AF9" s="14"/>
      <c r="AG9" s="14">
        <v>3.8687690625328598E-2</v>
      </c>
      <c r="AH9" s="14">
        <v>3.2945189757235697E-2</v>
      </c>
      <c r="AI9" s="14">
        <v>3.5070190555164103E-2</v>
      </c>
      <c r="AJ9" s="14">
        <v>5.7024894984354903E-2</v>
      </c>
      <c r="AK9" s="14">
        <v>4.8165449511491799E-2</v>
      </c>
    </row>
    <row r="10" spans="2:37" x14ac:dyDescent="0.3">
      <c r="B10" s="15" t="s">
        <v>150</v>
      </c>
      <c r="C10" s="14">
        <v>0.167451146938289</v>
      </c>
      <c r="D10" s="14">
        <v>0.16852883019592299</v>
      </c>
      <c r="E10" s="14">
        <v>0.16422507806588299</v>
      </c>
      <c r="F10" s="14"/>
      <c r="G10" s="14">
        <v>0.178194696245628</v>
      </c>
      <c r="H10" s="14">
        <v>0.18948032862807301</v>
      </c>
      <c r="I10" s="14">
        <v>0.15141196994724199</v>
      </c>
      <c r="J10" s="14">
        <v>0.14697650390790601</v>
      </c>
      <c r="K10" s="14"/>
      <c r="L10" s="14">
        <v>0.13213780692239099</v>
      </c>
      <c r="M10" s="14">
        <v>0.163241974789506</v>
      </c>
      <c r="N10" s="14">
        <v>0.176621717756686</v>
      </c>
      <c r="O10" s="14">
        <v>0.192237627958289</v>
      </c>
      <c r="P10" s="14">
        <v>0.15507295428555701</v>
      </c>
      <c r="Q10" s="14">
        <v>0.13729248785158599</v>
      </c>
      <c r="R10" s="14">
        <v>0.152140365499358</v>
      </c>
      <c r="S10" s="14">
        <v>0.18102314406400499</v>
      </c>
      <c r="T10" s="14">
        <v>0.18402006534687099</v>
      </c>
      <c r="U10" s="14">
        <v>0.19860339959363399</v>
      </c>
      <c r="V10" s="14">
        <v>0.19316557918732299</v>
      </c>
      <c r="W10" s="14">
        <v>0.196577885542494</v>
      </c>
      <c r="X10" s="14"/>
      <c r="Y10" s="14">
        <v>9.9125375123166201E-2</v>
      </c>
      <c r="Z10" s="14">
        <v>0.16888117800189001</v>
      </c>
      <c r="AA10" s="14">
        <v>0.209738318815963</v>
      </c>
      <c r="AB10" s="14"/>
      <c r="AC10" s="14">
        <v>0.15025144262312501</v>
      </c>
      <c r="AD10" s="14">
        <v>0.18794488097481701</v>
      </c>
      <c r="AE10" s="14">
        <v>0.14552079980882501</v>
      </c>
      <c r="AF10" s="14"/>
      <c r="AG10" s="14">
        <v>7.1127604099913103E-2</v>
      </c>
      <c r="AH10" s="14">
        <v>0.20360404473857099</v>
      </c>
      <c r="AI10" s="14">
        <v>0.15134261974145599</v>
      </c>
      <c r="AJ10" s="14">
        <v>0.17103700738205499</v>
      </c>
      <c r="AK10" s="14">
        <v>0.176147580158689</v>
      </c>
    </row>
    <row r="11" spans="2:37" x14ac:dyDescent="0.3">
      <c r="B11" s="15" t="s">
        <v>151</v>
      </c>
      <c r="C11" s="14">
        <v>0.25173214603870703</v>
      </c>
      <c r="D11" s="14">
        <v>0.23269341677480701</v>
      </c>
      <c r="E11" s="14">
        <v>0.27000301964651902</v>
      </c>
      <c r="F11" s="14"/>
      <c r="G11" s="14">
        <v>0.22507871697590601</v>
      </c>
      <c r="H11" s="14">
        <v>0.22165718013853999</v>
      </c>
      <c r="I11" s="14">
        <v>0.24011987504850399</v>
      </c>
      <c r="J11" s="14">
        <v>0.32171749683337902</v>
      </c>
      <c r="K11" s="14"/>
      <c r="L11" s="14">
        <v>0.25732877803856802</v>
      </c>
      <c r="M11" s="14">
        <v>0.27424971677902898</v>
      </c>
      <c r="N11" s="14">
        <v>0.30592177862292902</v>
      </c>
      <c r="O11" s="14">
        <v>0.233560470298143</v>
      </c>
      <c r="P11" s="14">
        <v>0.241093182131354</v>
      </c>
      <c r="Q11" s="14">
        <v>0.23342585723564499</v>
      </c>
      <c r="R11" s="14">
        <v>0.22026636101167099</v>
      </c>
      <c r="S11" s="14">
        <v>0.22992857951649401</v>
      </c>
      <c r="T11" s="14">
        <v>0.26226120662174002</v>
      </c>
      <c r="U11" s="14">
        <v>0.234040618137969</v>
      </c>
      <c r="V11" s="14">
        <v>0.29487088458558702</v>
      </c>
      <c r="W11" s="14">
        <v>0.17292756723729599</v>
      </c>
      <c r="X11" s="14"/>
      <c r="Y11" s="14">
        <v>0.21376534060197</v>
      </c>
      <c r="Z11" s="14">
        <v>0.237675017250917</v>
      </c>
      <c r="AA11" s="14">
        <v>0.22494349722617701</v>
      </c>
      <c r="AB11" s="14"/>
      <c r="AC11" s="14">
        <v>0.25654735959467001</v>
      </c>
      <c r="AD11" s="14">
        <v>0.236553271824895</v>
      </c>
      <c r="AE11" s="14">
        <v>0.269006569152626</v>
      </c>
      <c r="AF11" s="14"/>
      <c r="AG11" s="14">
        <v>0.187229937482987</v>
      </c>
      <c r="AH11" s="14">
        <v>0.20713285854514399</v>
      </c>
      <c r="AI11" s="14">
        <v>0.213712039451977</v>
      </c>
      <c r="AJ11" s="14">
        <v>0.280074609559056</v>
      </c>
      <c r="AK11" s="14">
        <v>0.23966158501395601</v>
      </c>
    </row>
    <row r="12" spans="2:37" x14ac:dyDescent="0.3">
      <c r="B12" s="15" t="s">
        <v>152</v>
      </c>
      <c r="C12" s="14">
        <v>0.3300483438008</v>
      </c>
      <c r="D12" s="14">
        <v>0.33447738332649601</v>
      </c>
      <c r="E12" s="14">
        <v>0.32656367494948102</v>
      </c>
      <c r="F12" s="14"/>
      <c r="G12" s="14">
        <v>0.36867845027664398</v>
      </c>
      <c r="H12" s="14">
        <v>0.35857142073450399</v>
      </c>
      <c r="I12" s="14">
        <v>0.31710257583372098</v>
      </c>
      <c r="J12" s="14">
        <v>0.26946350245383099</v>
      </c>
      <c r="K12" s="14"/>
      <c r="L12" s="14">
        <v>0.302566957645166</v>
      </c>
      <c r="M12" s="14">
        <v>0.35468587823956399</v>
      </c>
      <c r="N12" s="14">
        <v>0.346725341899144</v>
      </c>
      <c r="O12" s="14">
        <v>0.32206957032379402</v>
      </c>
      <c r="P12" s="14">
        <v>0.39037297541313498</v>
      </c>
      <c r="Q12" s="14">
        <v>0.33446490766498399</v>
      </c>
      <c r="R12" s="14">
        <v>0.34076318317114201</v>
      </c>
      <c r="S12" s="14">
        <v>0.33092462070693901</v>
      </c>
      <c r="T12" s="14">
        <v>0.31165721097131599</v>
      </c>
      <c r="U12" s="14">
        <v>0.29319604221157802</v>
      </c>
      <c r="V12" s="14">
        <v>0.280813456268454</v>
      </c>
      <c r="W12" s="14">
        <v>0.40756917955173999</v>
      </c>
      <c r="X12" s="14"/>
      <c r="Y12" s="14">
        <v>0.41538457881271801</v>
      </c>
      <c r="Z12" s="14">
        <v>0.31614708615910603</v>
      </c>
      <c r="AA12" s="14">
        <v>0.36564186554824002</v>
      </c>
      <c r="AB12" s="14"/>
      <c r="AC12" s="14">
        <v>0.34486618298619198</v>
      </c>
      <c r="AD12" s="14">
        <v>0.32636066081019699</v>
      </c>
      <c r="AE12" s="14">
        <v>0.33189450593967501</v>
      </c>
      <c r="AF12" s="14"/>
      <c r="AG12" s="14">
        <v>0.305203679722582</v>
      </c>
      <c r="AH12" s="14">
        <v>0.30797813640606703</v>
      </c>
      <c r="AI12" s="14">
        <v>0.37169940599433698</v>
      </c>
      <c r="AJ12" s="14">
        <v>0.327225885080971</v>
      </c>
      <c r="AK12" s="14">
        <v>0.32866578720247402</v>
      </c>
    </row>
    <row r="13" spans="2:37" x14ac:dyDescent="0.3">
      <c r="B13" s="15" t="s">
        <v>153</v>
      </c>
      <c r="C13" s="14">
        <v>0.170862490503322</v>
      </c>
      <c r="D13" s="14">
        <v>0.17857264784560301</v>
      </c>
      <c r="E13" s="14">
        <v>0.16446013453793101</v>
      </c>
      <c r="F13" s="14"/>
      <c r="G13" s="14">
        <v>0.16593264357127099</v>
      </c>
      <c r="H13" s="14">
        <v>0.151660647358481</v>
      </c>
      <c r="I13" s="14">
        <v>0.20452829514173501</v>
      </c>
      <c r="J13" s="14">
        <v>0.16901111471529001</v>
      </c>
      <c r="K13" s="14"/>
      <c r="L13" s="14">
        <v>0.202846986051893</v>
      </c>
      <c r="M13" s="14">
        <v>0.142596944145612</v>
      </c>
      <c r="N13" s="14">
        <v>0.10230508565341</v>
      </c>
      <c r="O13" s="14">
        <v>0.167974504559537</v>
      </c>
      <c r="P13" s="14">
        <v>0.16769535648759401</v>
      </c>
      <c r="Q13" s="14">
        <v>0.21946712522248599</v>
      </c>
      <c r="R13" s="14">
        <v>0.18949039633461601</v>
      </c>
      <c r="S13" s="14">
        <v>0.20694110213731901</v>
      </c>
      <c r="T13" s="14">
        <v>0.17367014643960799</v>
      </c>
      <c r="U13" s="14">
        <v>0.167785072786936</v>
      </c>
      <c r="V13" s="14">
        <v>0.138110061342921</v>
      </c>
      <c r="W13" s="14">
        <v>0.15327074217429301</v>
      </c>
      <c r="X13" s="14"/>
      <c r="Y13" s="14">
        <v>0.22553933670435</v>
      </c>
      <c r="Z13" s="14">
        <v>0.19938734050975099</v>
      </c>
      <c r="AA13" s="14">
        <v>0.140768595057576</v>
      </c>
      <c r="AB13" s="14"/>
      <c r="AC13" s="14">
        <v>0.17050974108907199</v>
      </c>
      <c r="AD13" s="14">
        <v>0.16654235675103801</v>
      </c>
      <c r="AE13" s="14">
        <v>0.18312253079868901</v>
      </c>
      <c r="AF13" s="14"/>
      <c r="AG13" s="14">
        <v>0.368580146264464</v>
      </c>
      <c r="AH13" s="14">
        <v>0.21426199566784501</v>
      </c>
      <c r="AI13" s="14">
        <v>0.20283317682322</v>
      </c>
      <c r="AJ13" s="14">
        <v>0.13675015670027499</v>
      </c>
      <c r="AK13" s="14">
        <v>0.17051958897651701</v>
      </c>
    </row>
    <row r="14" spans="2:37" x14ac:dyDescent="0.3">
      <c r="B14" s="15" t="s">
        <v>122</v>
      </c>
      <c r="C14" s="20">
        <v>3.0577793587091E-2</v>
      </c>
      <c r="D14" s="20">
        <v>2.11577102158939E-2</v>
      </c>
      <c r="E14" s="20">
        <v>3.9976263734580603E-2</v>
      </c>
      <c r="F14" s="20"/>
      <c r="G14" s="20">
        <v>2.1974188752264201E-2</v>
      </c>
      <c r="H14" s="20">
        <v>2.04483184022176E-2</v>
      </c>
      <c r="I14" s="20">
        <v>3.2415167267664899E-2</v>
      </c>
      <c r="J14" s="20">
        <v>4.6537241891081403E-2</v>
      </c>
      <c r="K14" s="20"/>
      <c r="L14" s="20">
        <v>4.6643441276691101E-2</v>
      </c>
      <c r="M14" s="20">
        <v>1.9990706568591102E-2</v>
      </c>
      <c r="N14" s="20">
        <v>3.5166603274647101E-2</v>
      </c>
      <c r="O14" s="20">
        <v>3.3241306429076502E-2</v>
      </c>
      <c r="P14" s="20">
        <v>2.3120154527290802E-2</v>
      </c>
      <c r="Q14" s="20">
        <v>3.9341373606900001E-2</v>
      </c>
      <c r="R14" s="20">
        <v>3.8275603525183298E-2</v>
      </c>
      <c r="S14" s="20">
        <v>2.4603867692195001E-2</v>
      </c>
      <c r="T14" s="20">
        <v>1.7713147118544999E-2</v>
      </c>
      <c r="U14" s="20">
        <v>2.2958063706210001E-2</v>
      </c>
      <c r="V14" s="20">
        <v>2.7526372307033802E-2</v>
      </c>
      <c r="W14" s="20">
        <v>3.4936473327132497E-2</v>
      </c>
      <c r="X14" s="20"/>
      <c r="Y14" s="20">
        <v>2.0913537605020099E-2</v>
      </c>
      <c r="Z14" s="20">
        <v>3.0718689284532901E-2</v>
      </c>
      <c r="AA14" s="20">
        <v>2.7098026760371301E-2</v>
      </c>
      <c r="AB14" s="20"/>
      <c r="AC14" s="20">
        <v>2.0198403280280702E-2</v>
      </c>
      <c r="AD14" s="20">
        <v>3.2523095059856302E-2</v>
      </c>
      <c r="AE14" s="20">
        <v>3.5525100873556703E-2</v>
      </c>
      <c r="AF14" s="20"/>
      <c r="AG14" s="20">
        <v>2.91709418047249E-2</v>
      </c>
      <c r="AH14" s="20">
        <v>3.4077774885137198E-2</v>
      </c>
      <c r="AI14" s="20">
        <v>2.5342567433845602E-2</v>
      </c>
      <c r="AJ14" s="20">
        <v>2.7887446293289202E-2</v>
      </c>
      <c r="AK14" s="20">
        <v>3.6840009136872701E-2</v>
      </c>
    </row>
    <row r="15" spans="2:37" x14ac:dyDescent="0.3">
      <c r="B15" s="16"/>
    </row>
    <row r="16" spans="2:37" x14ac:dyDescent="0.3">
      <c r="B16" t="s">
        <v>72</v>
      </c>
    </row>
    <row r="17" spans="2:2" x14ac:dyDescent="0.3">
      <c r="B17" t="s">
        <v>73</v>
      </c>
    </row>
    <row r="19" spans="2:2" x14ac:dyDescent="0.3">
      <c r="B19"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K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160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1533</v>
      </c>
      <c r="D7" s="10">
        <v>743</v>
      </c>
      <c r="E7" s="10">
        <v>783</v>
      </c>
      <c r="F7" s="10"/>
      <c r="G7" s="10">
        <v>397</v>
      </c>
      <c r="H7" s="10">
        <v>401</v>
      </c>
      <c r="I7" s="10">
        <v>342</v>
      </c>
      <c r="J7" s="10">
        <v>388</v>
      </c>
      <c r="K7" s="10"/>
      <c r="L7" s="10">
        <v>213</v>
      </c>
      <c r="M7" s="10">
        <v>204</v>
      </c>
      <c r="N7" s="10">
        <v>118</v>
      </c>
      <c r="O7" s="10">
        <v>146</v>
      </c>
      <c r="P7" s="10">
        <v>110</v>
      </c>
      <c r="Q7" s="10">
        <v>142</v>
      </c>
      <c r="R7" s="10">
        <v>122</v>
      </c>
      <c r="S7" s="10">
        <v>52</v>
      </c>
      <c r="T7" s="10">
        <v>167</v>
      </c>
      <c r="U7" s="10">
        <v>129</v>
      </c>
      <c r="V7" s="10">
        <v>88</v>
      </c>
      <c r="W7" s="10">
        <v>42</v>
      </c>
      <c r="X7" s="10"/>
      <c r="Y7" s="10">
        <v>314</v>
      </c>
      <c r="Z7" s="10">
        <v>558</v>
      </c>
      <c r="AA7" s="10">
        <v>86</v>
      </c>
      <c r="AB7" s="10"/>
      <c r="AC7" s="10">
        <v>544</v>
      </c>
      <c r="AD7" s="10">
        <v>590</v>
      </c>
      <c r="AE7" s="10">
        <v>250</v>
      </c>
      <c r="AF7" s="10"/>
      <c r="AG7" s="10">
        <v>50</v>
      </c>
      <c r="AH7" s="10">
        <v>126</v>
      </c>
      <c r="AI7" s="10">
        <v>253</v>
      </c>
      <c r="AJ7" s="10">
        <v>761</v>
      </c>
      <c r="AK7" s="10">
        <v>314</v>
      </c>
    </row>
    <row r="8" spans="2:37" ht="30" customHeight="1" x14ac:dyDescent="0.3">
      <c r="B8" s="11" t="s">
        <v>20</v>
      </c>
      <c r="C8" s="11">
        <v>1533</v>
      </c>
      <c r="D8" s="11">
        <v>748</v>
      </c>
      <c r="E8" s="11">
        <v>778</v>
      </c>
      <c r="F8" s="11"/>
      <c r="G8" s="11">
        <v>393</v>
      </c>
      <c r="H8" s="11">
        <v>398</v>
      </c>
      <c r="I8" s="11">
        <v>348</v>
      </c>
      <c r="J8" s="11">
        <v>390</v>
      </c>
      <c r="K8" s="11"/>
      <c r="L8" s="11">
        <v>219</v>
      </c>
      <c r="M8" s="11">
        <v>202</v>
      </c>
      <c r="N8" s="11">
        <v>117</v>
      </c>
      <c r="O8" s="11">
        <v>144</v>
      </c>
      <c r="P8" s="11">
        <v>108</v>
      </c>
      <c r="Q8" s="11">
        <v>143</v>
      </c>
      <c r="R8" s="11">
        <v>122</v>
      </c>
      <c r="S8" s="11">
        <v>51</v>
      </c>
      <c r="T8" s="11">
        <v>164</v>
      </c>
      <c r="U8" s="11">
        <v>131</v>
      </c>
      <c r="V8" s="11">
        <v>87</v>
      </c>
      <c r="W8" s="11">
        <v>44</v>
      </c>
      <c r="X8" s="11"/>
      <c r="Y8" s="11">
        <v>313</v>
      </c>
      <c r="Z8" s="11">
        <v>561</v>
      </c>
      <c r="AA8" s="11">
        <v>85</v>
      </c>
      <c r="AB8" s="11"/>
      <c r="AC8" s="11">
        <v>541</v>
      </c>
      <c r="AD8" s="11">
        <v>593</v>
      </c>
      <c r="AE8" s="11">
        <v>254</v>
      </c>
      <c r="AF8" s="11"/>
      <c r="AG8" s="11">
        <v>51</v>
      </c>
      <c r="AH8" s="11">
        <v>125</v>
      </c>
      <c r="AI8" s="11">
        <v>256</v>
      </c>
      <c r="AJ8" s="11">
        <v>760</v>
      </c>
      <c r="AK8" s="11">
        <v>313</v>
      </c>
    </row>
    <row r="9" spans="2:37" x14ac:dyDescent="0.3">
      <c r="B9" s="15" t="s">
        <v>155</v>
      </c>
      <c r="C9" s="14">
        <v>8.6668410043531999E-2</v>
      </c>
      <c r="D9" s="14">
        <v>9.5705630824547305E-2</v>
      </c>
      <c r="E9" s="14">
        <v>7.7493927240334701E-2</v>
      </c>
      <c r="F9" s="14"/>
      <c r="G9" s="14">
        <v>9.9444147889148293E-2</v>
      </c>
      <c r="H9" s="14">
        <v>9.43453337259859E-2</v>
      </c>
      <c r="I9" s="14">
        <v>8.1342473763066706E-2</v>
      </c>
      <c r="J9" s="14">
        <v>7.1798526115292305E-2</v>
      </c>
      <c r="K9" s="14"/>
      <c r="L9" s="14">
        <v>6.4833402620776998E-2</v>
      </c>
      <c r="M9" s="14">
        <v>8.6345600818201695E-2</v>
      </c>
      <c r="N9" s="14">
        <v>7.6923279685210302E-2</v>
      </c>
      <c r="O9" s="14">
        <v>6.8260324978745596E-2</v>
      </c>
      <c r="P9" s="14">
        <v>6.3603486535029397E-2</v>
      </c>
      <c r="Q9" s="14">
        <v>5.7251397462939203E-2</v>
      </c>
      <c r="R9" s="14">
        <v>0.133005506784133</v>
      </c>
      <c r="S9" s="14">
        <v>7.70308198803695E-2</v>
      </c>
      <c r="T9" s="14">
        <v>0.11293566786260401</v>
      </c>
      <c r="U9" s="14">
        <v>0.116818721542974</v>
      </c>
      <c r="V9" s="14">
        <v>0.102145994893393</v>
      </c>
      <c r="W9" s="14">
        <v>9.9371117638537301E-2</v>
      </c>
      <c r="X9" s="14"/>
      <c r="Y9" s="14">
        <v>3.7291585920695203E-2</v>
      </c>
      <c r="Z9" s="14">
        <v>8.7670729592850896E-2</v>
      </c>
      <c r="AA9" s="14">
        <v>0.103169079305449</v>
      </c>
      <c r="AB9" s="14"/>
      <c r="AC9" s="14">
        <v>0.100003532515026</v>
      </c>
      <c r="AD9" s="14">
        <v>9.1310616686093998E-2</v>
      </c>
      <c r="AE9" s="14">
        <v>5.0956818771622503E-2</v>
      </c>
      <c r="AF9" s="14"/>
      <c r="AG9" s="14">
        <v>1.8670702277164299E-2</v>
      </c>
      <c r="AH9" s="14">
        <v>8.1064216913126999E-2</v>
      </c>
      <c r="AI9" s="14">
        <v>5.3855934555521102E-2</v>
      </c>
      <c r="AJ9" s="14">
        <v>0.109096898981041</v>
      </c>
      <c r="AK9" s="14">
        <v>7.7356227672980796E-2</v>
      </c>
    </row>
    <row r="10" spans="2:37" x14ac:dyDescent="0.3">
      <c r="B10" s="15" t="s">
        <v>156</v>
      </c>
      <c r="C10" s="14">
        <v>0.20641054340325099</v>
      </c>
      <c r="D10" s="14">
        <v>0.204225054943385</v>
      </c>
      <c r="E10" s="14">
        <v>0.207815586607005</v>
      </c>
      <c r="F10" s="14"/>
      <c r="G10" s="14">
        <v>0.234179147632533</v>
      </c>
      <c r="H10" s="14">
        <v>0.22663117119242901</v>
      </c>
      <c r="I10" s="14">
        <v>0.16605239153304599</v>
      </c>
      <c r="J10" s="14">
        <v>0.19374103552494801</v>
      </c>
      <c r="K10" s="14"/>
      <c r="L10" s="14">
        <v>0.184572944630716</v>
      </c>
      <c r="M10" s="14">
        <v>0.19917435500477301</v>
      </c>
      <c r="N10" s="14">
        <v>0.176139050459896</v>
      </c>
      <c r="O10" s="14">
        <v>0.21213948116281001</v>
      </c>
      <c r="P10" s="14">
        <v>0.29083483412795702</v>
      </c>
      <c r="Q10" s="14">
        <v>0.22239612748225801</v>
      </c>
      <c r="R10" s="14">
        <v>0.130239728568883</v>
      </c>
      <c r="S10" s="14">
        <v>0.19290539299652301</v>
      </c>
      <c r="T10" s="14">
        <v>0.20971992082381199</v>
      </c>
      <c r="U10" s="14">
        <v>0.23871430136184099</v>
      </c>
      <c r="V10" s="14">
        <v>0.22286763739427601</v>
      </c>
      <c r="W10" s="14">
        <v>0.23545047022373899</v>
      </c>
      <c r="X10" s="14"/>
      <c r="Y10" s="14">
        <v>0.18339638795322399</v>
      </c>
      <c r="Z10" s="14">
        <v>0.20455014854437001</v>
      </c>
      <c r="AA10" s="14">
        <v>0.22953827244042799</v>
      </c>
      <c r="AB10" s="14"/>
      <c r="AC10" s="14">
        <v>0.205285927251013</v>
      </c>
      <c r="AD10" s="14">
        <v>0.252530834594558</v>
      </c>
      <c r="AE10" s="14">
        <v>0.184707672046271</v>
      </c>
      <c r="AF10" s="14"/>
      <c r="AG10" s="14">
        <v>0.12183377873715</v>
      </c>
      <c r="AH10" s="14">
        <v>0.317273683730388</v>
      </c>
      <c r="AI10" s="14">
        <v>0.21792512577772699</v>
      </c>
      <c r="AJ10" s="14">
        <v>0.202230589469273</v>
      </c>
      <c r="AK10" s="14">
        <v>0.179848286953114</v>
      </c>
    </row>
    <row r="11" spans="2:37" x14ac:dyDescent="0.3">
      <c r="B11" s="15" t="s">
        <v>157</v>
      </c>
      <c r="C11" s="14">
        <v>0.40213112652572802</v>
      </c>
      <c r="D11" s="14">
        <v>0.37319839097749602</v>
      </c>
      <c r="E11" s="14">
        <v>0.43099526546759698</v>
      </c>
      <c r="F11" s="14"/>
      <c r="G11" s="14">
        <v>0.37951607298572099</v>
      </c>
      <c r="H11" s="14">
        <v>0.40120275341641298</v>
      </c>
      <c r="I11" s="14">
        <v>0.39254380354937002</v>
      </c>
      <c r="J11" s="14">
        <v>0.43196446759159901</v>
      </c>
      <c r="K11" s="14"/>
      <c r="L11" s="14">
        <v>0.33804510576999097</v>
      </c>
      <c r="M11" s="14">
        <v>0.45439628780074498</v>
      </c>
      <c r="N11" s="14">
        <v>0.45220606568133098</v>
      </c>
      <c r="O11" s="14">
        <v>0.43142416237834602</v>
      </c>
      <c r="P11" s="14">
        <v>0.41809374959613199</v>
      </c>
      <c r="Q11" s="14">
        <v>0.34895591430358203</v>
      </c>
      <c r="R11" s="14">
        <v>0.42447281886764698</v>
      </c>
      <c r="S11" s="14">
        <v>0.38566127208825102</v>
      </c>
      <c r="T11" s="14">
        <v>0.39944326593969598</v>
      </c>
      <c r="U11" s="14">
        <v>0.38821020787277499</v>
      </c>
      <c r="V11" s="14">
        <v>0.41082891699726598</v>
      </c>
      <c r="W11" s="14">
        <v>0.37747558836432499</v>
      </c>
      <c r="X11" s="14"/>
      <c r="Y11" s="14">
        <v>0.46017594226509501</v>
      </c>
      <c r="Z11" s="14">
        <v>0.36179672511981698</v>
      </c>
      <c r="AA11" s="14">
        <v>0.32606048079935901</v>
      </c>
      <c r="AB11" s="14"/>
      <c r="AC11" s="14">
        <v>0.42808983109662202</v>
      </c>
      <c r="AD11" s="14">
        <v>0.39649641675154901</v>
      </c>
      <c r="AE11" s="14">
        <v>0.40239776951904599</v>
      </c>
      <c r="AF11" s="14"/>
      <c r="AG11" s="14">
        <v>0.179910995791181</v>
      </c>
      <c r="AH11" s="14">
        <v>0.35490437853909801</v>
      </c>
      <c r="AI11" s="14">
        <v>0.37093161741703001</v>
      </c>
      <c r="AJ11" s="14">
        <v>0.442396916862279</v>
      </c>
      <c r="AK11" s="14">
        <v>0.39685236926367501</v>
      </c>
    </row>
    <row r="12" spans="2:37" x14ac:dyDescent="0.3">
      <c r="B12" s="15" t="s">
        <v>158</v>
      </c>
      <c r="C12" s="14">
        <v>0.16591870000238401</v>
      </c>
      <c r="D12" s="14">
        <v>0.19694749243991999</v>
      </c>
      <c r="E12" s="14">
        <v>0.136276464264356</v>
      </c>
      <c r="F12" s="14"/>
      <c r="G12" s="14">
        <v>0.157096516523475</v>
      </c>
      <c r="H12" s="14">
        <v>0.14676567515436301</v>
      </c>
      <c r="I12" s="14">
        <v>0.197453524778474</v>
      </c>
      <c r="J12" s="14">
        <v>0.16590617659447099</v>
      </c>
      <c r="K12" s="14"/>
      <c r="L12" s="14">
        <v>0.220430146459866</v>
      </c>
      <c r="M12" s="14">
        <v>0.154195375079791</v>
      </c>
      <c r="N12" s="14">
        <v>0.14808546918870799</v>
      </c>
      <c r="O12" s="14">
        <v>0.19976468406891901</v>
      </c>
      <c r="P12" s="14">
        <v>0.18078821548912899</v>
      </c>
      <c r="Q12" s="14">
        <v>0.174763343160803</v>
      </c>
      <c r="R12" s="14">
        <v>0.140439396220983</v>
      </c>
      <c r="S12" s="14">
        <v>0.171044213870852</v>
      </c>
      <c r="T12" s="14">
        <v>0.13393273480212101</v>
      </c>
      <c r="U12" s="14">
        <v>0.12290727817107799</v>
      </c>
      <c r="V12" s="14">
        <v>0.149931457072286</v>
      </c>
      <c r="W12" s="14">
        <v>0.163667943561913</v>
      </c>
      <c r="X12" s="14"/>
      <c r="Y12" s="14">
        <v>0.187745692145315</v>
      </c>
      <c r="Z12" s="14">
        <v>0.19343317573306901</v>
      </c>
      <c r="AA12" s="14">
        <v>0.180213338236652</v>
      </c>
      <c r="AB12" s="14"/>
      <c r="AC12" s="14">
        <v>0.156415074837049</v>
      </c>
      <c r="AD12" s="14">
        <v>0.15165376747533099</v>
      </c>
      <c r="AE12" s="14">
        <v>0.21013044085694499</v>
      </c>
      <c r="AF12" s="14"/>
      <c r="AG12" s="14">
        <v>0.35754639645180802</v>
      </c>
      <c r="AH12" s="14">
        <v>0.158034464955503</v>
      </c>
      <c r="AI12" s="14">
        <v>0.198124572512448</v>
      </c>
      <c r="AJ12" s="14">
        <v>0.13611893832661101</v>
      </c>
      <c r="AK12" s="14">
        <v>0.166936586888696</v>
      </c>
    </row>
    <row r="13" spans="2:37" x14ac:dyDescent="0.3">
      <c r="B13" s="15" t="s">
        <v>159</v>
      </c>
      <c r="C13" s="14">
        <v>7.4732460030488695E-2</v>
      </c>
      <c r="D13" s="14">
        <v>9.3379085616956597E-2</v>
      </c>
      <c r="E13" s="14">
        <v>5.7468324383229401E-2</v>
      </c>
      <c r="F13" s="14"/>
      <c r="G13" s="14">
        <v>9.0419624976155702E-2</v>
      </c>
      <c r="H13" s="14">
        <v>7.6556152515319997E-2</v>
      </c>
      <c r="I13" s="14">
        <v>7.4667446215401806E-2</v>
      </c>
      <c r="J13" s="14">
        <v>5.8059371425885103E-2</v>
      </c>
      <c r="K13" s="14"/>
      <c r="L13" s="14">
        <v>0.12687522092012299</v>
      </c>
      <c r="M13" s="14">
        <v>4.3938360530207499E-2</v>
      </c>
      <c r="N13" s="14">
        <v>6.2667771488816901E-2</v>
      </c>
      <c r="O13" s="14">
        <v>4.8137333225634703E-2</v>
      </c>
      <c r="P13" s="14">
        <v>2.92413072551552E-2</v>
      </c>
      <c r="Q13" s="14">
        <v>0.101703401640338</v>
      </c>
      <c r="R13" s="14">
        <v>9.8944029081316096E-2</v>
      </c>
      <c r="S13" s="14">
        <v>9.5966131850481695E-2</v>
      </c>
      <c r="T13" s="14">
        <v>7.2769430305726301E-2</v>
      </c>
      <c r="U13" s="14">
        <v>8.0469985710362193E-2</v>
      </c>
      <c r="V13" s="14">
        <v>4.7318227159136299E-2</v>
      </c>
      <c r="W13" s="14">
        <v>5.2732801446569201E-2</v>
      </c>
      <c r="X13" s="14"/>
      <c r="Y13" s="14">
        <v>8.9186016815797298E-2</v>
      </c>
      <c r="Z13" s="14">
        <v>9.4258700577853294E-2</v>
      </c>
      <c r="AA13" s="14">
        <v>9.2111077314402601E-2</v>
      </c>
      <c r="AB13" s="14"/>
      <c r="AC13" s="14">
        <v>7.2765940572665999E-2</v>
      </c>
      <c r="AD13" s="14">
        <v>6.7526925239544996E-2</v>
      </c>
      <c r="AE13" s="14">
        <v>8.0737094890978897E-2</v>
      </c>
      <c r="AF13" s="14"/>
      <c r="AG13" s="14">
        <v>0.28364798139363201</v>
      </c>
      <c r="AH13" s="14">
        <v>5.6630204730633397E-2</v>
      </c>
      <c r="AI13" s="14">
        <v>9.9635347143800304E-2</v>
      </c>
      <c r="AJ13" s="14">
        <v>5.31340012870384E-2</v>
      </c>
      <c r="AK13" s="14">
        <v>7.7155816003077304E-2</v>
      </c>
    </row>
    <row r="14" spans="2:37" x14ac:dyDescent="0.3">
      <c r="B14" s="15" t="s">
        <v>122</v>
      </c>
      <c r="C14" s="20">
        <v>6.4138759994616504E-2</v>
      </c>
      <c r="D14" s="20">
        <v>3.6544345197695602E-2</v>
      </c>
      <c r="E14" s="20">
        <v>8.9950432037477407E-2</v>
      </c>
      <c r="F14" s="20"/>
      <c r="G14" s="20">
        <v>3.9344489992966698E-2</v>
      </c>
      <c r="H14" s="20">
        <v>5.44989139954885E-2</v>
      </c>
      <c r="I14" s="20">
        <v>8.7940360160641398E-2</v>
      </c>
      <c r="J14" s="20">
        <v>7.8530422747804404E-2</v>
      </c>
      <c r="K14" s="20"/>
      <c r="L14" s="20">
        <v>6.5243179598527601E-2</v>
      </c>
      <c r="M14" s="20">
        <v>6.1950020766281401E-2</v>
      </c>
      <c r="N14" s="20">
        <v>8.3978363496037295E-2</v>
      </c>
      <c r="O14" s="20">
        <v>4.0274014185544799E-2</v>
      </c>
      <c r="P14" s="20">
        <v>1.7438406996597301E-2</v>
      </c>
      <c r="Q14" s="20">
        <v>9.4929815950079904E-2</v>
      </c>
      <c r="R14" s="20">
        <v>7.2898520477038695E-2</v>
      </c>
      <c r="S14" s="20">
        <v>7.7392169313522594E-2</v>
      </c>
      <c r="T14" s="20">
        <v>7.1198980266040393E-2</v>
      </c>
      <c r="U14" s="20">
        <v>5.2879505340969503E-2</v>
      </c>
      <c r="V14" s="20">
        <v>6.6907766483642994E-2</v>
      </c>
      <c r="W14" s="20">
        <v>7.1302078764916899E-2</v>
      </c>
      <c r="X14" s="20"/>
      <c r="Y14" s="20">
        <v>4.22043748998739E-2</v>
      </c>
      <c r="Z14" s="20">
        <v>5.8290520432040603E-2</v>
      </c>
      <c r="AA14" s="20">
        <v>6.8907751903709499E-2</v>
      </c>
      <c r="AB14" s="20"/>
      <c r="AC14" s="20">
        <v>3.7439693727623499E-2</v>
      </c>
      <c r="AD14" s="20">
        <v>4.0481439252923399E-2</v>
      </c>
      <c r="AE14" s="20">
        <v>7.1070203915136701E-2</v>
      </c>
      <c r="AF14" s="20"/>
      <c r="AG14" s="20">
        <v>3.8390145349063903E-2</v>
      </c>
      <c r="AH14" s="20">
        <v>3.2093051131251001E-2</v>
      </c>
      <c r="AI14" s="20">
        <v>5.9527402593474103E-2</v>
      </c>
      <c r="AJ14" s="20">
        <v>5.7022655073756597E-2</v>
      </c>
      <c r="AK14" s="20">
        <v>0.101850713218457</v>
      </c>
    </row>
    <row r="15" spans="2:37" x14ac:dyDescent="0.3">
      <c r="B15" s="16" t="s">
        <v>161</v>
      </c>
    </row>
    <row r="16" spans="2:37" x14ac:dyDescent="0.3">
      <c r="B16" t="s">
        <v>72</v>
      </c>
    </row>
    <row r="17" spans="2:2" x14ac:dyDescent="0.3">
      <c r="B17" t="s">
        <v>73</v>
      </c>
    </row>
    <row r="19" spans="2:2" x14ac:dyDescent="0.3">
      <c r="B19"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K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162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1477</v>
      </c>
      <c r="D7" s="10">
        <v>729</v>
      </c>
      <c r="E7" s="10">
        <v>745</v>
      </c>
      <c r="F7" s="10"/>
      <c r="G7" s="10">
        <v>423</v>
      </c>
      <c r="H7" s="10">
        <v>384</v>
      </c>
      <c r="I7" s="10">
        <v>305</v>
      </c>
      <c r="J7" s="10">
        <v>359</v>
      </c>
      <c r="K7" s="10"/>
      <c r="L7" s="10">
        <v>197</v>
      </c>
      <c r="M7" s="10">
        <v>191</v>
      </c>
      <c r="N7" s="10">
        <v>126</v>
      </c>
      <c r="O7" s="10">
        <v>129</v>
      </c>
      <c r="P7" s="10">
        <v>104</v>
      </c>
      <c r="Q7" s="10">
        <v>127</v>
      </c>
      <c r="R7" s="10">
        <v>119</v>
      </c>
      <c r="S7" s="10">
        <v>69</v>
      </c>
      <c r="T7" s="10">
        <v>168</v>
      </c>
      <c r="U7" s="10">
        <v>138</v>
      </c>
      <c r="V7" s="10">
        <v>65</v>
      </c>
      <c r="W7" s="10">
        <v>44</v>
      </c>
      <c r="X7" s="10"/>
      <c r="Y7" s="10">
        <v>317</v>
      </c>
      <c r="Z7" s="10">
        <v>523</v>
      </c>
      <c r="AA7" s="10">
        <v>99</v>
      </c>
      <c r="AB7" s="10"/>
      <c r="AC7" s="10">
        <v>526</v>
      </c>
      <c r="AD7" s="10">
        <v>604</v>
      </c>
      <c r="AE7" s="10">
        <v>212</v>
      </c>
      <c r="AF7" s="10"/>
      <c r="AG7" s="10">
        <v>56</v>
      </c>
      <c r="AH7" s="10">
        <v>114</v>
      </c>
      <c r="AI7" s="10">
        <v>250</v>
      </c>
      <c r="AJ7" s="10">
        <v>708</v>
      </c>
      <c r="AK7" s="10">
        <v>314</v>
      </c>
    </row>
    <row r="8" spans="2:37" ht="30" customHeight="1" x14ac:dyDescent="0.3">
      <c r="B8" s="11" t="s">
        <v>20</v>
      </c>
      <c r="C8" s="11">
        <v>1477</v>
      </c>
      <c r="D8" s="11">
        <v>734</v>
      </c>
      <c r="E8" s="11">
        <v>740</v>
      </c>
      <c r="F8" s="11"/>
      <c r="G8" s="11">
        <v>417</v>
      </c>
      <c r="H8" s="11">
        <v>381</v>
      </c>
      <c r="I8" s="11">
        <v>312</v>
      </c>
      <c r="J8" s="11">
        <v>360</v>
      </c>
      <c r="K8" s="11"/>
      <c r="L8" s="11">
        <v>202</v>
      </c>
      <c r="M8" s="11">
        <v>189</v>
      </c>
      <c r="N8" s="11">
        <v>124</v>
      </c>
      <c r="O8" s="11">
        <v>127</v>
      </c>
      <c r="P8" s="11">
        <v>103</v>
      </c>
      <c r="Q8" s="11">
        <v>128</v>
      </c>
      <c r="R8" s="11">
        <v>119</v>
      </c>
      <c r="S8" s="11">
        <v>69</v>
      </c>
      <c r="T8" s="11">
        <v>167</v>
      </c>
      <c r="U8" s="11">
        <v>140</v>
      </c>
      <c r="V8" s="11">
        <v>64</v>
      </c>
      <c r="W8" s="11">
        <v>46</v>
      </c>
      <c r="X8" s="11"/>
      <c r="Y8" s="11">
        <v>315</v>
      </c>
      <c r="Z8" s="11">
        <v>526</v>
      </c>
      <c r="AA8" s="11">
        <v>99</v>
      </c>
      <c r="AB8" s="11"/>
      <c r="AC8" s="11">
        <v>525</v>
      </c>
      <c r="AD8" s="11">
        <v>609</v>
      </c>
      <c r="AE8" s="11">
        <v>212</v>
      </c>
      <c r="AF8" s="11"/>
      <c r="AG8" s="11">
        <v>56</v>
      </c>
      <c r="AH8" s="11">
        <v>114</v>
      </c>
      <c r="AI8" s="11">
        <v>250</v>
      </c>
      <c r="AJ8" s="11">
        <v>706</v>
      </c>
      <c r="AK8" s="11">
        <v>315</v>
      </c>
    </row>
    <row r="9" spans="2:37" x14ac:dyDescent="0.3">
      <c r="B9" s="15" t="s">
        <v>155</v>
      </c>
      <c r="C9" s="14">
        <v>5.2399993715902898E-2</v>
      </c>
      <c r="D9" s="14">
        <v>6.4595713954178596E-2</v>
      </c>
      <c r="E9" s="14">
        <v>4.0520365801805798E-2</v>
      </c>
      <c r="F9" s="14"/>
      <c r="G9" s="14">
        <v>4.2335643759610402E-2</v>
      </c>
      <c r="H9" s="14">
        <v>5.1062253969738798E-2</v>
      </c>
      <c r="I9" s="14">
        <v>6.4371841464246599E-2</v>
      </c>
      <c r="J9" s="14">
        <v>5.3276651703485799E-2</v>
      </c>
      <c r="K9" s="14"/>
      <c r="L9" s="14">
        <v>6.10491634552041E-2</v>
      </c>
      <c r="M9" s="14">
        <v>6.24210969094404E-2</v>
      </c>
      <c r="N9" s="14">
        <v>6.4408901105889399E-2</v>
      </c>
      <c r="O9" s="14">
        <v>7.6221319505194396E-2</v>
      </c>
      <c r="P9" s="14">
        <v>5.7239820588357797E-2</v>
      </c>
      <c r="Q9" s="14">
        <v>3.2578682959568797E-2</v>
      </c>
      <c r="R9" s="14">
        <v>4.9408153585211501E-2</v>
      </c>
      <c r="S9" s="14">
        <v>1.7721356567208201E-2</v>
      </c>
      <c r="T9" s="14">
        <v>1.89979807584582E-2</v>
      </c>
      <c r="U9" s="14">
        <v>8.1346941981493406E-2</v>
      </c>
      <c r="V9" s="14">
        <v>4.5079393535753499E-2</v>
      </c>
      <c r="W9" s="14">
        <v>2.2388654132365401E-2</v>
      </c>
      <c r="X9" s="14"/>
      <c r="Y9" s="14">
        <v>2.15611606839584E-2</v>
      </c>
      <c r="Z9" s="14">
        <v>4.0228203168370301E-2</v>
      </c>
      <c r="AA9" s="14">
        <v>6.0023720221406701E-2</v>
      </c>
      <c r="AB9" s="14"/>
      <c r="AC9" s="14">
        <v>5.7954258527529799E-2</v>
      </c>
      <c r="AD9" s="14">
        <v>4.75958236060623E-2</v>
      </c>
      <c r="AE9" s="14">
        <v>5.244149493736E-2</v>
      </c>
      <c r="AF9" s="14"/>
      <c r="AG9" s="14">
        <v>5.7130437127845601E-2</v>
      </c>
      <c r="AH9" s="14">
        <v>3.4286042061076299E-2</v>
      </c>
      <c r="AI9" s="14">
        <v>5.3443731272602997E-2</v>
      </c>
      <c r="AJ9" s="14">
        <v>5.0813052356893401E-2</v>
      </c>
      <c r="AK9" s="14">
        <v>5.4038285096731697E-2</v>
      </c>
    </row>
    <row r="10" spans="2:37" x14ac:dyDescent="0.3">
      <c r="B10" s="15" t="s">
        <v>156</v>
      </c>
      <c r="C10" s="14">
        <v>0.173812632525149</v>
      </c>
      <c r="D10" s="14">
        <v>0.14128905057805299</v>
      </c>
      <c r="E10" s="14">
        <v>0.20541458979914801</v>
      </c>
      <c r="F10" s="14"/>
      <c r="G10" s="14">
        <v>0.16979112720005399</v>
      </c>
      <c r="H10" s="14">
        <v>0.15354535821638701</v>
      </c>
      <c r="I10" s="14">
        <v>0.18078006154922299</v>
      </c>
      <c r="J10" s="14">
        <v>0.19403165390923899</v>
      </c>
      <c r="K10" s="14"/>
      <c r="L10" s="14">
        <v>0.17706545377574401</v>
      </c>
      <c r="M10" s="14">
        <v>0.150135488884614</v>
      </c>
      <c r="N10" s="14">
        <v>0.190738205892587</v>
      </c>
      <c r="O10" s="14">
        <v>0.124272417866001</v>
      </c>
      <c r="P10" s="14">
        <v>0.154863868054296</v>
      </c>
      <c r="Q10" s="14">
        <v>0.13297811795832201</v>
      </c>
      <c r="R10" s="14">
        <v>0.170184897166273</v>
      </c>
      <c r="S10" s="14">
        <v>0.17739214685770899</v>
      </c>
      <c r="T10" s="14">
        <v>0.22181930053000301</v>
      </c>
      <c r="U10" s="14">
        <v>0.154790232052334</v>
      </c>
      <c r="V10" s="14">
        <v>0.30694917553595402</v>
      </c>
      <c r="W10" s="14">
        <v>0.20547667869504299</v>
      </c>
      <c r="X10" s="14"/>
      <c r="Y10" s="14">
        <v>0.13152680999566799</v>
      </c>
      <c r="Z10" s="14">
        <v>0.18079137468790099</v>
      </c>
      <c r="AA10" s="14">
        <v>0.14267629102267801</v>
      </c>
      <c r="AB10" s="14"/>
      <c r="AC10" s="14">
        <v>0.14880833533768301</v>
      </c>
      <c r="AD10" s="14">
        <v>0.19148883632503899</v>
      </c>
      <c r="AE10" s="14">
        <v>0.16962183210646101</v>
      </c>
      <c r="AF10" s="14"/>
      <c r="AG10" s="14">
        <v>0.112282326209888</v>
      </c>
      <c r="AH10" s="14">
        <v>0.19340248146073999</v>
      </c>
      <c r="AI10" s="14">
        <v>0.18740397375971701</v>
      </c>
      <c r="AJ10" s="14">
        <v>0.163024465055257</v>
      </c>
      <c r="AK10" s="14">
        <v>0.18844682275806399</v>
      </c>
    </row>
    <row r="11" spans="2:37" x14ac:dyDescent="0.3">
      <c r="B11" s="15" t="s">
        <v>157</v>
      </c>
      <c r="C11" s="14">
        <v>0.54840690155164895</v>
      </c>
      <c r="D11" s="14">
        <v>0.54196888302144097</v>
      </c>
      <c r="E11" s="14">
        <v>0.55565868112567096</v>
      </c>
      <c r="F11" s="14"/>
      <c r="G11" s="14">
        <v>0.56956521896913004</v>
      </c>
      <c r="H11" s="14">
        <v>0.58475360918514896</v>
      </c>
      <c r="I11" s="14">
        <v>0.49417821564792203</v>
      </c>
      <c r="J11" s="14">
        <v>0.536303180443779</v>
      </c>
      <c r="K11" s="14"/>
      <c r="L11" s="14">
        <v>0.416168574228866</v>
      </c>
      <c r="M11" s="14">
        <v>0.62196284193718199</v>
      </c>
      <c r="N11" s="14">
        <v>0.56196526448060602</v>
      </c>
      <c r="O11" s="14">
        <v>0.60399859649031395</v>
      </c>
      <c r="P11" s="14">
        <v>0.54531106093451698</v>
      </c>
      <c r="Q11" s="14">
        <v>0.56725450987278703</v>
      </c>
      <c r="R11" s="14">
        <v>0.56155049621383801</v>
      </c>
      <c r="S11" s="14">
        <v>0.619906937456563</v>
      </c>
      <c r="T11" s="14">
        <v>0.53572117170260003</v>
      </c>
      <c r="U11" s="14">
        <v>0.55061365211362301</v>
      </c>
      <c r="V11" s="14">
        <v>0.52410480385065095</v>
      </c>
      <c r="W11" s="14">
        <v>0.52399143228121203</v>
      </c>
      <c r="X11" s="14"/>
      <c r="Y11" s="14">
        <v>0.60645176736098505</v>
      </c>
      <c r="Z11" s="14">
        <v>0.52070276804363602</v>
      </c>
      <c r="AA11" s="14">
        <v>0.53098452457484502</v>
      </c>
      <c r="AB11" s="14"/>
      <c r="AC11" s="14">
        <v>0.60305945532428595</v>
      </c>
      <c r="AD11" s="14">
        <v>0.52907850324897399</v>
      </c>
      <c r="AE11" s="14">
        <v>0.496346718708779</v>
      </c>
      <c r="AF11" s="14"/>
      <c r="AG11" s="14">
        <v>0.45113680626799801</v>
      </c>
      <c r="AH11" s="14">
        <v>0.51561148269639701</v>
      </c>
      <c r="AI11" s="14">
        <v>0.49262035177577601</v>
      </c>
      <c r="AJ11" s="14">
        <v>0.60912729820931</v>
      </c>
      <c r="AK11" s="14">
        <v>0.51902641846435404</v>
      </c>
    </row>
    <row r="12" spans="2:37" x14ac:dyDescent="0.3">
      <c r="B12" s="15" t="s">
        <v>158</v>
      </c>
      <c r="C12" s="14">
        <v>0.118069275535026</v>
      </c>
      <c r="D12" s="14">
        <v>0.130915015256727</v>
      </c>
      <c r="E12" s="14">
        <v>0.104463549154407</v>
      </c>
      <c r="F12" s="14"/>
      <c r="G12" s="14">
        <v>0.13450653158869899</v>
      </c>
      <c r="H12" s="14">
        <v>0.10204863021876701</v>
      </c>
      <c r="I12" s="14">
        <v>0.137597768889832</v>
      </c>
      <c r="J12" s="14">
        <v>9.7811556934094296E-2</v>
      </c>
      <c r="K12" s="14"/>
      <c r="L12" s="14">
        <v>0.17978318660307799</v>
      </c>
      <c r="M12" s="14">
        <v>8.3880438285589803E-2</v>
      </c>
      <c r="N12" s="14">
        <v>0.112691220208488</v>
      </c>
      <c r="O12" s="14">
        <v>9.4942420959743395E-2</v>
      </c>
      <c r="P12" s="14">
        <v>0.13349132725795901</v>
      </c>
      <c r="Q12" s="14">
        <v>0.12289608508512299</v>
      </c>
      <c r="R12" s="14">
        <v>0.11740455528818999</v>
      </c>
      <c r="S12" s="14">
        <v>0.11378854579499501</v>
      </c>
      <c r="T12" s="14">
        <v>0.119862806462173</v>
      </c>
      <c r="U12" s="14">
        <v>0.126033196276988</v>
      </c>
      <c r="V12" s="14">
        <v>4.9041766045506599E-2</v>
      </c>
      <c r="W12" s="14">
        <v>9.1566926214198804E-2</v>
      </c>
      <c r="X12" s="14"/>
      <c r="Y12" s="14">
        <v>0.13582076037954299</v>
      </c>
      <c r="Z12" s="14">
        <v>0.15060745685128901</v>
      </c>
      <c r="AA12" s="14">
        <v>0.153186316018362</v>
      </c>
      <c r="AB12" s="14"/>
      <c r="AC12" s="14">
        <v>8.8472893634743893E-2</v>
      </c>
      <c r="AD12" s="14">
        <v>0.13466945102209801</v>
      </c>
      <c r="AE12" s="14">
        <v>0.15270967524761</v>
      </c>
      <c r="AF12" s="14"/>
      <c r="AG12" s="14">
        <v>0.198117337026119</v>
      </c>
      <c r="AH12" s="14">
        <v>0.16856381028971501</v>
      </c>
      <c r="AI12" s="14">
        <v>0.12681054993385199</v>
      </c>
      <c r="AJ12" s="14">
        <v>0.101437855080625</v>
      </c>
      <c r="AK12" s="14">
        <v>0.11582927175398</v>
      </c>
    </row>
    <row r="13" spans="2:37" x14ac:dyDescent="0.3">
      <c r="B13" s="15" t="s">
        <v>159</v>
      </c>
      <c r="C13" s="14">
        <v>7.4892681977015194E-2</v>
      </c>
      <c r="D13" s="14">
        <v>9.9335978568506497E-2</v>
      </c>
      <c r="E13" s="14">
        <v>5.0961782613584597E-2</v>
      </c>
      <c r="F13" s="14"/>
      <c r="G13" s="14">
        <v>6.7669266350172494E-2</v>
      </c>
      <c r="H13" s="14">
        <v>6.6645505568679694E-2</v>
      </c>
      <c r="I13" s="14">
        <v>9.3647687013840394E-2</v>
      </c>
      <c r="J13" s="14">
        <v>7.7000019483152202E-2</v>
      </c>
      <c r="K13" s="14"/>
      <c r="L13" s="14">
        <v>0.13529302050429701</v>
      </c>
      <c r="M13" s="14">
        <v>5.5899447254474599E-2</v>
      </c>
      <c r="N13" s="14">
        <v>4.6459163819706502E-2</v>
      </c>
      <c r="O13" s="14">
        <v>6.9974641992998493E-2</v>
      </c>
      <c r="P13" s="14">
        <v>9.9616182863867905E-2</v>
      </c>
      <c r="Q13" s="14">
        <v>0.105966952609074</v>
      </c>
      <c r="R13" s="14">
        <v>6.7652080703045403E-2</v>
      </c>
      <c r="S13" s="14">
        <v>2.8420938740747199E-2</v>
      </c>
      <c r="T13" s="14">
        <v>5.5461828032143001E-2</v>
      </c>
      <c r="U13" s="14">
        <v>5.1442552411584297E-2</v>
      </c>
      <c r="V13" s="14">
        <v>7.4824861032134898E-2</v>
      </c>
      <c r="W13" s="14">
        <v>6.6218093008396803E-2</v>
      </c>
      <c r="X13" s="14"/>
      <c r="Y13" s="14">
        <v>8.5686576329745107E-2</v>
      </c>
      <c r="Z13" s="14">
        <v>7.91689469006603E-2</v>
      </c>
      <c r="AA13" s="14">
        <v>0.10327685422565799</v>
      </c>
      <c r="AB13" s="14"/>
      <c r="AC13" s="14">
        <v>8.09061398243619E-2</v>
      </c>
      <c r="AD13" s="14">
        <v>6.7110791660523403E-2</v>
      </c>
      <c r="AE13" s="14">
        <v>8.2040228818356598E-2</v>
      </c>
      <c r="AF13" s="14"/>
      <c r="AG13" s="14">
        <v>0.18133309336814901</v>
      </c>
      <c r="AH13" s="14">
        <v>7.9501747294089098E-2</v>
      </c>
      <c r="AI13" s="14">
        <v>0.104240284265244</v>
      </c>
      <c r="AJ13" s="14">
        <v>4.5793636650333799E-2</v>
      </c>
      <c r="AK13" s="14">
        <v>9.1227824497408697E-2</v>
      </c>
    </row>
    <row r="14" spans="2:37" x14ac:dyDescent="0.3">
      <c r="B14" s="15" t="s">
        <v>122</v>
      </c>
      <c r="C14" s="20">
        <v>3.2418514695256903E-2</v>
      </c>
      <c r="D14" s="20">
        <v>2.18953586210953E-2</v>
      </c>
      <c r="E14" s="20">
        <v>4.2981031505382898E-2</v>
      </c>
      <c r="F14" s="20"/>
      <c r="G14" s="20">
        <v>1.6132212132334001E-2</v>
      </c>
      <c r="H14" s="20">
        <v>4.1944642841279203E-2</v>
      </c>
      <c r="I14" s="20">
        <v>2.9424425434936299E-2</v>
      </c>
      <c r="J14" s="20">
        <v>4.1576937526249601E-2</v>
      </c>
      <c r="K14" s="20"/>
      <c r="L14" s="20">
        <v>3.0640601432810499E-2</v>
      </c>
      <c r="M14" s="20">
        <v>2.5700686728699101E-2</v>
      </c>
      <c r="N14" s="20">
        <v>2.3737244492722399E-2</v>
      </c>
      <c r="O14" s="20">
        <v>3.0590603185748501E-2</v>
      </c>
      <c r="P14" s="20">
        <v>9.4777403010030108E-3</v>
      </c>
      <c r="Q14" s="20">
        <v>3.8325651515125798E-2</v>
      </c>
      <c r="R14" s="20">
        <v>3.3799817043441899E-2</v>
      </c>
      <c r="S14" s="20">
        <v>4.2770074582777297E-2</v>
      </c>
      <c r="T14" s="20">
        <v>4.8136912514622099E-2</v>
      </c>
      <c r="U14" s="20">
        <v>3.5773425163977503E-2</v>
      </c>
      <c r="V14" s="20">
        <v>0</v>
      </c>
      <c r="W14" s="20">
        <v>9.0358215668783298E-2</v>
      </c>
      <c r="X14" s="20"/>
      <c r="Y14" s="20">
        <v>1.89529252501002E-2</v>
      </c>
      <c r="Z14" s="20">
        <v>2.85012503481425E-2</v>
      </c>
      <c r="AA14" s="20">
        <v>9.8522939370501404E-3</v>
      </c>
      <c r="AB14" s="20"/>
      <c r="AC14" s="20">
        <v>2.0798917351395201E-2</v>
      </c>
      <c r="AD14" s="20">
        <v>3.0056594137303501E-2</v>
      </c>
      <c r="AE14" s="20">
        <v>4.6840050181433501E-2</v>
      </c>
      <c r="AF14" s="20"/>
      <c r="AG14" s="20">
        <v>0</v>
      </c>
      <c r="AH14" s="20">
        <v>8.6344361979817895E-3</v>
      </c>
      <c r="AI14" s="20">
        <v>3.5481108992807597E-2</v>
      </c>
      <c r="AJ14" s="20">
        <v>2.98036926475811E-2</v>
      </c>
      <c r="AK14" s="20">
        <v>3.14313774294614E-2</v>
      </c>
    </row>
    <row r="15" spans="2:37" x14ac:dyDescent="0.3">
      <c r="B15" s="16" t="s">
        <v>161</v>
      </c>
    </row>
    <row r="16" spans="2:37" x14ac:dyDescent="0.3">
      <c r="B16" t="s">
        <v>72</v>
      </c>
    </row>
    <row r="17" spans="2:2" x14ac:dyDescent="0.3">
      <c r="B17" t="s">
        <v>73</v>
      </c>
    </row>
    <row r="19" spans="2:2" x14ac:dyDescent="0.3">
      <c r="B19"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M24"/>
  <sheetViews>
    <sheetView showGridLines="0" workbookViewId="0">
      <pane xSplit="2" topLeftCell="C1" activePane="topRight" state="frozen"/>
      <selection pane="topRight" activeCell="C29" sqref="C29"/>
    </sheetView>
  </sheetViews>
  <sheetFormatPr defaultColWidth="11.5546875" defaultRowHeight="14.4" x14ac:dyDescent="0.3"/>
  <cols>
    <col min="2" max="2" width="25.6640625" customWidth="1"/>
    <col min="3" max="13" width="20.6640625" customWidth="1"/>
  </cols>
  <sheetData>
    <row r="2" spans="2:13" ht="40.049999999999997" customHeight="1" x14ac:dyDescent="0.3">
      <c r="D2" s="31" t="s">
        <v>184</v>
      </c>
      <c r="E2" s="28"/>
      <c r="F2" s="28"/>
      <c r="G2" s="28"/>
      <c r="H2" s="28"/>
      <c r="I2" s="28"/>
      <c r="J2" s="28"/>
      <c r="K2" s="28"/>
      <c r="L2" s="28"/>
      <c r="M2" s="28"/>
    </row>
    <row r="6" spans="2:13" ht="49.95" customHeight="1" x14ac:dyDescent="0.3">
      <c r="B6" s="17" t="s">
        <v>15</v>
      </c>
      <c r="C6" s="17" t="s">
        <v>163</v>
      </c>
      <c r="D6" s="17" t="s">
        <v>164</v>
      </c>
      <c r="E6" s="17" t="s">
        <v>165</v>
      </c>
      <c r="F6" s="17" t="s">
        <v>166</v>
      </c>
      <c r="G6" s="17" t="s">
        <v>167</v>
      </c>
      <c r="H6" s="17" t="s">
        <v>168</v>
      </c>
      <c r="I6" s="17" t="s">
        <v>169</v>
      </c>
      <c r="J6" s="17" t="s">
        <v>170</v>
      </c>
      <c r="K6" s="17" t="s">
        <v>171</v>
      </c>
      <c r="L6" s="17" t="s">
        <v>172</v>
      </c>
    </row>
    <row r="7" spans="2:13" ht="28.8" hidden="1" x14ac:dyDescent="0.3">
      <c r="B7" s="15" t="s">
        <v>173</v>
      </c>
      <c r="C7" s="14">
        <v>0</v>
      </c>
      <c r="D7" s="14">
        <v>0</v>
      </c>
      <c r="E7" s="14">
        <v>0</v>
      </c>
      <c r="F7" s="14">
        <v>0</v>
      </c>
      <c r="G7" s="14">
        <v>0</v>
      </c>
      <c r="H7" s="14">
        <v>0</v>
      </c>
      <c r="I7" s="14">
        <v>0</v>
      </c>
      <c r="J7" s="14">
        <v>0</v>
      </c>
      <c r="K7" s="14">
        <v>0</v>
      </c>
      <c r="L7" s="14">
        <v>0</v>
      </c>
    </row>
    <row r="8" spans="2:13" ht="28.8" hidden="1" x14ac:dyDescent="0.3">
      <c r="B8" s="15" t="s">
        <v>174</v>
      </c>
      <c r="C8" s="14">
        <v>0</v>
      </c>
      <c r="D8" s="14">
        <v>0</v>
      </c>
      <c r="E8" s="14">
        <v>0</v>
      </c>
      <c r="F8" s="14">
        <v>0</v>
      </c>
      <c r="G8" s="14">
        <v>0</v>
      </c>
      <c r="H8" s="14">
        <v>0</v>
      </c>
      <c r="I8" s="14">
        <v>0</v>
      </c>
      <c r="J8" s="14">
        <v>0</v>
      </c>
      <c r="K8" s="14">
        <v>0</v>
      </c>
      <c r="L8" s="14">
        <v>0</v>
      </c>
    </row>
    <row r="9" spans="2:13" hidden="1" x14ac:dyDescent="0.3">
      <c r="B9" s="15" t="s">
        <v>175</v>
      </c>
      <c r="C9" s="14">
        <v>0</v>
      </c>
      <c r="D9" s="14">
        <v>0</v>
      </c>
      <c r="E9" s="14">
        <v>0</v>
      </c>
      <c r="F9" s="14">
        <v>0</v>
      </c>
      <c r="G9" s="14">
        <v>0</v>
      </c>
      <c r="H9" s="14">
        <v>0</v>
      </c>
      <c r="I9" s="14">
        <v>0</v>
      </c>
      <c r="J9" s="14">
        <v>0</v>
      </c>
      <c r="K9" s="14">
        <v>0</v>
      </c>
      <c r="L9" s="14">
        <v>0</v>
      </c>
    </row>
    <row r="10" spans="2:13" hidden="1" x14ac:dyDescent="0.3">
      <c r="B10" s="15" t="s">
        <v>176</v>
      </c>
      <c r="C10" s="14">
        <v>0</v>
      </c>
      <c r="D10" s="14">
        <v>0</v>
      </c>
      <c r="E10" s="14">
        <v>0</v>
      </c>
      <c r="F10" s="14">
        <v>0</v>
      </c>
      <c r="G10" s="14">
        <v>0</v>
      </c>
      <c r="H10" s="14">
        <v>0</v>
      </c>
      <c r="I10" s="14">
        <v>0</v>
      </c>
      <c r="J10" s="14">
        <v>0</v>
      </c>
      <c r="K10" s="14">
        <v>0</v>
      </c>
      <c r="L10" s="14">
        <v>0</v>
      </c>
    </row>
    <row r="11" spans="2:13" hidden="1" x14ac:dyDescent="0.3">
      <c r="B11" s="15" t="s">
        <v>177</v>
      </c>
      <c r="C11" s="14">
        <v>0</v>
      </c>
      <c r="D11" s="14">
        <v>0</v>
      </c>
      <c r="E11" s="14">
        <v>0</v>
      </c>
      <c r="F11" s="14">
        <v>0</v>
      </c>
      <c r="G11" s="14">
        <v>0</v>
      </c>
      <c r="H11" s="14">
        <v>0</v>
      </c>
      <c r="I11" s="14">
        <v>0</v>
      </c>
      <c r="J11" s="14">
        <v>0</v>
      </c>
      <c r="K11" s="14">
        <v>0</v>
      </c>
      <c r="L11" s="14">
        <v>0</v>
      </c>
    </row>
    <row r="12" spans="2:13" hidden="1" x14ac:dyDescent="0.3">
      <c r="B12" s="15" t="s">
        <v>178</v>
      </c>
      <c r="C12" s="14">
        <v>0</v>
      </c>
      <c r="D12" s="14">
        <v>0</v>
      </c>
      <c r="E12" s="14">
        <v>0</v>
      </c>
      <c r="F12" s="14">
        <v>0</v>
      </c>
      <c r="G12" s="14">
        <v>0</v>
      </c>
      <c r="H12" s="14">
        <v>0</v>
      </c>
      <c r="I12" s="14">
        <v>0</v>
      </c>
      <c r="J12" s="14">
        <v>0</v>
      </c>
      <c r="K12" s="14">
        <v>0</v>
      </c>
      <c r="L12" s="14">
        <v>0</v>
      </c>
    </row>
    <row r="13" spans="2:13" x14ac:dyDescent="0.3">
      <c r="B13" s="15" t="s">
        <v>179</v>
      </c>
      <c r="C13" s="14">
        <v>2.7858062764685901E-2</v>
      </c>
      <c r="D13" s="14">
        <v>3.4016576574409603E-2</v>
      </c>
      <c r="E13" s="14">
        <v>8.6730861386224906E-2</v>
      </c>
      <c r="F13" s="14">
        <v>5.0013949662311999E-2</v>
      </c>
      <c r="G13" s="14">
        <v>5.6473836396872298E-2</v>
      </c>
      <c r="H13" s="14">
        <v>0.21325244970334101</v>
      </c>
      <c r="I13" s="14">
        <v>8.3511115314595E-2</v>
      </c>
      <c r="J13" s="14">
        <v>6.4612070314352898E-2</v>
      </c>
      <c r="K13" s="14">
        <v>9.2961952095237999E-2</v>
      </c>
      <c r="L13" s="14">
        <v>6.2084722080655602E-2</v>
      </c>
    </row>
    <row r="14" spans="2:13" x14ac:dyDescent="0.3">
      <c r="B14" s="15" t="s">
        <v>180</v>
      </c>
      <c r="C14" s="14">
        <v>0.141158431033167</v>
      </c>
      <c r="D14" s="14">
        <v>0.23245388568476699</v>
      </c>
      <c r="E14" s="14">
        <v>0.36257103659835499</v>
      </c>
      <c r="F14" s="14">
        <v>0.18670728115764501</v>
      </c>
      <c r="G14" s="14">
        <v>0.119021064501742</v>
      </c>
      <c r="H14" s="14">
        <v>0.47730206249213702</v>
      </c>
      <c r="I14" s="14">
        <v>0.348683665412719</v>
      </c>
      <c r="J14" s="14">
        <v>0.24628214828172301</v>
      </c>
      <c r="K14" s="14">
        <v>0.35754128509380501</v>
      </c>
      <c r="L14" s="14">
        <v>0.242283299601425</v>
      </c>
    </row>
    <row r="15" spans="2:13" x14ac:dyDescent="0.3">
      <c r="B15" s="15" t="s">
        <v>181</v>
      </c>
      <c r="C15" s="14">
        <v>0.385393034140806</v>
      </c>
      <c r="D15" s="14">
        <v>0.25763374704335201</v>
      </c>
      <c r="E15" s="14">
        <v>0.29971964536470802</v>
      </c>
      <c r="F15" s="14">
        <v>0.217620574009534</v>
      </c>
      <c r="G15" s="14">
        <v>0.29101476363334799</v>
      </c>
      <c r="H15" s="14">
        <v>0.18977581787269901</v>
      </c>
      <c r="I15" s="14">
        <v>0.304094187365754</v>
      </c>
      <c r="J15" s="14">
        <v>0.34150605266800599</v>
      </c>
      <c r="K15" s="14">
        <v>0.266088045251898</v>
      </c>
      <c r="L15" s="14">
        <v>0.36192113324184</v>
      </c>
    </row>
    <row r="16" spans="2:13" x14ac:dyDescent="0.3">
      <c r="B16" s="15" t="s">
        <v>182</v>
      </c>
      <c r="C16" s="14">
        <v>0.32693478333592901</v>
      </c>
      <c r="D16" s="14">
        <v>0.37553972733663099</v>
      </c>
      <c r="E16" s="14">
        <v>0.200301955599684</v>
      </c>
      <c r="F16" s="14">
        <v>0.34544697442679401</v>
      </c>
      <c r="G16" s="14">
        <v>0.33709869998461101</v>
      </c>
      <c r="H16" s="14">
        <v>9.1946605093634698E-2</v>
      </c>
      <c r="I16" s="14">
        <v>0.21089315430688901</v>
      </c>
      <c r="J16" s="14">
        <v>0.241979148030084</v>
      </c>
      <c r="K16" s="14">
        <v>0.20826897210210699</v>
      </c>
      <c r="L16" s="14">
        <v>0.234424126223931</v>
      </c>
    </row>
    <row r="17" spans="2:12" x14ac:dyDescent="0.3">
      <c r="B17" s="15" t="s">
        <v>183</v>
      </c>
      <c r="C17" s="14">
        <v>0.118655688725412</v>
      </c>
      <c r="D17" s="14">
        <v>0.10035606336083901</v>
      </c>
      <c r="E17" s="14">
        <v>5.0676501051028298E-2</v>
      </c>
      <c r="F17" s="14">
        <v>0.200211220743715</v>
      </c>
      <c r="G17" s="14">
        <v>0.196391635483427</v>
      </c>
      <c r="H17" s="14">
        <v>2.7723064838188701E-2</v>
      </c>
      <c r="I17" s="14">
        <v>5.2817877600042203E-2</v>
      </c>
      <c r="J17" s="14">
        <v>0.10562058070583299</v>
      </c>
      <c r="K17" s="14">
        <v>7.5139745456950999E-2</v>
      </c>
      <c r="L17" s="14">
        <v>9.9286718852148903E-2</v>
      </c>
    </row>
    <row r="18" spans="2:12" x14ac:dyDescent="0.3">
      <c r="B18" s="16"/>
      <c r="C18" s="16"/>
      <c r="D18" s="16"/>
      <c r="E18" s="16"/>
      <c r="F18" s="16"/>
      <c r="G18" s="16"/>
      <c r="H18" s="16"/>
      <c r="I18" s="16"/>
      <c r="J18" s="16"/>
      <c r="K18" s="16"/>
      <c r="L18" s="16"/>
    </row>
    <row r="19" spans="2:12" x14ac:dyDescent="0.3">
      <c r="B19" t="s">
        <v>72</v>
      </c>
    </row>
    <row r="20" spans="2:12" x14ac:dyDescent="0.3">
      <c r="B20" t="s">
        <v>73</v>
      </c>
    </row>
    <row r="24" spans="2:12" x14ac:dyDescent="0.3">
      <c r="B24"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K24"/>
  <sheetViews>
    <sheetView showGridLines="0" workbookViewId="0">
      <pane xSplit="2" topLeftCell="C1" activePane="topRight" state="frozen"/>
      <selection pane="topRight" activeCell="A9" sqref="A9:XFD14"/>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185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ht="28.8" hidden="1" x14ac:dyDescent="0.3">
      <c r="B9" s="15" t="s">
        <v>173</v>
      </c>
      <c r="C9" s="14">
        <v>0</v>
      </c>
      <c r="D9" s="14">
        <v>0</v>
      </c>
      <c r="E9" s="14">
        <v>0</v>
      </c>
      <c r="F9" s="14"/>
      <c r="G9" s="14">
        <v>0</v>
      </c>
      <c r="H9" s="14">
        <v>0</v>
      </c>
      <c r="I9" s="14">
        <v>0</v>
      </c>
      <c r="J9" s="14">
        <v>0</v>
      </c>
      <c r="K9" s="14"/>
      <c r="L9" s="14">
        <v>0</v>
      </c>
      <c r="M9" s="14">
        <v>0</v>
      </c>
      <c r="N9" s="14">
        <v>0</v>
      </c>
      <c r="O9" s="14">
        <v>0</v>
      </c>
      <c r="P9" s="14">
        <v>0</v>
      </c>
      <c r="Q9" s="14">
        <v>0</v>
      </c>
      <c r="R9" s="14">
        <v>0</v>
      </c>
      <c r="S9" s="14">
        <v>0</v>
      </c>
      <c r="T9" s="14">
        <v>0</v>
      </c>
      <c r="U9" s="14">
        <v>0</v>
      </c>
      <c r="V9" s="14">
        <v>0</v>
      </c>
      <c r="W9" s="14">
        <v>0</v>
      </c>
      <c r="X9" s="14"/>
      <c r="Y9" s="14">
        <v>0</v>
      </c>
      <c r="Z9" s="14">
        <v>0</v>
      </c>
      <c r="AA9" s="14">
        <v>0</v>
      </c>
      <c r="AB9" s="14"/>
      <c r="AC9" s="14">
        <v>0</v>
      </c>
      <c r="AD9" s="14">
        <v>0</v>
      </c>
      <c r="AE9" s="14">
        <v>0</v>
      </c>
      <c r="AF9" s="14"/>
      <c r="AG9" s="14">
        <v>0</v>
      </c>
      <c r="AH9" s="14">
        <v>0</v>
      </c>
      <c r="AI9" s="14">
        <v>0</v>
      </c>
      <c r="AJ9" s="14">
        <v>0</v>
      </c>
      <c r="AK9" s="14">
        <v>0</v>
      </c>
    </row>
    <row r="10" spans="2:37" ht="28.8" hidden="1" x14ac:dyDescent="0.3">
      <c r="B10" s="15" t="s">
        <v>174</v>
      </c>
      <c r="C10" s="14">
        <v>0</v>
      </c>
      <c r="D10" s="14">
        <v>0</v>
      </c>
      <c r="E10" s="14">
        <v>0</v>
      </c>
      <c r="F10" s="14"/>
      <c r="G10" s="14">
        <v>0</v>
      </c>
      <c r="H10" s="14">
        <v>0</v>
      </c>
      <c r="I10" s="14">
        <v>0</v>
      </c>
      <c r="J10" s="14">
        <v>0</v>
      </c>
      <c r="K10" s="14"/>
      <c r="L10" s="14">
        <v>0</v>
      </c>
      <c r="M10" s="14">
        <v>0</v>
      </c>
      <c r="N10" s="14">
        <v>0</v>
      </c>
      <c r="O10" s="14">
        <v>0</v>
      </c>
      <c r="P10" s="14">
        <v>0</v>
      </c>
      <c r="Q10" s="14">
        <v>0</v>
      </c>
      <c r="R10" s="14">
        <v>0</v>
      </c>
      <c r="S10" s="14">
        <v>0</v>
      </c>
      <c r="T10" s="14">
        <v>0</v>
      </c>
      <c r="U10" s="14">
        <v>0</v>
      </c>
      <c r="V10" s="14">
        <v>0</v>
      </c>
      <c r="W10" s="14">
        <v>0</v>
      </c>
      <c r="X10" s="14"/>
      <c r="Y10" s="14">
        <v>0</v>
      </c>
      <c r="Z10" s="14">
        <v>0</v>
      </c>
      <c r="AA10" s="14">
        <v>0</v>
      </c>
      <c r="AB10" s="14"/>
      <c r="AC10" s="14">
        <v>0</v>
      </c>
      <c r="AD10" s="14">
        <v>0</v>
      </c>
      <c r="AE10" s="14">
        <v>0</v>
      </c>
      <c r="AF10" s="14"/>
      <c r="AG10" s="14">
        <v>0</v>
      </c>
      <c r="AH10" s="14">
        <v>0</v>
      </c>
      <c r="AI10" s="14">
        <v>0</v>
      </c>
      <c r="AJ10" s="14">
        <v>0</v>
      </c>
      <c r="AK10" s="14">
        <v>0</v>
      </c>
    </row>
    <row r="11" spans="2:37" hidden="1" x14ac:dyDescent="0.3">
      <c r="B11" s="15" t="s">
        <v>175</v>
      </c>
      <c r="C11" s="14">
        <v>0</v>
      </c>
      <c r="D11" s="14">
        <v>0</v>
      </c>
      <c r="E11" s="14">
        <v>0</v>
      </c>
      <c r="F11" s="14"/>
      <c r="G11" s="14">
        <v>0</v>
      </c>
      <c r="H11" s="14">
        <v>0</v>
      </c>
      <c r="I11" s="14">
        <v>0</v>
      </c>
      <c r="J11" s="14">
        <v>0</v>
      </c>
      <c r="K11" s="14"/>
      <c r="L11" s="14">
        <v>0</v>
      </c>
      <c r="M11" s="14">
        <v>0</v>
      </c>
      <c r="N11" s="14">
        <v>0</v>
      </c>
      <c r="O11" s="14">
        <v>0</v>
      </c>
      <c r="P11" s="14">
        <v>0</v>
      </c>
      <c r="Q11" s="14">
        <v>0</v>
      </c>
      <c r="R11" s="14">
        <v>0</v>
      </c>
      <c r="S11" s="14">
        <v>0</v>
      </c>
      <c r="T11" s="14">
        <v>0</v>
      </c>
      <c r="U11" s="14">
        <v>0</v>
      </c>
      <c r="V11" s="14">
        <v>0</v>
      </c>
      <c r="W11" s="14">
        <v>0</v>
      </c>
      <c r="X11" s="14"/>
      <c r="Y11" s="14">
        <v>0</v>
      </c>
      <c r="Z11" s="14">
        <v>0</v>
      </c>
      <c r="AA11" s="14">
        <v>0</v>
      </c>
      <c r="AB11" s="14"/>
      <c r="AC11" s="14">
        <v>0</v>
      </c>
      <c r="AD11" s="14">
        <v>0</v>
      </c>
      <c r="AE11" s="14">
        <v>0</v>
      </c>
      <c r="AF11" s="14"/>
      <c r="AG11" s="14">
        <v>0</v>
      </c>
      <c r="AH11" s="14">
        <v>0</v>
      </c>
      <c r="AI11" s="14">
        <v>0</v>
      </c>
      <c r="AJ11" s="14">
        <v>0</v>
      </c>
      <c r="AK11" s="14">
        <v>0</v>
      </c>
    </row>
    <row r="12" spans="2:37" hidden="1" x14ac:dyDescent="0.3">
      <c r="B12" s="15" t="s">
        <v>176</v>
      </c>
      <c r="C12" s="14">
        <v>0</v>
      </c>
      <c r="D12" s="14">
        <v>0</v>
      </c>
      <c r="E12" s="14">
        <v>0</v>
      </c>
      <c r="F12" s="14"/>
      <c r="G12" s="14">
        <v>0</v>
      </c>
      <c r="H12" s="14">
        <v>0</v>
      </c>
      <c r="I12" s="14">
        <v>0</v>
      </c>
      <c r="J12" s="14">
        <v>0</v>
      </c>
      <c r="K12" s="14"/>
      <c r="L12" s="14">
        <v>0</v>
      </c>
      <c r="M12" s="14">
        <v>0</v>
      </c>
      <c r="N12" s="14">
        <v>0</v>
      </c>
      <c r="O12" s="14">
        <v>0</v>
      </c>
      <c r="P12" s="14">
        <v>0</v>
      </c>
      <c r="Q12" s="14">
        <v>0</v>
      </c>
      <c r="R12" s="14">
        <v>0</v>
      </c>
      <c r="S12" s="14">
        <v>0</v>
      </c>
      <c r="T12" s="14">
        <v>0</v>
      </c>
      <c r="U12" s="14">
        <v>0</v>
      </c>
      <c r="V12" s="14">
        <v>0</v>
      </c>
      <c r="W12" s="14">
        <v>0</v>
      </c>
      <c r="X12" s="14"/>
      <c r="Y12" s="14">
        <v>0</v>
      </c>
      <c r="Z12" s="14">
        <v>0</v>
      </c>
      <c r="AA12" s="14">
        <v>0</v>
      </c>
      <c r="AB12" s="14"/>
      <c r="AC12" s="14">
        <v>0</v>
      </c>
      <c r="AD12" s="14">
        <v>0</v>
      </c>
      <c r="AE12" s="14">
        <v>0</v>
      </c>
      <c r="AF12" s="14"/>
      <c r="AG12" s="14">
        <v>0</v>
      </c>
      <c r="AH12" s="14">
        <v>0</v>
      </c>
      <c r="AI12" s="14">
        <v>0</v>
      </c>
      <c r="AJ12" s="14">
        <v>0</v>
      </c>
      <c r="AK12" s="14">
        <v>0</v>
      </c>
    </row>
    <row r="13" spans="2:37" hidden="1" x14ac:dyDescent="0.3">
      <c r="B13" s="15" t="s">
        <v>177</v>
      </c>
      <c r="C13" s="14">
        <v>0</v>
      </c>
      <c r="D13" s="14">
        <v>0</v>
      </c>
      <c r="E13" s="14">
        <v>0</v>
      </c>
      <c r="F13" s="14"/>
      <c r="G13" s="14">
        <v>0</v>
      </c>
      <c r="H13" s="14">
        <v>0</v>
      </c>
      <c r="I13" s="14">
        <v>0</v>
      </c>
      <c r="J13" s="14">
        <v>0</v>
      </c>
      <c r="K13" s="14"/>
      <c r="L13" s="14">
        <v>0</v>
      </c>
      <c r="M13" s="14">
        <v>0</v>
      </c>
      <c r="N13" s="14">
        <v>0</v>
      </c>
      <c r="O13" s="14">
        <v>0</v>
      </c>
      <c r="P13" s="14">
        <v>0</v>
      </c>
      <c r="Q13" s="14">
        <v>0</v>
      </c>
      <c r="R13" s="14">
        <v>0</v>
      </c>
      <c r="S13" s="14">
        <v>0</v>
      </c>
      <c r="T13" s="14">
        <v>0</v>
      </c>
      <c r="U13" s="14">
        <v>0</v>
      </c>
      <c r="V13" s="14">
        <v>0</v>
      </c>
      <c r="W13" s="14">
        <v>0</v>
      </c>
      <c r="X13" s="14"/>
      <c r="Y13" s="14">
        <v>0</v>
      </c>
      <c r="Z13" s="14">
        <v>0</v>
      </c>
      <c r="AA13" s="14">
        <v>0</v>
      </c>
      <c r="AB13" s="14"/>
      <c r="AC13" s="14">
        <v>0</v>
      </c>
      <c r="AD13" s="14">
        <v>0</v>
      </c>
      <c r="AE13" s="14">
        <v>0</v>
      </c>
      <c r="AF13" s="14"/>
      <c r="AG13" s="14">
        <v>0</v>
      </c>
      <c r="AH13" s="14">
        <v>0</v>
      </c>
      <c r="AI13" s="14">
        <v>0</v>
      </c>
      <c r="AJ13" s="14">
        <v>0</v>
      </c>
      <c r="AK13" s="14">
        <v>0</v>
      </c>
    </row>
    <row r="14" spans="2:37" hidden="1" x14ac:dyDescent="0.3">
      <c r="B14" s="15" t="s">
        <v>178</v>
      </c>
      <c r="C14" s="14">
        <v>0</v>
      </c>
      <c r="D14" s="14">
        <v>0</v>
      </c>
      <c r="E14" s="14">
        <v>0</v>
      </c>
      <c r="F14" s="14"/>
      <c r="G14" s="14">
        <v>0</v>
      </c>
      <c r="H14" s="14">
        <v>0</v>
      </c>
      <c r="I14" s="14">
        <v>0</v>
      </c>
      <c r="J14" s="14">
        <v>0</v>
      </c>
      <c r="K14" s="14"/>
      <c r="L14" s="14">
        <v>0</v>
      </c>
      <c r="M14" s="14">
        <v>0</v>
      </c>
      <c r="N14" s="14">
        <v>0</v>
      </c>
      <c r="O14" s="14">
        <v>0</v>
      </c>
      <c r="P14" s="14">
        <v>0</v>
      </c>
      <c r="Q14" s="14">
        <v>0</v>
      </c>
      <c r="R14" s="14">
        <v>0</v>
      </c>
      <c r="S14" s="14">
        <v>0</v>
      </c>
      <c r="T14" s="14">
        <v>0</v>
      </c>
      <c r="U14" s="14">
        <v>0</v>
      </c>
      <c r="V14" s="14">
        <v>0</v>
      </c>
      <c r="W14" s="14">
        <v>0</v>
      </c>
      <c r="X14" s="14"/>
      <c r="Y14" s="14">
        <v>0</v>
      </c>
      <c r="Z14" s="14">
        <v>0</v>
      </c>
      <c r="AA14" s="14">
        <v>0</v>
      </c>
      <c r="AB14" s="14"/>
      <c r="AC14" s="14">
        <v>0</v>
      </c>
      <c r="AD14" s="14">
        <v>0</v>
      </c>
      <c r="AE14" s="14">
        <v>0</v>
      </c>
      <c r="AF14" s="14"/>
      <c r="AG14" s="14">
        <v>0</v>
      </c>
      <c r="AH14" s="14">
        <v>0</v>
      </c>
      <c r="AI14" s="14">
        <v>0</v>
      </c>
      <c r="AJ14" s="14">
        <v>0</v>
      </c>
      <c r="AK14" s="14">
        <v>0</v>
      </c>
    </row>
    <row r="15" spans="2:37" x14ac:dyDescent="0.3">
      <c r="B15" s="15" t="s">
        <v>179</v>
      </c>
      <c r="C15" s="14">
        <v>2.7858062764685901E-2</v>
      </c>
      <c r="D15" s="14">
        <v>3.3832812706398999E-2</v>
      </c>
      <c r="E15" s="14">
        <v>2.2208219746506001E-2</v>
      </c>
      <c r="F15" s="14"/>
      <c r="G15" s="14">
        <v>2.42736119014853E-2</v>
      </c>
      <c r="H15" s="14">
        <v>1.6706138322141701E-2</v>
      </c>
      <c r="I15" s="14">
        <v>3.1210375328336201E-2</v>
      </c>
      <c r="J15" s="14">
        <v>4.0770951749134997E-2</v>
      </c>
      <c r="K15" s="14"/>
      <c r="L15" s="14">
        <v>3.8966206014570903E-2</v>
      </c>
      <c r="M15" s="14">
        <v>2.5567596491952602E-2</v>
      </c>
      <c r="N15" s="14">
        <v>1.6219086555551401E-2</v>
      </c>
      <c r="O15" s="14">
        <v>1.76260047323883E-2</v>
      </c>
      <c r="P15" s="14">
        <v>2.5197693543720201E-2</v>
      </c>
      <c r="Q15" s="14">
        <v>2.23312533736897E-2</v>
      </c>
      <c r="R15" s="14">
        <v>2.03274276323758E-2</v>
      </c>
      <c r="S15" s="14">
        <v>2.4695089247918401E-2</v>
      </c>
      <c r="T15" s="14">
        <v>2.0974212573351102E-2</v>
      </c>
      <c r="U15" s="14">
        <v>5.65994424627808E-2</v>
      </c>
      <c r="V15" s="14">
        <v>3.4231504510247701E-2</v>
      </c>
      <c r="W15" s="14">
        <v>2.31645636407544E-2</v>
      </c>
      <c r="X15" s="14"/>
      <c r="Y15" s="14">
        <v>1.7919546629515299E-2</v>
      </c>
      <c r="Z15" s="14">
        <v>3.17405272561583E-2</v>
      </c>
      <c r="AA15" s="14">
        <v>2.75381607368149E-2</v>
      </c>
      <c r="AB15" s="14"/>
      <c r="AC15" s="14">
        <v>2.42870228609114E-2</v>
      </c>
      <c r="AD15" s="14">
        <v>2.5793368850136E-2</v>
      </c>
      <c r="AE15" s="14">
        <v>3.5190689352296203E-2</v>
      </c>
      <c r="AF15" s="14"/>
      <c r="AG15" s="14">
        <v>5.7493515708127801E-2</v>
      </c>
      <c r="AH15" s="14">
        <v>3.9387154674185597E-2</v>
      </c>
      <c r="AI15" s="14">
        <v>3.5234684915916803E-2</v>
      </c>
      <c r="AJ15" s="14">
        <v>1.8189788990028301E-2</v>
      </c>
      <c r="AK15" s="14">
        <v>3.0196130405700398E-2</v>
      </c>
    </row>
    <row r="16" spans="2:37" x14ac:dyDescent="0.3">
      <c r="B16" s="15" t="s">
        <v>180</v>
      </c>
      <c r="C16" s="14">
        <v>0.141158431033167</v>
      </c>
      <c r="D16" s="14">
        <v>0.14083518948478699</v>
      </c>
      <c r="E16" s="14">
        <v>0.14173559537660299</v>
      </c>
      <c r="F16" s="14"/>
      <c r="G16" s="14">
        <v>0.15249348620485501</v>
      </c>
      <c r="H16" s="14">
        <v>0.13177618029156099</v>
      </c>
      <c r="I16" s="14">
        <v>0.14335318563416999</v>
      </c>
      <c r="J16" s="14">
        <v>0.13594091540679101</v>
      </c>
      <c r="K16" s="14"/>
      <c r="L16" s="14">
        <v>0.17511945078456201</v>
      </c>
      <c r="M16" s="14">
        <v>0.14930626986786699</v>
      </c>
      <c r="N16" s="14">
        <v>0.135713257662673</v>
      </c>
      <c r="O16" s="14">
        <v>0.12913830968947701</v>
      </c>
      <c r="P16" s="14">
        <v>0.13147907599521799</v>
      </c>
      <c r="Q16" s="14">
        <v>0.146306630978985</v>
      </c>
      <c r="R16" s="14">
        <v>0.128339597141682</v>
      </c>
      <c r="S16" s="14">
        <v>0.16082671584588301</v>
      </c>
      <c r="T16" s="14">
        <v>0.139736847650236</v>
      </c>
      <c r="U16" s="14">
        <v>0.10486859313532</v>
      </c>
      <c r="V16" s="14">
        <v>0.141639784164689</v>
      </c>
      <c r="W16" s="14">
        <v>0.12667086281939299</v>
      </c>
      <c r="X16" s="14"/>
      <c r="Y16" s="14">
        <v>0.14301773120393299</v>
      </c>
      <c r="Z16" s="14">
        <v>0.152324779331659</v>
      </c>
      <c r="AA16" s="14">
        <v>0.16373902799856399</v>
      </c>
      <c r="AB16" s="14"/>
      <c r="AC16" s="14">
        <v>0.106449661113325</v>
      </c>
      <c r="AD16" s="14">
        <v>0.13449604025207401</v>
      </c>
      <c r="AE16" s="14">
        <v>0.19907109649081001</v>
      </c>
      <c r="AF16" s="14"/>
      <c r="AG16" s="14">
        <v>0.19169391939587599</v>
      </c>
      <c r="AH16" s="14">
        <v>0.158252035895315</v>
      </c>
      <c r="AI16" s="14">
        <v>0.19275262199339099</v>
      </c>
      <c r="AJ16" s="14">
        <v>0.11078834893613899</v>
      </c>
      <c r="AK16" s="14">
        <v>0.15710518862148001</v>
      </c>
    </row>
    <row r="17" spans="2:37" x14ac:dyDescent="0.3">
      <c r="B17" s="15" t="s">
        <v>181</v>
      </c>
      <c r="C17" s="14">
        <v>0.385393034140806</v>
      </c>
      <c r="D17" s="14">
        <v>0.34884263203569899</v>
      </c>
      <c r="E17" s="14">
        <v>0.42097143445138102</v>
      </c>
      <c r="F17" s="14"/>
      <c r="G17" s="14">
        <v>0.38315266556132899</v>
      </c>
      <c r="H17" s="14">
        <v>0.40708465236304597</v>
      </c>
      <c r="I17" s="14">
        <v>0.36646902773125101</v>
      </c>
      <c r="J17" s="14">
        <v>0.38370250823408097</v>
      </c>
      <c r="K17" s="14"/>
      <c r="L17" s="14">
        <v>0.340695728147133</v>
      </c>
      <c r="M17" s="14">
        <v>0.38819547039137697</v>
      </c>
      <c r="N17" s="14">
        <v>0.43560567031830799</v>
      </c>
      <c r="O17" s="14">
        <v>0.41729961535468502</v>
      </c>
      <c r="P17" s="14">
        <v>0.38652872980360797</v>
      </c>
      <c r="Q17" s="14">
        <v>0.37897965234472197</v>
      </c>
      <c r="R17" s="14">
        <v>0.36713114971606298</v>
      </c>
      <c r="S17" s="14">
        <v>0.42066587900800301</v>
      </c>
      <c r="T17" s="14">
        <v>0.39245883706067303</v>
      </c>
      <c r="U17" s="14">
        <v>0.389536429134139</v>
      </c>
      <c r="V17" s="14">
        <v>0.355223490850748</v>
      </c>
      <c r="W17" s="14">
        <v>0.38245049623515298</v>
      </c>
      <c r="X17" s="14"/>
      <c r="Y17" s="14">
        <v>0.45270433787696002</v>
      </c>
      <c r="Z17" s="14">
        <v>0.331355310985264</v>
      </c>
      <c r="AA17" s="14">
        <v>0.36340076209698902</v>
      </c>
      <c r="AB17" s="14"/>
      <c r="AC17" s="14">
        <v>0.42018268275764997</v>
      </c>
      <c r="AD17" s="14">
        <v>0.35406560219773903</v>
      </c>
      <c r="AE17" s="14">
        <v>0.40401185096205</v>
      </c>
      <c r="AF17" s="14"/>
      <c r="AG17" s="14">
        <v>0.29628962553841698</v>
      </c>
      <c r="AH17" s="14">
        <v>0.36298047015754697</v>
      </c>
      <c r="AI17" s="14">
        <v>0.35456120750527897</v>
      </c>
      <c r="AJ17" s="14">
        <v>0.41117783867354002</v>
      </c>
      <c r="AK17" s="14">
        <v>0.37788083018905699</v>
      </c>
    </row>
    <row r="18" spans="2:37" x14ac:dyDescent="0.3">
      <c r="B18" s="15" t="s">
        <v>182</v>
      </c>
      <c r="C18" s="14">
        <v>0.32693478333592901</v>
      </c>
      <c r="D18" s="14">
        <v>0.33239605163048702</v>
      </c>
      <c r="E18" s="14">
        <v>0.32179458289507501</v>
      </c>
      <c r="F18" s="14"/>
      <c r="G18" s="14">
        <v>0.330586409271524</v>
      </c>
      <c r="H18" s="14">
        <v>0.33310551426420798</v>
      </c>
      <c r="I18" s="14">
        <v>0.34233216873517103</v>
      </c>
      <c r="J18" s="14">
        <v>0.30121853154976802</v>
      </c>
      <c r="K18" s="14"/>
      <c r="L18" s="14">
        <v>0.30513888130398598</v>
      </c>
      <c r="M18" s="14">
        <v>0.31498721369808602</v>
      </c>
      <c r="N18" s="14">
        <v>0.32570281020831998</v>
      </c>
      <c r="O18" s="14">
        <v>0.30447144163443401</v>
      </c>
      <c r="P18" s="14">
        <v>0.35826662983572199</v>
      </c>
      <c r="Q18" s="14">
        <v>0.35437841210124699</v>
      </c>
      <c r="R18" s="14">
        <v>0.34372492232967999</v>
      </c>
      <c r="S18" s="14">
        <v>0.26125680226329701</v>
      </c>
      <c r="T18" s="14">
        <v>0.344830049768927</v>
      </c>
      <c r="U18" s="14">
        <v>0.33010151487722</v>
      </c>
      <c r="V18" s="14">
        <v>0.33512569846599199</v>
      </c>
      <c r="W18" s="14">
        <v>0.349151810271702</v>
      </c>
      <c r="X18" s="14"/>
      <c r="Y18" s="14">
        <v>0.316765506571491</v>
      </c>
      <c r="Z18" s="14">
        <v>0.36288509272381497</v>
      </c>
      <c r="AA18" s="14">
        <v>0.33759355132652102</v>
      </c>
      <c r="AB18" s="14"/>
      <c r="AC18" s="14">
        <v>0.30863171814587398</v>
      </c>
      <c r="AD18" s="14">
        <v>0.35819983243786302</v>
      </c>
      <c r="AE18" s="14">
        <v>0.29284189564761198</v>
      </c>
      <c r="AF18" s="14"/>
      <c r="AG18" s="14">
        <v>0.37076390427703398</v>
      </c>
      <c r="AH18" s="14">
        <v>0.33091345572601399</v>
      </c>
      <c r="AI18" s="14">
        <v>0.34317998819794499</v>
      </c>
      <c r="AJ18" s="14">
        <v>0.31777833068514499</v>
      </c>
      <c r="AK18" s="14">
        <v>0.32294009986473299</v>
      </c>
    </row>
    <row r="19" spans="2:37" x14ac:dyDescent="0.3">
      <c r="B19" s="15" t="s">
        <v>183</v>
      </c>
      <c r="C19" s="20">
        <v>0.118655688725412</v>
      </c>
      <c r="D19" s="20">
        <v>0.14409331414262799</v>
      </c>
      <c r="E19" s="20">
        <v>9.3290167530435203E-2</v>
      </c>
      <c r="F19" s="20"/>
      <c r="G19" s="20">
        <v>0.109493827060807</v>
      </c>
      <c r="H19" s="20">
        <v>0.111327514759043</v>
      </c>
      <c r="I19" s="20">
        <v>0.116635242571072</v>
      </c>
      <c r="J19" s="20">
        <v>0.13836709306022499</v>
      </c>
      <c r="K19" s="20"/>
      <c r="L19" s="20">
        <v>0.140079733749748</v>
      </c>
      <c r="M19" s="20">
        <v>0.12194344955071799</v>
      </c>
      <c r="N19" s="20">
        <v>8.6759175255147994E-2</v>
      </c>
      <c r="O19" s="20">
        <v>0.131464628589016</v>
      </c>
      <c r="P19" s="20">
        <v>9.8527870821732505E-2</v>
      </c>
      <c r="Q19" s="20">
        <v>9.8004051201356704E-2</v>
      </c>
      <c r="R19" s="20">
        <v>0.14047690318019901</v>
      </c>
      <c r="S19" s="20">
        <v>0.13255551363489801</v>
      </c>
      <c r="T19" s="20">
        <v>0.102000052946812</v>
      </c>
      <c r="U19" s="20">
        <v>0.11889402039054001</v>
      </c>
      <c r="V19" s="20">
        <v>0.13377952200832299</v>
      </c>
      <c r="W19" s="20">
        <v>0.11856226703299801</v>
      </c>
      <c r="X19" s="20"/>
      <c r="Y19" s="20">
        <v>6.9592877718101104E-2</v>
      </c>
      <c r="Z19" s="20">
        <v>0.121694289703104</v>
      </c>
      <c r="AA19" s="20">
        <v>0.10772849784111101</v>
      </c>
      <c r="AB19" s="20"/>
      <c r="AC19" s="20">
        <v>0.14044891512224</v>
      </c>
      <c r="AD19" s="20">
        <v>0.127445156262188</v>
      </c>
      <c r="AE19" s="20">
        <v>6.8884467547231695E-2</v>
      </c>
      <c r="AF19" s="20"/>
      <c r="AG19" s="20">
        <v>8.3759035080545705E-2</v>
      </c>
      <c r="AH19" s="20">
        <v>0.10846688354693899</v>
      </c>
      <c r="AI19" s="20">
        <v>7.4271497387467703E-2</v>
      </c>
      <c r="AJ19" s="20">
        <v>0.14206569271514799</v>
      </c>
      <c r="AK19" s="20">
        <v>0.111877750919029</v>
      </c>
    </row>
    <row r="20" spans="2:37" x14ac:dyDescent="0.3">
      <c r="B20" s="16"/>
    </row>
    <row r="21" spans="2:37" x14ac:dyDescent="0.3">
      <c r="B21" t="s">
        <v>72</v>
      </c>
    </row>
    <row r="22" spans="2:37" x14ac:dyDescent="0.3">
      <c r="B22" t="s">
        <v>73</v>
      </c>
    </row>
    <row r="24" spans="2:37" x14ac:dyDescent="0.3">
      <c r="B24"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K24"/>
  <sheetViews>
    <sheetView showGridLines="0" workbookViewId="0">
      <pane xSplit="2" topLeftCell="C1" activePane="topRight" state="frozen"/>
      <selection pane="topRight" activeCell="A9" sqref="A9:XFD14"/>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186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ht="28.8" hidden="1" x14ac:dyDescent="0.3">
      <c r="B9" s="15" t="s">
        <v>173</v>
      </c>
      <c r="C9" s="14">
        <v>0</v>
      </c>
      <c r="D9" s="14">
        <v>0</v>
      </c>
      <c r="E9" s="14">
        <v>0</v>
      </c>
      <c r="F9" s="14"/>
      <c r="G9" s="14">
        <v>0</v>
      </c>
      <c r="H9" s="14">
        <v>0</v>
      </c>
      <c r="I9" s="14">
        <v>0</v>
      </c>
      <c r="J9" s="14">
        <v>0</v>
      </c>
      <c r="K9" s="14"/>
      <c r="L9" s="14">
        <v>0</v>
      </c>
      <c r="M9" s="14">
        <v>0</v>
      </c>
      <c r="N9" s="14">
        <v>0</v>
      </c>
      <c r="O9" s="14">
        <v>0</v>
      </c>
      <c r="P9" s="14">
        <v>0</v>
      </c>
      <c r="Q9" s="14">
        <v>0</v>
      </c>
      <c r="R9" s="14">
        <v>0</v>
      </c>
      <c r="S9" s="14">
        <v>0</v>
      </c>
      <c r="T9" s="14">
        <v>0</v>
      </c>
      <c r="U9" s="14">
        <v>0</v>
      </c>
      <c r="V9" s="14">
        <v>0</v>
      </c>
      <c r="W9" s="14">
        <v>0</v>
      </c>
      <c r="X9" s="14"/>
      <c r="Y9" s="14">
        <v>0</v>
      </c>
      <c r="Z9" s="14">
        <v>0</v>
      </c>
      <c r="AA9" s="14">
        <v>0</v>
      </c>
      <c r="AB9" s="14"/>
      <c r="AC9" s="14">
        <v>0</v>
      </c>
      <c r="AD9" s="14">
        <v>0</v>
      </c>
      <c r="AE9" s="14">
        <v>0</v>
      </c>
      <c r="AF9" s="14"/>
      <c r="AG9" s="14">
        <v>0</v>
      </c>
      <c r="AH9" s="14">
        <v>0</v>
      </c>
      <c r="AI9" s="14">
        <v>0</v>
      </c>
      <c r="AJ9" s="14">
        <v>0</v>
      </c>
      <c r="AK9" s="14">
        <v>0</v>
      </c>
    </row>
    <row r="10" spans="2:37" ht="28.8" hidden="1" x14ac:dyDescent="0.3">
      <c r="B10" s="15" t="s">
        <v>174</v>
      </c>
      <c r="C10" s="14">
        <v>0</v>
      </c>
      <c r="D10" s="14">
        <v>0</v>
      </c>
      <c r="E10" s="14">
        <v>0</v>
      </c>
      <c r="F10" s="14"/>
      <c r="G10" s="14">
        <v>0</v>
      </c>
      <c r="H10" s="14">
        <v>0</v>
      </c>
      <c r="I10" s="14">
        <v>0</v>
      </c>
      <c r="J10" s="14">
        <v>0</v>
      </c>
      <c r="K10" s="14"/>
      <c r="L10" s="14">
        <v>0</v>
      </c>
      <c r="M10" s="14">
        <v>0</v>
      </c>
      <c r="N10" s="14">
        <v>0</v>
      </c>
      <c r="O10" s="14">
        <v>0</v>
      </c>
      <c r="P10" s="14">
        <v>0</v>
      </c>
      <c r="Q10" s="14">
        <v>0</v>
      </c>
      <c r="R10" s="14">
        <v>0</v>
      </c>
      <c r="S10" s="14">
        <v>0</v>
      </c>
      <c r="T10" s="14">
        <v>0</v>
      </c>
      <c r="U10" s="14">
        <v>0</v>
      </c>
      <c r="V10" s="14">
        <v>0</v>
      </c>
      <c r="W10" s="14">
        <v>0</v>
      </c>
      <c r="X10" s="14"/>
      <c r="Y10" s="14">
        <v>0</v>
      </c>
      <c r="Z10" s="14">
        <v>0</v>
      </c>
      <c r="AA10" s="14">
        <v>0</v>
      </c>
      <c r="AB10" s="14"/>
      <c r="AC10" s="14">
        <v>0</v>
      </c>
      <c r="AD10" s="14">
        <v>0</v>
      </c>
      <c r="AE10" s="14">
        <v>0</v>
      </c>
      <c r="AF10" s="14"/>
      <c r="AG10" s="14">
        <v>0</v>
      </c>
      <c r="AH10" s="14">
        <v>0</v>
      </c>
      <c r="AI10" s="14">
        <v>0</v>
      </c>
      <c r="AJ10" s="14">
        <v>0</v>
      </c>
      <c r="AK10" s="14">
        <v>0</v>
      </c>
    </row>
    <row r="11" spans="2:37" hidden="1" x14ac:dyDescent="0.3">
      <c r="B11" s="15" t="s">
        <v>175</v>
      </c>
      <c r="C11" s="14">
        <v>0</v>
      </c>
      <c r="D11" s="14">
        <v>0</v>
      </c>
      <c r="E11" s="14">
        <v>0</v>
      </c>
      <c r="F11" s="14"/>
      <c r="G11" s="14">
        <v>0</v>
      </c>
      <c r="H11" s="14">
        <v>0</v>
      </c>
      <c r="I11" s="14">
        <v>0</v>
      </c>
      <c r="J11" s="14">
        <v>0</v>
      </c>
      <c r="K11" s="14"/>
      <c r="L11" s="14">
        <v>0</v>
      </c>
      <c r="M11" s="14">
        <v>0</v>
      </c>
      <c r="N11" s="14">
        <v>0</v>
      </c>
      <c r="O11" s="14">
        <v>0</v>
      </c>
      <c r="P11" s="14">
        <v>0</v>
      </c>
      <c r="Q11" s="14">
        <v>0</v>
      </c>
      <c r="R11" s="14">
        <v>0</v>
      </c>
      <c r="S11" s="14">
        <v>0</v>
      </c>
      <c r="T11" s="14">
        <v>0</v>
      </c>
      <c r="U11" s="14">
        <v>0</v>
      </c>
      <c r="V11" s="14">
        <v>0</v>
      </c>
      <c r="W11" s="14">
        <v>0</v>
      </c>
      <c r="X11" s="14"/>
      <c r="Y11" s="14">
        <v>0</v>
      </c>
      <c r="Z11" s="14">
        <v>0</v>
      </c>
      <c r="AA11" s="14">
        <v>0</v>
      </c>
      <c r="AB11" s="14"/>
      <c r="AC11" s="14">
        <v>0</v>
      </c>
      <c r="AD11" s="14">
        <v>0</v>
      </c>
      <c r="AE11" s="14">
        <v>0</v>
      </c>
      <c r="AF11" s="14"/>
      <c r="AG11" s="14">
        <v>0</v>
      </c>
      <c r="AH11" s="14">
        <v>0</v>
      </c>
      <c r="AI11" s="14">
        <v>0</v>
      </c>
      <c r="AJ11" s="14">
        <v>0</v>
      </c>
      <c r="AK11" s="14">
        <v>0</v>
      </c>
    </row>
    <row r="12" spans="2:37" hidden="1" x14ac:dyDescent="0.3">
      <c r="B12" s="15" t="s">
        <v>176</v>
      </c>
      <c r="C12" s="14">
        <v>0</v>
      </c>
      <c r="D12" s="14">
        <v>0</v>
      </c>
      <c r="E12" s="14">
        <v>0</v>
      </c>
      <c r="F12" s="14"/>
      <c r="G12" s="14">
        <v>0</v>
      </c>
      <c r="H12" s="14">
        <v>0</v>
      </c>
      <c r="I12" s="14">
        <v>0</v>
      </c>
      <c r="J12" s="14">
        <v>0</v>
      </c>
      <c r="K12" s="14"/>
      <c r="L12" s="14">
        <v>0</v>
      </c>
      <c r="M12" s="14">
        <v>0</v>
      </c>
      <c r="N12" s="14">
        <v>0</v>
      </c>
      <c r="O12" s="14">
        <v>0</v>
      </c>
      <c r="P12" s="14">
        <v>0</v>
      </c>
      <c r="Q12" s="14">
        <v>0</v>
      </c>
      <c r="R12" s="14">
        <v>0</v>
      </c>
      <c r="S12" s="14">
        <v>0</v>
      </c>
      <c r="T12" s="14">
        <v>0</v>
      </c>
      <c r="U12" s="14">
        <v>0</v>
      </c>
      <c r="V12" s="14">
        <v>0</v>
      </c>
      <c r="W12" s="14">
        <v>0</v>
      </c>
      <c r="X12" s="14"/>
      <c r="Y12" s="14">
        <v>0</v>
      </c>
      <c r="Z12" s="14">
        <v>0</v>
      </c>
      <c r="AA12" s="14">
        <v>0</v>
      </c>
      <c r="AB12" s="14"/>
      <c r="AC12" s="14">
        <v>0</v>
      </c>
      <c r="AD12" s="14">
        <v>0</v>
      </c>
      <c r="AE12" s="14">
        <v>0</v>
      </c>
      <c r="AF12" s="14"/>
      <c r="AG12" s="14">
        <v>0</v>
      </c>
      <c r="AH12" s="14">
        <v>0</v>
      </c>
      <c r="AI12" s="14">
        <v>0</v>
      </c>
      <c r="AJ12" s="14">
        <v>0</v>
      </c>
      <c r="AK12" s="14">
        <v>0</v>
      </c>
    </row>
    <row r="13" spans="2:37" hidden="1" x14ac:dyDescent="0.3">
      <c r="B13" s="15" t="s">
        <v>177</v>
      </c>
      <c r="C13" s="14">
        <v>0</v>
      </c>
      <c r="D13" s="14">
        <v>0</v>
      </c>
      <c r="E13" s="14">
        <v>0</v>
      </c>
      <c r="F13" s="14"/>
      <c r="G13" s="14">
        <v>0</v>
      </c>
      <c r="H13" s="14">
        <v>0</v>
      </c>
      <c r="I13" s="14">
        <v>0</v>
      </c>
      <c r="J13" s="14">
        <v>0</v>
      </c>
      <c r="K13" s="14"/>
      <c r="L13" s="14">
        <v>0</v>
      </c>
      <c r="M13" s="14">
        <v>0</v>
      </c>
      <c r="N13" s="14">
        <v>0</v>
      </c>
      <c r="O13" s="14">
        <v>0</v>
      </c>
      <c r="P13" s="14">
        <v>0</v>
      </c>
      <c r="Q13" s="14">
        <v>0</v>
      </c>
      <c r="R13" s="14">
        <v>0</v>
      </c>
      <c r="S13" s="14">
        <v>0</v>
      </c>
      <c r="T13" s="14">
        <v>0</v>
      </c>
      <c r="U13" s="14">
        <v>0</v>
      </c>
      <c r="V13" s="14">
        <v>0</v>
      </c>
      <c r="W13" s="14">
        <v>0</v>
      </c>
      <c r="X13" s="14"/>
      <c r="Y13" s="14">
        <v>0</v>
      </c>
      <c r="Z13" s="14">
        <v>0</v>
      </c>
      <c r="AA13" s="14">
        <v>0</v>
      </c>
      <c r="AB13" s="14"/>
      <c r="AC13" s="14">
        <v>0</v>
      </c>
      <c r="AD13" s="14">
        <v>0</v>
      </c>
      <c r="AE13" s="14">
        <v>0</v>
      </c>
      <c r="AF13" s="14"/>
      <c r="AG13" s="14">
        <v>0</v>
      </c>
      <c r="AH13" s="14">
        <v>0</v>
      </c>
      <c r="AI13" s="14">
        <v>0</v>
      </c>
      <c r="AJ13" s="14">
        <v>0</v>
      </c>
      <c r="AK13" s="14">
        <v>0</v>
      </c>
    </row>
    <row r="14" spans="2:37" hidden="1" x14ac:dyDescent="0.3">
      <c r="B14" s="15" t="s">
        <v>178</v>
      </c>
      <c r="C14" s="14">
        <v>0</v>
      </c>
      <c r="D14" s="14">
        <v>0</v>
      </c>
      <c r="E14" s="14">
        <v>0</v>
      </c>
      <c r="F14" s="14"/>
      <c r="G14" s="14">
        <v>0</v>
      </c>
      <c r="H14" s="14">
        <v>0</v>
      </c>
      <c r="I14" s="14">
        <v>0</v>
      </c>
      <c r="J14" s="14">
        <v>0</v>
      </c>
      <c r="K14" s="14"/>
      <c r="L14" s="14">
        <v>0</v>
      </c>
      <c r="M14" s="14">
        <v>0</v>
      </c>
      <c r="N14" s="14">
        <v>0</v>
      </c>
      <c r="O14" s="14">
        <v>0</v>
      </c>
      <c r="P14" s="14">
        <v>0</v>
      </c>
      <c r="Q14" s="14">
        <v>0</v>
      </c>
      <c r="R14" s="14">
        <v>0</v>
      </c>
      <c r="S14" s="14">
        <v>0</v>
      </c>
      <c r="T14" s="14">
        <v>0</v>
      </c>
      <c r="U14" s="14">
        <v>0</v>
      </c>
      <c r="V14" s="14">
        <v>0</v>
      </c>
      <c r="W14" s="14">
        <v>0</v>
      </c>
      <c r="X14" s="14"/>
      <c r="Y14" s="14">
        <v>0</v>
      </c>
      <c r="Z14" s="14">
        <v>0</v>
      </c>
      <c r="AA14" s="14">
        <v>0</v>
      </c>
      <c r="AB14" s="14"/>
      <c r="AC14" s="14">
        <v>0</v>
      </c>
      <c r="AD14" s="14">
        <v>0</v>
      </c>
      <c r="AE14" s="14">
        <v>0</v>
      </c>
      <c r="AF14" s="14"/>
      <c r="AG14" s="14">
        <v>0</v>
      </c>
      <c r="AH14" s="14">
        <v>0</v>
      </c>
      <c r="AI14" s="14">
        <v>0</v>
      </c>
      <c r="AJ14" s="14">
        <v>0</v>
      </c>
      <c r="AK14" s="14">
        <v>0</v>
      </c>
    </row>
    <row r="15" spans="2:37" x14ac:dyDescent="0.3">
      <c r="B15" s="15" t="s">
        <v>179</v>
      </c>
      <c r="C15" s="14">
        <v>3.4016576574409603E-2</v>
      </c>
      <c r="D15" s="14">
        <v>3.8193076041039803E-2</v>
      </c>
      <c r="E15" s="14">
        <v>3.0162974572943001E-2</v>
      </c>
      <c r="F15" s="14"/>
      <c r="G15" s="14">
        <v>3.7012426534411801E-2</v>
      </c>
      <c r="H15" s="14">
        <v>2.8120346463568799E-2</v>
      </c>
      <c r="I15" s="14">
        <v>3.7950606348375902E-2</v>
      </c>
      <c r="J15" s="14">
        <v>3.3942239881401701E-2</v>
      </c>
      <c r="K15" s="14"/>
      <c r="L15" s="14">
        <v>5.2497497977847203E-2</v>
      </c>
      <c r="M15" s="14">
        <v>3.4290642808178097E-2</v>
      </c>
      <c r="N15" s="14">
        <v>1.61472215689277E-2</v>
      </c>
      <c r="O15" s="14">
        <v>1.8717141397596501E-2</v>
      </c>
      <c r="P15" s="14">
        <v>3.0096049134812199E-2</v>
      </c>
      <c r="Q15" s="14">
        <v>4.5388758032555099E-2</v>
      </c>
      <c r="R15" s="14">
        <v>2.4677762682980098E-2</v>
      </c>
      <c r="S15" s="14">
        <v>2.4615218299538E-2</v>
      </c>
      <c r="T15" s="14">
        <v>5.0696144116805203E-2</v>
      </c>
      <c r="U15" s="14">
        <v>2.37850908460275E-2</v>
      </c>
      <c r="V15" s="14">
        <v>3.3600962467091502E-2</v>
      </c>
      <c r="W15" s="14">
        <v>2.2950203927333299E-2</v>
      </c>
      <c r="X15" s="14"/>
      <c r="Y15" s="14">
        <v>4.4903642212406503E-2</v>
      </c>
      <c r="Z15" s="14">
        <v>4.4482287888275102E-2</v>
      </c>
      <c r="AA15" s="14">
        <v>4.2563574266650701E-2</v>
      </c>
      <c r="AB15" s="14"/>
      <c r="AC15" s="14">
        <v>3.3799784265328703E-2</v>
      </c>
      <c r="AD15" s="14">
        <v>3.6146608923297803E-2</v>
      </c>
      <c r="AE15" s="14">
        <v>3.4153368353973201E-2</v>
      </c>
      <c r="AF15" s="14"/>
      <c r="AG15" s="14">
        <v>8.5373112963836803E-2</v>
      </c>
      <c r="AH15" s="14">
        <v>4.2828179052576403E-2</v>
      </c>
      <c r="AI15" s="14">
        <v>5.3253286170647202E-2</v>
      </c>
      <c r="AJ15" s="14">
        <v>2.5349571648208901E-2</v>
      </c>
      <c r="AK15" s="14">
        <v>2.6896433181420001E-2</v>
      </c>
    </row>
    <row r="16" spans="2:37" x14ac:dyDescent="0.3">
      <c r="B16" s="15" t="s">
        <v>180</v>
      </c>
      <c r="C16" s="14">
        <v>0.23245388568476699</v>
      </c>
      <c r="D16" s="14">
        <v>0.25359841637347402</v>
      </c>
      <c r="E16" s="14">
        <v>0.21334081463362001</v>
      </c>
      <c r="F16" s="14"/>
      <c r="G16" s="14">
        <v>0.24676716616901301</v>
      </c>
      <c r="H16" s="14">
        <v>0.245158431338837</v>
      </c>
      <c r="I16" s="14">
        <v>0.248381448492285</v>
      </c>
      <c r="J16" s="14">
        <v>0.19186085503415201</v>
      </c>
      <c r="K16" s="14"/>
      <c r="L16" s="14">
        <v>0.26296577635330998</v>
      </c>
      <c r="M16" s="14">
        <v>0.19870381649327701</v>
      </c>
      <c r="N16" s="14">
        <v>0.19670949900669699</v>
      </c>
      <c r="O16" s="14">
        <v>0.25291854959022703</v>
      </c>
      <c r="P16" s="14">
        <v>0.21887166008321901</v>
      </c>
      <c r="Q16" s="14">
        <v>0.27913128974003498</v>
      </c>
      <c r="R16" s="14">
        <v>0.22898509633164299</v>
      </c>
      <c r="S16" s="14">
        <v>0.27119543037620603</v>
      </c>
      <c r="T16" s="14">
        <v>0.23377262207855501</v>
      </c>
      <c r="U16" s="14">
        <v>0.20252864818525901</v>
      </c>
      <c r="V16" s="14">
        <v>0.18969587498439799</v>
      </c>
      <c r="W16" s="14">
        <v>0.27634904203147598</v>
      </c>
      <c r="X16" s="14"/>
      <c r="Y16" s="14">
        <v>0.28075322823055898</v>
      </c>
      <c r="Z16" s="14">
        <v>0.254267503981781</v>
      </c>
      <c r="AA16" s="14">
        <v>0.22165027687033301</v>
      </c>
      <c r="AB16" s="14"/>
      <c r="AC16" s="14">
        <v>0.22403993535792499</v>
      </c>
      <c r="AD16" s="14">
        <v>0.24502778155541</v>
      </c>
      <c r="AE16" s="14">
        <v>0.22009905861502799</v>
      </c>
      <c r="AF16" s="14"/>
      <c r="AG16" s="14">
        <v>0.24718019822239901</v>
      </c>
      <c r="AH16" s="14">
        <v>0.27174521715605199</v>
      </c>
      <c r="AI16" s="14">
        <v>0.27981618781891798</v>
      </c>
      <c r="AJ16" s="14">
        <v>0.208482260445364</v>
      </c>
      <c r="AK16" s="14">
        <v>0.22775981071776499</v>
      </c>
    </row>
    <row r="17" spans="2:37" x14ac:dyDescent="0.3">
      <c r="B17" s="15" t="s">
        <v>181</v>
      </c>
      <c r="C17" s="14">
        <v>0.25763374704335201</v>
      </c>
      <c r="D17" s="14">
        <v>0.23564036877866201</v>
      </c>
      <c r="E17" s="14">
        <v>0.278163688534737</v>
      </c>
      <c r="F17" s="14"/>
      <c r="G17" s="14">
        <v>0.24148101795265101</v>
      </c>
      <c r="H17" s="14">
        <v>0.25915545897471498</v>
      </c>
      <c r="I17" s="14">
        <v>0.236571597121946</v>
      </c>
      <c r="J17" s="14">
        <v>0.29178353344051999</v>
      </c>
      <c r="K17" s="14"/>
      <c r="L17" s="14">
        <v>0.23758604576805201</v>
      </c>
      <c r="M17" s="14">
        <v>0.27525476473771698</v>
      </c>
      <c r="N17" s="14">
        <v>0.31462636584755399</v>
      </c>
      <c r="O17" s="14">
        <v>0.279601736305089</v>
      </c>
      <c r="P17" s="14">
        <v>0.256263165493965</v>
      </c>
      <c r="Q17" s="14">
        <v>0.28215698562939401</v>
      </c>
      <c r="R17" s="14">
        <v>0.22892053154353001</v>
      </c>
      <c r="S17" s="14">
        <v>0.229825111184361</v>
      </c>
      <c r="T17" s="14">
        <v>0.234471361125663</v>
      </c>
      <c r="U17" s="14">
        <v>0.25121817523897599</v>
      </c>
      <c r="V17" s="14">
        <v>0.232644170068915</v>
      </c>
      <c r="W17" s="14">
        <v>0.24588321351728201</v>
      </c>
      <c r="X17" s="14"/>
      <c r="Y17" s="14">
        <v>0.26593473553473201</v>
      </c>
      <c r="Z17" s="14">
        <v>0.21983943142729001</v>
      </c>
      <c r="AA17" s="14">
        <v>0.303627569303486</v>
      </c>
      <c r="AB17" s="14"/>
      <c r="AC17" s="14">
        <v>0.26453668266013097</v>
      </c>
      <c r="AD17" s="14">
        <v>0.25432969507161302</v>
      </c>
      <c r="AE17" s="14">
        <v>0.29856457850104601</v>
      </c>
      <c r="AF17" s="14"/>
      <c r="AG17" s="14">
        <v>0.233888242107816</v>
      </c>
      <c r="AH17" s="14">
        <v>0.29373015312662898</v>
      </c>
      <c r="AI17" s="14">
        <v>0.210221394500967</v>
      </c>
      <c r="AJ17" s="14">
        <v>0.28001255200611103</v>
      </c>
      <c r="AK17" s="14">
        <v>0.229971198441102</v>
      </c>
    </row>
    <row r="18" spans="2:37" x14ac:dyDescent="0.3">
      <c r="B18" s="15" t="s">
        <v>182</v>
      </c>
      <c r="C18" s="14">
        <v>0.37553972733663099</v>
      </c>
      <c r="D18" s="14">
        <v>0.359798623705956</v>
      </c>
      <c r="E18" s="14">
        <v>0.39008225078603498</v>
      </c>
      <c r="F18" s="14"/>
      <c r="G18" s="14">
        <v>0.38792244399478398</v>
      </c>
      <c r="H18" s="14">
        <v>0.36245404272589399</v>
      </c>
      <c r="I18" s="14">
        <v>0.37924985899528901</v>
      </c>
      <c r="J18" s="14">
        <v>0.36869428904608198</v>
      </c>
      <c r="K18" s="14"/>
      <c r="L18" s="14">
        <v>0.34036655835935598</v>
      </c>
      <c r="M18" s="14">
        <v>0.40145036327181599</v>
      </c>
      <c r="N18" s="14">
        <v>0.38218577274891902</v>
      </c>
      <c r="O18" s="14">
        <v>0.36223699824021099</v>
      </c>
      <c r="P18" s="14">
        <v>0.43446170992614302</v>
      </c>
      <c r="Q18" s="14">
        <v>0.30677702907755899</v>
      </c>
      <c r="R18" s="14">
        <v>0.36727292775787901</v>
      </c>
      <c r="S18" s="14">
        <v>0.38991592665436597</v>
      </c>
      <c r="T18" s="14">
        <v>0.37958260137473598</v>
      </c>
      <c r="U18" s="14">
        <v>0.400960298771946</v>
      </c>
      <c r="V18" s="14">
        <v>0.40211210853893897</v>
      </c>
      <c r="W18" s="14">
        <v>0.38565865184845899</v>
      </c>
      <c r="X18" s="14"/>
      <c r="Y18" s="14">
        <v>0.35149895718132601</v>
      </c>
      <c r="Z18" s="14">
        <v>0.373433841152987</v>
      </c>
      <c r="AA18" s="14">
        <v>0.33632662716836798</v>
      </c>
      <c r="AB18" s="14"/>
      <c r="AC18" s="14">
        <v>0.35434807723128497</v>
      </c>
      <c r="AD18" s="14">
        <v>0.37760983773054702</v>
      </c>
      <c r="AE18" s="14">
        <v>0.36327959259583298</v>
      </c>
      <c r="AF18" s="14"/>
      <c r="AG18" s="14">
        <v>0.38884915951251497</v>
      </c>
      <c r="AH18" s="14">
        <v>0.307499905430067</v>
      </c>
      <c r="AI18" s="14">
        <v>0.37942448568544102</v>
      </c>
      <c r="AJ18" s="14">
        <v>0.36888574460078499</v>
      </c>
      <c r="AK18" s="14">
        <v>0.42238074866765202</v>
      </c>
    </row>
    <row r="19" spans="2:37" x14ac:dyDescent="0.3">
      <c r="B19" s="15" t="s">
        <v>183</v>
      </c>
      <c r="C19" s="20">
        <v>0.10035606336083901</v>
      </c>
      <c r="D19" s="20">
        <v>0.11276951510086899</v>
      </c>
      <c r="E19" s="20">
        <v>8.8250271472665204E-2</v>
      </c>
      <c r="F19" s="20"/>
      <c r="G19" s="20">
        <v>8.6816945349139502E-2</v>
      </c>
      <c r="H19" s="20">
        <v>0.105111720496985</v>
      </c>
      <c r="I19" s="20">
        <v>9.7846489042103996E-2</v>
      </c>
      <c r="J19" s="20">
        <v>0.11371908259784499</v>
      </c>
      <c r="K19" s="20"/>
      <c r="L19" s="20">
        <v>0.106584121541435</v>
      </c>
      <c r="M19" s="20">
        <v>9.0300412689011705E-2</v>
      </c>
      <c r="N19" s="20">
        <v>9.0331140827902001E-2</v>
      </c>
      <c r="O19" s="20">
        <v>8.6525574466876698E-2</v>
      </c>
      <c r="P19" s="20">
        <v>6.0307415361861599E-2</v>
      </c>
      <c r="Q19" s="20">
        <v>8.6545937520456195E-2</v>
      </c>
      <c r="R19" s="20">
        <v>0.15014368168396799</v>
      </c>
      <c r="S19" s="20">
        <v>8.4448313485528601E-2</v>
      </c>
      <c r="T19" s="20">
        <v>0.10147727130424</v>
      </c>
      <c r="U19" s="20">
        <v>0.12150778695779201</v>
      </c>
      <c r="V19" s="20">
        <v>0.14194688394065599</v>
      </c>
      <c r="W19" s="20">
        <v>6.9158888675449101E-2</v>
      </c>
      <c r="X19" s="20"/>
      <c r="Y19" s="20">
        <v>5.69094368409774E-2</v>
      </c>
      <c r="Z19" s="20">
        <v>0.107976935549666</v>
      </c>
      <c r="AA19" s="20">
        <v>9.5831952391162004E-2</v>
      </c>
      <c r="AB19" s="20"/>
      <c r="AC19" s="20">
        <v>0.123275520485331</v>
      </c>
      <c r="AD19" s="20">
        <v>8.6886076719132496E-2</v>
      </c>
      <c r="AE19" s="20">
        <v>8.3903401934119298E-2</v>
      </c>
      <c r="AF19" s="20"/>
      <c r="AG19" s="20">
        <v>4.47092871934332E-2</v>
      </c>
      <c r="AH19" s="20">
        <v>8.4196545234675693E-2</v>
      </c>
      <c r="AI19" s="20">
        <v>7.7284645824026096E-2</v>
      </c>
      <c r="AJ19" s="20">
        <v>0.11726987129953099</v>
      </c>
      <c r="AK19" s="20">
        <v>9.29918089920614E-2</v>
      </c>
    </row>
    <row r="20" spans="2:37" x14ac:dyDescent="0.3">
      <c r="B20" s="16"/>
    </row>
    <row r="21" spans="2:37" x14ac:dyDescent="0.3">
      <c r="B21" t="s">
        <v>72</v>
      </c>
    </row>
    <row r="22" spans="2:37" x14ac:dyDescent="0.3">
      <c r="B22" t="s">
        <v>73</v>
      </c>
    </row>
    <row r="24" spans="2:37" x14ac:dyDescent="0.3">
      <c r="B24"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K24"/>
  <sheetViews>
    <sheetView showGridLines="0" workbookViewId="0">
      <pane xSplit="2" topLeftCell="C1" activePane="topRight" state="frozen"/>
      <selection pane="topRight" activeCell="A9" sqref="A9:XFD14"/>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187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ht="28.8" hidden="1" x14ac:dyDescent="0.3">
      <c r="B9" s="15" t="s">
        <v>173</v>
      </c>
      <c r="C9" s="14">
        <v>0</v>
      </c>
      <c r="D9" s="14">
        <v>0</v>
      </c>
      <c r="E9" s="14">
        <v>0</v>
      </c>
      <c r="F9" s="14"/>
      <c r="G9" s="14">
        <v>0</v>
      </c>
      <c r="H9" s="14">
        <v>0</v>
      </c>
      <c r="I9" s="14">
        <v>0</v>
      </c>
      <c r="J9" s="14">
        <v>0</v>
      </c>
      <c r="K9" s="14"/>
      <c r="L9" s="14">
        <v>0</v>
      </c>
      <c r="M9" s="14">
        <v>0</v>
      </c>
      <c r="N9" s="14">
        <v>0</v>
      </c>
      <c r="O9" s="14">
        <v>0</v>
      </c>
      <c r="P9" s="14">
        <v>0</v>
      </c>
      <c r="Q9" s="14">
        <v>0</v>
      </c>
      <c r="R9" s="14">
        <v>0</v>
      </c>
      <c r="S9" s="14">
        <v>0</v>
      </c>
      <c r="T9" s="14">
        <v>0</v>
      </c>
      <c r="U9" s="14">
        <v>0</v>
      </c>
      <c r="V9" s="14">
        <v>0</v>
      </c>
      <c r="W9" s="14">
        <v>0</v>
      </c>
      <c r="X9" s="14"/>
      <c r="Y9" s="14">
        <v>0</v>
      </c>
      <c r="Z9" s="14">
        <v>0</v>
      </c>
      <c r="AA9" s="14">
        <v>0</v>
      </c>
      <c r="AB9" s="14"/>
      <c r="AC9" s="14">
        <v>0</v>
      </c>
      <c r="AD9" s="14">
        <v>0</v>
      </c>
      <c r="AE9" s="14">
        <v>0</v>
      </c>
      <c r="AF9" s="14"/>
      <c r="AG9" s="14">
        <v>0</v>
      </c>
      <c r="AH9" s="14">
        <v>0</v>
      </c>
      <c r="AI9" s="14">
        <v>0</v>
      </c>
      <c r="AJ9" s="14">
        <v>0</v>
      </c>
      <c r="AK9" s="14">
        <v>0</v>
      </c>
    </row>
    <row r="10" spans="2:37" ht="28.8" hidden="1" x14ac:dyDescent="0.3">
      <c r="B10" s="15" t="s">
        <v>174</v>
      </c>
      <c r="C10" s="14">
        <v>0</v>
      </c>
      <c r="D10" s="14">
        <v>0</v>
      </c>
      <c r="E10" s="14">
        <v>0</v>
      </c>
      <c r="F10" s="14"/>
      <c r="G10" s="14">
        <v>0</v>
      </c>
      <c r="H10" s="14">
        <v>0</v>
      </c>
      <c r="I10" s="14">
        <v>0</v>
      </c>
      <c r="J10" s="14">
        <v>0</v>
      </c>
      <c r="K10" s="14"/>
      <c r="L10" s="14">
        <v>0</v>
      </c>
      <c r="M10" s="14">
        <v>0</v>
      </c>
      <c r="N10" s="14">
        <v>0</v>
      </c>
      <c r="O10" s="14">
        <v>0</v>
      </c>
      <c r="P10" s="14">
        <v>0</v>
      </c>
      <c r="Q10" s="14">
        <v>0</v>
      </c>
      <c r="R10" s="14">
        <v>0</v>
      </c>
      <c r="S10" s="14">
        <v>0</v>
      </c>
      <c r="T10" s="14">
        <v>0</v>
      </c>
      <c r="U10" s="14">
        <v>0</v>
      </c>
      <c r="V10" s="14">
        <v>0</v>
      </c>
      <c r="W10" s="14">
        <v>0</v>
      </c>
      <c r="X10" s="14"/>
      <c r="Y10" s="14">
        <v>0</v>
      </c>
      <c r="Z10" s="14">
        <v>0</v>
      </c>
      <c r="AA10" s="14">
        <v>0</v>
      </c>
      <c r="AB10" s="14"/>
      <c r="AC10" s="14">
        <v>0</v>
      </c>
      <c r="AD10" s="14">
        <v>0</v>
      </c>
      <c r="AE10" s="14">
        <v>0</v>
      </c>
      <c r="AF10" s="14"/>
      <c r="AG10" s="14">
        <v>0</v>
      </c>
      <c r="AH10" s="14">
        <v>0</v>
      </c>
      <c r="AI10" s="14">
        <v>0</v>
      </c>
      <c r="AJ10" s="14">
        <v>0</v>
      </c>
      <c r="AK10" s="14">
        <v>0</v>
      </c>
    </row>
    <row r="11" spans="2:37" hidden="1" x14ac:dyDescent="0.3">
      <c r="B11" s="15" t="s">
        <v>175</v>
      </c>
      <c r="C11" s="14">
        <v>0</v>
      </c>
      <c r="D11" s="14">
        <v>0</v>
      </c>
      <c r="E11" s="14">
        <v>0</v>
      </c>
      <c r="F11" s="14"/>
      <c r="G11" s="14">
        <v>0</v>
      </c>
      <c r="H11" s="14">
        <v>0</v>
      </c>
      <c r="I11" s="14">
        <v>0</v>
      </c>
      <c r="J11" s="14">
        <v>0</v>
      </c>
      <c r="K11" s="14"/>
      <c r="L11" s="14">
        <v>0</v>
      </c>
      <c r="M11" s="14">
        <v>0</v>
      </c>
      <c r="N11" s="14">
        <v>0</v>
      </c>
      <c r="O11" s="14">
        <v>0</v>
      </c>
      <c r="P11" s="14">
        <v>0</v>
      </c>
      <c r="Q11" s="14">
        <v>0</v>
      </c>
      <c r="R11" s="14">
        <v>0</v>
      </c>
      <c r="S11" s="14">
        <v>0</v>
      </c>
      <c r="T11" s="14">
        <v>0</v>
      </c>
      <c r="U11" s="14">
        <v>0</v>
      </c>
      <c r="V11" s="14">
        <v>0</v>
      </c>
      <c r="W11" s="14">
        <v>0</v>
      </c>
      <c r="X11" s="14"/>
      <c r="Y11" s="14">
        <v>0</v>
      </c>
      <c r="Z11" s="14">
        <v>0</v>
      </c>
      <c r="AA11" s="14">
        <v>0</v>
      </c>
      <c r="AB11" s="14"/>
      <c r="AC11" s="14">
        <v>0</v>
      </c>
      <c r="AD11" s="14">
        <v>0</v>
      </c>
      <c r="AE11" s="14">
        <v>0</v>
      </c>
      <c r="AF11" s="14"/>
      <c r="AG11" s="14">
        <v>0</v>
      </c>
      <c r="AH11" s="14">
        <v>0</v>
      </c>
      <c r="AI11" s="14">
        <v>0</v>
      </c>
      <c r="AJ11" s="14">
        <v>0</v>
      </c>
      <c r="AK11" s="14">
        <v>0</v>
      </c>
    </row>
    <row r="12" spans="2:37" hidden="1" x14ac:dyDescent="0.3">
      <c r="B12" s="15" t="s">
        <v>176</v>
      </c>
      <c r="C12" s="14">
        <v>0</v>
      </c>
      <c r="D12" s="14">
        <v>0</v>
      </c>
      <c r="E12" s="14">
        <v>0</v>
      </c>
      <c r="F12" s="14"/>
      <c r="G12" s="14">
        <v>0</v>
      </c>
      <c r="H12" s="14">
        <v>0</v>
      </c>
      <c r="I12" s="14">
        <v>0</v>
      </c>
      <c r="J12" s="14">
        <v>0</v>
      </c>
      <c r="K12" s="14"/>
      <c r="L12" s="14">
        <v>0</v>
      </c>
      <c r="M12" s="14">
        <v>0</v>
      </c>
      <c r="N12" s="14">
        <v>0</v>
      </c>
      <c r="O12" s="14">
        <v>0</v>
      </c>
      <c r="P12" s="14">
        <v>0</v>
      </c>
      <c r="Q12" s="14">
        <v>0</v>
      </c>
      <c r="R12" s="14">
        <v>0</v>
      </c>
      <c r="S12" s="14">
        <v>0</v>
      </c>
      <c r="T12" s="14">
        <v>0</v>
      </c>
      <c r="U12" s="14">
        <v>0</v>
      </c>
      <c r="V12" s="14">
        <v>0</v>
      </c>
      <c r="W12" s="14">
        <v>0</v>
      </c>
      <c r="X12" s="14"/>
      <c r="Y12" s="14">
        <v>0</v>
      </c>
      <c r="Z12" s="14">
        <v>0</v>
      </c>
      <c r="AA12" s="14">
        <v>0</v>
      </c>
      <c r="AB12" s="14"/>
      <c r="AC12" s="14">
        <v>0</v>
      </c>
      <c r="AD12" s="14">
        <v>0</v>
      </c>
      <c r="AE12" s="14">
        <v>0</v>
      </c>
      <c r="AF12" s="14"/>
      <c r="AG12" s="14">
        <v>0</v>
      </c>
      <c r="AH12" s="14">
        <v>0</v>
      </c>
      <c r="AI12" s="14">
        <v>0</v>
      </c>
      <c r="AJ12" s="14">
        <v>0</v>
      </c>
      <c r="AK12" s="14">
        <v>0</v>
      </c>
    </row>
    <row r="13" spans="2:37" hidden="1" x14ac:dyDescent="0.3">
      <c r="B13" s="15" t="s">
        <v>177</v>
      </c>
      <c r="C13" s="14">
        <v>0</v>
      </c>
      <c r="D13" s="14">
        <v>0</v>
      </c>
      <c r="E13" s="14">
        <v>0</v>
      </c>
      <c r="F13" s="14"/>
      <c r="G13" s="14">
        <v>0</v>
      </c>
      <c r="H13" s="14">
        <v>0</v>
      </c>
      <c r="I13" s="14">
        <v>0</v>
      </c>
      <c r="J13" s="14">
        <v>0</v>
      </c>
      <c r="K13" s="14"/>
      <c r="L13" s="14">
        <v>0</v>
      </c>
      <c r="M13" s="14">
        <v>0</v>
      </c>
      <c r="N13" s="14">
        <v>0</v>
      </c>
      <c r="O13" s="14">
        <v>0</v>
      </c>
      <c r="P13" s="14">
        <v>0</v>
      </c>
      <c r="Q13" s="14">
        <v>0</v>
      </c>
      <c r="R13" s="14">
        <v>0</v>
      </c>
      <c r="S13" s="14">
        <v>0</v>
      </c>
      <c r="T13" s="14">
        <v>0</v>
      </c>
      <c r="U13" s="14">
        <v>0</v>
      </c>
      <c r="V13" s="14">
        <v>0</v>
      </c>
      <c r="W13" s="14">
        <v>0</v>
      </c>
      <c r="X13" s="14"/>
      <c r="Y13" s="14">
        <v>0</v>
      </c>
      <c r="Z13" s="14">
        <v>0</v>
      </c>
      <c r="AA13" s="14">
        <v>0</v>
      </c>
      <c r="AB13" s="14"/>
      <c r="AC13" s="14">
        <v>0</v>
      </c>
      <c r="AD13" s="14">
        <v>0</v>
      </c>
      <c r="AE13" s="14">
        <v>0</v>
      </c>
      <c r="AF13" s="14"/>
      <c r="AG13" s="14">
        <v>0</v>
      </c>
      <c r="AH13" s="14">
        <v>0</v>
      </c>
      <c r="AI13" s="14">
        <v>0</v>
      </c>
      <c r="AJ13" s="14">
        <v>0</v>
      </c>
      <c r="AK13" s="14">
        <v>0</v>
      </c>
    </row>
    <row r="14" spans="2:37" hidden="1" x14ac:dyDescent="0.3">
      <c r="B14" s="15" t="s">
        <v>178</v>
      </c>
      <c r="C14" s="14">
        <v>0</v>
      </c>
      <c r="D14" s="14">
        <v>0</v>
      </c>
      <c r="E14" s="14">
        <v>0</v>
      </c>
      <c r="F14" s="14"/>
      <c r="G14" s="14">
        <v>0</v>
      </c>
      <c r="H14" s="14">
        <v>0</v>
      </c>
      <c r="I14" s="14">
        <v>0</v>
      </c>
      <c r="J14" s="14">
        <v>0</v>
      </c>
      <c r="K14" s="14"/>
      <c r="L14" s="14">
        <v>0</v>
      </c>
      <c r="M14" s="14">
        <v>0</v>
      </c>
      <c r="N14" s="14">
        <v>0</v>
      </c>
      <c r="O14" s="14">
        <v>0</v>
      </c>
      <c r="P14" s="14">
        <v>0</v>
      </c>
      <c r="Q14" s="14">
        <v>0</v>
      </c>
      <c r="R14" s="14">
        <v>0</v>
      </c>
      <c r="S14" s="14">
        <v>0</v>
      </c>
      <c r="T14" s="14">
        <v>0</v>
      </c>
      <c r="U14" s="14">
        <v>0</v>
      </c>
      <c r="V14" s="14">
        <v>0</v>
      </c>
      <c r="W14" s="14">
        <v>0</v>
      </c>
      <c r="X14" s="14"/>
      <c r="Y14" s="14">
        <v>0</v>
      </c>
      <c r="Z14" s="14">
        <v>0</v>
      </c>
      <c r="AA14" s="14">
        <v>0</v>
      </c>
      <c r="AB14" s="14"/>
      <c r="AC14" s="14">
        <v>0</v>
      </c>
      <c r="AD14" s="14">
        <v>0</v>
      </c>
      <c r="AE14" s="14">
        <v>0</v>
      </c>
      <c r="AF14" s="14"/>
      <c r="AG14" s="14">
        <v>0</v>
      </c>
      <c r="AH14" s="14">
        <v>0</v>
      </c>
      <c r="AI14" s="14">
        <v>0</v>
      </c>
      <c r="AJ14" s="14">
        <v>0</v>
      </c>
      <c r="AK14" s="14">
        <v>0</v>
      </c>
    </row>
    <row r="15" spans="2:37" x14ac:dyDescent="0.3">
      <c r="B15" s="15" t="s">
        <v>179</v>
      </c>
      <c r="C15" s="14">
        <v>8.6730861386224906E-2</v>
      </c>
      <c r="D15" s="14">
        <v>8.9962931600240797E-2</v>
      </c>
      <c r="E15" s="14">
        <v>8.4146502926001301E-2</v>
      </c>
      <c r="F15" s="14"/>
      <c r="G15" s="14">
        <v>8.6030227450829694E-2</v>
      </c>
      <c r="H15" s="14">
        <v>8.0351248089341201E-2</v>
      </c>
      <c r="I15" s="14">
        <v>0.101490761434014</v>
      </c>
      <c r="J15" s="14">
        <v>8.2397178305758406E-2</v>
      </c>
      <c r="K15" s="14"/>
      <c r="L15" s="14">
        <v>0.107082175149981</v>
      </c>
      <c r="M15" s="14">
        <v>9.6730097066416498E-2</v>
      </c>
      <c r="N15" s="14">
        <v>8.9976307891509996E-2</v>
      </c>
      <c r="O15" s="14">
        <v>6.5225859525728902E-2</v>
      </c>
      <c r="P15" s="14">
        <v>6.1900362173333001E-2</v>
      </c>
      <c r="Q15" s="14">
        <v>9.0300736959973593E-2</v>
      </c>
      <c r="R15" s="14">
        <v>8.2977264072220697E-2</v>
      </c>
      <c r="S15" s="14">
        <v>6.7975794539154297E-2</v>
      </c>
      <c r="T15" s="14">
        <v>0.11164873077010699</v>
      </c>
      <c r="U15" s="14">
        <v>5.91553565834066E-2</v>
      </c>
      <c r="V15" s="14">
        <v>9.2133572538304703E-2</v>
      </c>
      <c r="W15" s="14">
        <v>6.9018432991757001E-2</v>
      </c>
      <c r="X15" s="14"/>
      <c r="Y15" s="14">
        <v>0.11034167650405</v>
      </c>
      <c r="Z15" s="14">
        <v>9.8372909221826996E-2</v>
      </c>
      <c r="AA15" s="14">
        <v>7.5392439999973096E-2</v>
      </c>
      <c r="AB15" s="14"/>
      <c r="AC15" s="14">
        <v>0.100727196023119</v>
      </c>
      <c r="AD15" s="14">
        <v>7.5620199919478201E-2</v>
      </c>
      <c r="AE15" s="14">
        <v>9.5884920258575895E-2</v>
      </c>
      <c r="AF15" s="14"/>
      <c r="AG15" s="14">
        <v>7.6483978517277201E-2</v>
      </c>
      <c r="AH15" s="14">
        <v>0.10451808283597799</v>
      </c>
      <c r="AI15" s="14">
        <v>0.106225161650374</v>
      </c>
      <c r="AJ15" s="14">
        <v>8.12823113471762E-2</v>
      </c>
      <c r="AK15" s="14">
        <v>7.8146405173267694E-2</v>
      </c>
    </row>
    <row r="16" spans="2:37" x14ac:dyDescent="0.3">
      <c r="B16" s="15" t="s">
        <v>180</v>
      </c>
      <c r="C16" s="14">
        <v>0.36257103659835499</v>
      </c>
      <c r="D16" s="14">
        <v>0.385139924493001</v>
      </c>
      <c r="E16" s="14">
        <v>0.34159097521059101</v>
      </c>
      <c r="F16" s="14"/>
      <c r="G16" s="14">
        <v>0.40370692535420899</v>
      </c>
      <c r="H16" s="14">
        <v>0.38762089997600002</v>
      </c>
      <c r="I16" s="14">
        <v>0.34169918633433399</v>
      </c>
      <c r="J16" s="14">
        <v>0.313256573784431</v>
      </c>
      <c r="K16" s="14"/>
      <c r="L16" s="14">
        <v>0.38216234140767602</v>
      </c>
      <c r="M16" s="14">
        <v>0.29665552570619202</v>
      </c>
      <c r="N16" s="14">
        <v>0.29396976592062701</v>
      </c>
      <c r="O16" s="14">
        <v>0.38401052321114398</v>
      </c>
      <c r="P16" s="14">
        <v>0.38643698910878199</v>
      </c>
      <c r="Q16" s="14">
        <v>0.43134609641938199</v>
      </c>
      <c r="R16" s="14">
        <v>0.36493834702758299</v>
      </c>
      <c r="S16" s="14">
        <v>0.41118185434160598</v>
      </c>
      <c r="T16" s="14">
        <v>0.37731381954994198</v>
      </c>
      <c r="U16" s="14">
        <v>0.36441913491823302</v>
      </c>
      <c r="V16" s="14">
        <v>0.30381225456546102</v>
      </c>
      <c r="W16" s="14">
        <v>0.38099211841861802</v>
      </c>
      <c r="X16" s="14"/>
      <c r="Y16" s="14">
        <v>0.44918764100078801</v>
      </c>
      <c r="Z16" s="14">
        <v>0.37235281050347702</v>
      </c>
      <c r="AA16" s="14">
        <v>0.40763044865702402</v>
      </c>
      <c r="AB16" s="14"/>
      <c r="AC16" s="14">
        <v>0.35147796363949502</v>
      </c>
      <c r="AD16" s="14">
        <v>0.38513641295897799</v>
      </c>
      <c r="AE16" s="14">
        <v>0.328856168129805</v>
      </c>
      <c r="AF16" s="14"/>
      <c r="AG16" s="14">
        <v>0.48728164517848099</v>
      </c>
      <c r="AH16" s="14">
        <v>0.355325804275824</v>
      </c>
      <c r="AI16" s="14">
        <v>0.38611543968539302</v>
      </c>
      <c r="AJ16" s="14">
        <v>0.35491587570584399</v>
      </c>
      <c r="AK16" s="14">
        <v>0.35547437387457198</v>
      </c>
    </row>
    <row r="17" spans="2:37" x14ac:dyDescent="0.3">
      <c r="B17" s="15" t="s">
        <v>181</v>
      </c>
      <c r="C17" s="14">
        <v>0.29971964536470802</v>
      </c>
      <c r="D17" s="14">
        <v>0.27269986681157599</v>
      </c>
      <c r="E17" s="14">
        <v>0.326762087796723</v>
      </c>
      <c r="F17" s="14"/>
      <c r="G17" s="14">
        <v>0.28494174212258</v>
      </c>
      <c r="H17" s="14">
        <v>0.29866407619810798</v>
      </c>
      <c r="I17" s="14">
        <v>0.28190844328971099</v>
      </c>
      <c r="J17" s="14">
        <v>0.33151906824820099</v>
      </c>
      <c r="K17" s="14"/>
      <c r="L17" s="14">
        <v>0.28155541098560999</v>
      </c>
      <c r="M17" s="14">
        <v>0.350385297534972</v>
      </c>
      <c r="N17" s="14">
        <v>0.35178412208383603</v>
      </c>
      <c r="O17" s="14">
        <v>0.29883357628870699</v>
      </c>
      <c r="P17" s="14">
        <v>0.34894857529632101</v>
      </c>
      <c r="Q17" s="14">
        <v>0.233313252565158</v>
      </c>
      <c r="R17" s="14">
        <v>0.28343481635395301</v>
      </c>
      <c r="S17" s="14">
        <v>0.29523243671892502</v>
      </c>
      <c r="T17" s="14">
        <v>0.26821470169645101</v>
      </c>
      <c r="U17" s="14">
        <v>0.283910280592446</v>
      </c>
      <c r="V17" s="14">
        <v>0.33343694852558098</v>
      </c>
      <c r="W17" s="14">
        <v>0.26889096080505198</v>
      </c>
      <c r="X17" s="14"/>
      <c r="Y17" s="14">
        <v>0.25661954937075598</v>
      </c>
      <c r="Z17" s="14">
        <v>0.26970319097906897</v>
      </c>
      <c r="AA17" s="14">
        <v>0.30180298862388799</v>
      </c>
      <c r="AB17" s="14"/>
      <c r="AC17" s="14">
        <v>0.30002602112316801</v>
      </c>
      <c r="AD17" s="14">
        <v>0.30114177722576302</v>
      </c>
      <c r="AE17" s="14">
        <v>0.30477875173869401</v>
      </c>
      <c r="AF17" s="14"/>
      <c r="AG17" s="14">
        <v>0.17175161099568401</v>
      </c>
      <c r="AH17" s="14">
        <v>0.30191190355734498</v>
      </c>
      <c r="AI17" s="14">
        <v>0.23523548306170899</v>
      </c>
      <c r="AJ17" s="14">
        <v>0.332512736970491</v>
      </c>
      <c r="AK17" s="14">
        <v>0.29387414939142598</v>
      </c>
    </row>
    <row r="18" spans="2:37" x14ac:dyDescent="0.3">
      <c r="B18" s="15" t="s">
        <v>182</v>
      </c>
      <c r="C18" s="14">
        <v>0.200301955599684</v>
      </c>
      <c r="D18" s="14">
        <v>0.19341600899439301</v>
      </c>
      <c r="E18" s="14">
        <v>0.20440309059366699</v>
      </c>
      <c r="F18" s="14"/>
      <c r="G18" s="14">
        <v>0.18983278053539199</v>
      </c>
      <c r="H18" s="14">
        <v>0.179238417053458</v>
      </c>
      <c r="I18" s="14">
        <v>0.21432749287707301</v>
      </c>
      <c r="J18" s="14">
        <v>0.21729630729935201</v>
      </c>
      <c r="K18" s="14"/>
      <c r="L18" s="14">
        <v>0.181153081986586</v>
      </c>
      <c r="M18" s="14">
        <v>0.20555142763401399</v>
      </c>
      <c r="N18" s="14">
        <v>0.224041800148992</v>
      </c>
      <c r="O18" s="14">
        <v>0.20120931666239</v>
      </c>
      <c r="P18" s="14">
        <v>0.17375821236101599</v>
      </c>
      <c r="Q18" s="14">
        <v>0.21256586580391401</v>
      </c>
      <c r="R18" s="14">
        <v>0.209442302565335</v>
      </c>
      <c r="S18" s="14">
        <v>0.16647971783656601</v>
      </c>
      <c r="T18" s="14">
        <v>0.20015480245862899</v>
      </c>
      <c r="U18" s="14">
        <v>0.216982888232363</v>
      </c>
      <c r="V18" s="14">
        <v>0.19833987088739599</v>
      </c>
      <c r="W18" s="14">
        <v>0.200300140464169</v>
      </c>
      <c r="X18" s="14"/>
      <c r="Y18" s="14">
        <v>0.152250767021884</v>
      </c>
      <c r="Z18" s="14">
        <v>0.20933028956237801</v>
      </c>
      <c r="AA18" s="14">
        <v>0.18850296033904501</v>
      </c>
      <c r="AB18" s="14"/>
      <c r="AC18" s="14">
        <v>0.192434880859229</v>
      </c>
      <c r="AD18" s="14">
        <v>0.18751124928382201</v>
      </c>
      <c r="AE18" s="14">
        <v>0.23327038862173</v>
      </c>
      <c r="AF18" s="14"/>
      <c r="AG18" s="14">
        <v>0.223883052383472</v>
      </c>
      <c r="AH18" s="14">
        <v>0.19145716153853001</v>
      </c>
      <c r="AI18" s="14">
        <v>0.23328830314885701</v>
      </c>
      <c r="AJ18" s="14">
        <v>0.17775952629450101</v>
      </c>
      <c r="AK18" s="14">
        <v>0.220234233501446</v>
      </c>
    </row>
    <row r="19" spans="2:37" x14ac:dyDescent="0.3">
      <c r="B19" s="15" t="s">
        <v>183</v>
      </c>
      <c r="C19" s="20">
        <v>5.0676501051028298E-2</v>
      </c>
      <c r="D19" s="20">
        <v>5.8781268100789701E-2</v>
      </c>
      <c r="E19" s="20">
        <v>4.30973434730169E-2</v>
      </c>
      <c r="F19" s="20"/>
      <c r="G19" s="20">
        <v>3.5488324536988497E-2</v>
      </c>
      <c r="H19" s="20">
        <v>5.4125358683092401E-2</v>
      </c>
      <c r="I19" s="20">
        <v>6.0574116064867699E-2</v>
      </c>
      <c r="J19" s="20">
        <v>5.5530872362256997E-2</v>
      </c>
      <c r="K19" s="20"/>
      <c r="L19" s="20">
        <v>4.8046990470146697E-2</v>
      </c>
      <c r="M19" s="20">
        <v>5.0677652058405499E-2</v>
      </c>
      <c r="N19" s="20">
        <v>4.0228003955035202E-2</v>
      </c>
      <c r="O19" s="20">
        <v>5.0720724312030702E-2</v>
      </c>
      <c r="P19" s="20">
        <v>2.8955861060548298E-2</v>
      </c>
      <c r="Q19" s="20">
        <v>3.24740482515724E-2</v>
      </c>
      <c r="R19" s="20">
        <v>5.9207269980908299E-2</v>
      </c>
      <c r="S19" s="20">
        <v>5.9130196563748599E-2</v>
      </c>
      <c r="T19" s="20">
        <v>4.2667945524871402E-2</v>
      </c>
      <c r="U19" s="20">
        <v>7.5532339673551593E-2</v>
      </c>
      <c r="V19" s="20">
        <v>7.2277353483257506E-2</v>
      </c>
      <c r="W19" s="20">
        <v>8.0798347320404196E-2</v>
      </c>
      <c r="X19" s="20"/>
      <c r="Y19" s="20">
        <v>3.1600366102521801E-2</v>
      </c>
      <c r="Z19" s="20">
        <v>5.0240799733248999E-2</v>
      </c>
      <c r="AA19" s="20">
        <v>2.66711623800697E-2</v>
      </c>
      <c r="AB19" s="20"/>
      <c r="AC19" s="20">
        <v>5.53339383549874E-2</v>
      </c>
      <c r="AD19" s="20">
        <v>5.0590360611958603E-2</v>
      </c>
      <c r="AE19" s="20">
        <v>3.7209771251194901E-2</v>
      </c>
      <c r="AF19" s="20"/>
      <c r="AG19" s="20">
        <v>4.0599712925085803E-2</v>
      </c>
      <c r="AH19" s="20">
        <v>4.6787047792324003E-2</v>
      </c>
      <c r="AI19" s="20">
        <v>3.91356124536675E-2</v>
      </c>
      <c r="AJ19" s="20">
        <v>5.3529549681987698E-2</v>
      </c>
      <c r="AK19" s="20">
        <v>5.2270838059288498E-2</v>
      </c>
    </row>
    <row r="20" spans="2:37" x14ac:dyDescent="0.3">
      <c r="B20" s="16"/>
    </row>
    <row r="21" spans="2:37" x14ac:dyDescent="0.3">
      <c r="B21" t="s">
        <v>72</v>
      </c>
    </row>
    <row r="22" spans="2:37" x14ac:dyDescent="0.3">
      <c r="B22" t="s">
        <v>73</v>
      </c>
    </row>
    <row r="24" spans="2:37" x14ac:dyDescent="0.3">
      <c r="B24"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K24"/>
  <sheetViews>
    <sheetView showGridLines="0" workbookViewId="0">
      <pane xSplit="2" topLeftCell="C1" activePane="topRight" state="frozen"/>
      <selection pane="topRight" activeCell="A9" sqref="A9:XFD14"/>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188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ht="28.8" hidden="1" x14ac:dyDescent="0.3">
      <c r="B9" s="15" t="s">
        <v>173</v>
      </c>
      <c r="C9" s="14">
        <v>0</v>
      </c>
      <c r="D9" s="14">
        <v>0</v>
      </c>
      <c r="E9" s="14">
        <v>0</v>
      </c>
      <c r="F9" s="14"/>
      <c r="G9" s="14">
        <v>0</v>
      </c>
      <c r="H9" s="14">
        <v>0</v>
      </c>
      <c r="I9" s="14">
        <v>0</v>
      </c>
      <c r="J9" s="14">
        <v>0</v>
      </c>
      <c r="K9" s="14"/>
      <c r="L9" s="14">
        <v>0</v>
      </c>
      <c r="M9" s="14">
        <v>0</v>
      </c>
      <c r="N9" s="14">
        <v>0</v>
      </c>
      <c r="O9" s="14">
        <v>0</v>
      </c>
      <c r="P9" s="14">
        <v>0</v>
      </c>
      <c r="Q9" s="14">
        <v>0</v>
      </c>
      <c r="R9" s="14">
        <v>0</v>
      </c>
      <c r="S9" s="14">
        <v>0</v>
      </c>
      <c r="T9" s="14">
        <v>0</v>
      </c>
      <c r="U9" s="14">
        <v>0</v>
      </c>
      <c r="V9" s="14">
        <v>0</v>
      </c>
      <c r="W9" s="14">
        <v>0</v>
      </c>
      <c r="X9" s="14"/>
      <c r="Y9" s="14">
        <v>0</v>
      </c>
      <c r="Z9" s="14">
        <v>0</v>
      </c>
      <c r="AA9" s="14">
        <v>0</v>
      </c>
      <c r="AB9" s="14"/>
      <c r="AC9" s="14">
        <v>0</v>
      </c>
      <c r="AD9" s="14">
        <v>0</v>
      </c>
      <c r="AE9" s="14">
        <v>0</v>
      </c>
      <c r="AF9" s="14"/>
      <c r="AG9" s="14">
        <v>0</v>
      </c>
      <c r="AH9" s="14">
        <v>0</v>
      </c>
      <c r="AI9" s="14">
        <v>0</v>
      </c>
      <c r="AJ9" s="14">
        <v>0</v>
      </c>
      <c r="AK9" s="14">
        <v>0</v>
      </c>
    </row>
    <row r="10" spans="2:37" ht="28.8" hidden="1" x14ac:dyDescent="0.3">
      <c r="B10" s="15" t="s">
        <v>174</v>
      </c>
      <c r="C10" s="14">
        <v>0</v>
      </c>
      <c r="D10" s="14">
        <v>0</v>
      </c>
      <c r="E10" s="14">
        <v>0</v>
      </c>
      <c r="F10" s="14"/>
      <c r="G10" s="14">
        <v>0</v>
      </c>
      <c r="H10" s="14">
        <v>0</v>
      </c>
      <c r="I10" s="14">
        <v>0</v>
      </c>
      <c r="J10" s="14">
        <v>0</v>
      </c>
      <c r="K10" s="14"/>
      <c r="L10" s="14">
        <v>0</v>
      </c>
      <c r="M10" s="14">
        <v>0</v>
      </c>
      <c r="N10" s="14">
        <v>0</v>
      </c>
      <c r="O10" s="14">
        <v>0</v>
      </c>
      <c r="P10" s="14">
        <v>0</v>
      </c>
      <c r="Q10" s="14">
        <v>0</v>
      </c>
      <c r="R10" s="14">
        <v>0</v>
      </c>
      <c r="S10" s="14">
        <v>0</v>
      </c>
      <c r="T10" s="14">
        <v>0</v>
      </c>
      <c r="U10" s="14">
        <v>0</v>
      </c>
      <c r="V10" s="14">
        <v>0</v>
      </c>
      <c r="W10" s="14">
        <v>0</v>
      </c>
      <c r="X10" s="14"/>
      <c r="Y10" s="14">
        <v>0</v>
      </c>
      <c r="Z10" s="14">
        <v>0</v>
      </c>
      <c r="AA10" s="14">
        <v>0</v>
      </c>
      <c r="AB10" s="14"/>
      <c r="AC10" s="14">
        <v>0</v>
      </c>
      <c r="AD10" s="14">
        <v>0</v>
      </c>
      <c r="AE10" s="14">
        <v>0</v>
      </c>
      <c r="AF10" s="14"/>
      <c r="AG10" s="14">
        <v>0</v>
      </c>
      <c r="AH10" s="14">
        <v>0</v>
      </c>
      <c r="AI10" s="14">
        <v>0</v>
      </c>
      <c r="AJ10" s="14">
        <v>0</v>
      </c>
      <c r="AK10" s="14">
        <v>0</v>
      </c>
    </row>
    <row r="11" spans="2:37" hidden="1" x14ac:dyDescent="0.3">
      <c r="B11" s="15" t="s">
        <v>175</v>
      </c>
      <c r="C11" s="14">
        <v>0</v>
      </c>
      <c r="D11" s="14">
        <v>0</v>
      </c>
      <c r="E11" s="14">
        <v>0</v>
      </c>
      <c r="F11" s="14"/>
      <c r="G11" s="14">
        <v>0</v>
      </c>
      <c r="H11" s="14">
        <v>0</v>
      </c>
      <c r="I11" s="14">
        <v>0</v>
      </c>
      <c r="J11" s="14">
        <v>0</v>
      </c>
      <c r="K11" s="14"/>
      <c r="L11" s="14">
        <v>0</v>
      </c>
      <c r="M11" s="14">
        <v>0</v>
      </c>
      <c r="N11" s="14">
        <v>0</v>
      </c>
      <c r="O11" s="14">
        <v>0</v>
      </c>
      <c r="P11" s="14">
        <v>0</v>
      </c>
      <c r="Q11" s="14">
        <v>0</v>
      </c>
      <c r="R11" s="14">
        <v>0</v>
      </c>
      <c r="S11" s="14">
        <v>0</v>
      </c>
      <c r="T11" s="14">
        <v>0</v>
      </c>
      <c r="U11" s="14">
        <v>0</v>
      </c>
      <c r="V11" s="14">
        <v>0</v>
      </c>
      <c r="W11" s="14">
        <v>0</v>
      </c>
      <c r="X11" s="14"/>
      <c r="Y11" s="14">
        <v>0</v>
      </c>
      <c r="Z11" s="14">
        <v>0</v>
      </c>
      <c r="AA11" s="14">
        <v>0</v>
      </c>
      <c r="AB11" s="14"/>
      <c r="AC11" s="14">
        <v>0</v>
      </c>
      <c r="AD11" s="14">
        <v>0</v>
      </c>
      <c r="AE11" s="14">
        <v>0</v>
      </c>
      <c r="AF11" s="14"/>
      <c r="AG11" s="14">
        <v>0</v>
      </c>
      <c r="AH11" s="14">
        <v>0</v>
      </c>
      <c r="AI11" s="14">
        <v>0</v>
      </c>
      <c r="AJ11" s="14">
        <v>0</v>
      </c>
      <c r="AK11" s="14">
        <v>0</v>
      </c>
    </row>
    <row r="12" spans="2:37" hidden="1" x14ac:dyDescent="0.3">
      <c r="B12" s="15" t="s">
        <v>176</v>
      </c>
      <c r="C12" s="14">
        <v>0</v>
      </c>
      <c r="D12" s="14">
        <v>0</v>
      </c>
      <c r="E12" s="14">
        <v>0</v>
      </c>
      <c r="F12" s="14"/>
      <c r="G12" s="14">
        <v>0</v>
      </c>
      <c r="H12" s="14">
        <v>0</v>
      </c>
      <c r="I12" s="14">
        <v>0</v>
      </c>
      <c r="J12" s="14">
        <v>0</v>
      </c>
      <c r="K12" s="14"/>
      <c r="L12" s="14">
        <v>0</v>
      </c>
      <c r="M12" s="14">
        <v>0</v>
      </c>
      <c r="N12" s="14">
        <v>0</v>
      </c>
      <c r="O12" s="14">
        <v>0</v>
      </c>
      <c r="P12" s="14">
        <v>0</v>
      </c>
      <c r="Q12" s="14">
        <v>0</v>
      </c>
      <c r="R12" s="14">
        <v>0</v>
      </c>
      <c r="S12" s="14">
        <v>0</v>
      </c>
      <c r="T12" s="14">
        <v>0</v>
      </c>
      <c r="U12" s="14">
        <v>0</v>
      </c>
      <c r="V12" s="14">
        <v>0</v>
      </c>
      <c r="W12" s="14">
        <v>0</v>
      </c>
      <c r="X12" s="14"/>
      <c r="Y12" s="14">
        <v>0</v>
      </c>
      <c r="Z12" s="14">
        <v>0</v>
      </c>
      <c r="AA12" s="14">
        <v>0</v>
      </c>
      <c r="AB12" s="14"/>
      <c r="AC12" s="14">
        <v>0</v>
      </c>
      <c r="AD12" s="14">
        <v>0</v>
      </c>
      <c r="AE12" s="14">
        <v>0</v>
      </c>
      <c r="AF12" s="14"/>
      <c r="AG12" s="14">
        <v>0</v>
      </c>
      <c r="AH12" s="14">
        <v>0</v>
      </c>
      <c r="AI12" s="14">
        <v>0</v>
      </c>
      <c r="AJ12" s="14">
        <v>0</v>
      </c>
      <c r="AK12" s="14">
        <v>0</v>
      </c>
    </row>
    <row r="13" spans="2:37" hidden="1" x14ac:dyDescent="0.3">
      <c r="B13" s="15" t="s">
        <v>177</v>
      </c>
      <c r="C13" s="14">
        <v>0</v>
      </c>
      <c r="D13" s="14">
        <v>0</v>
      </c>
      <c r="E13" s="14">
        <v>0</v>
      </c>
      <c r="F13" s="14"/>
      <c r="G13" s="14">
        <v>0</v>
      </c>
      <c r="H13" s="14">
        <v>0</v>
      </c>
      <c r="I13" s="14">
        <v>0</v>
      </c>
      <c r="J13" s="14">
        <v>0</v>
      </c>
      <c r="K13" s="14"/>
      <c r="L13" s="14">
        <v>0</v>
      </c>
      <c r="M13" s="14">
        <v>0</v>
      </c>
      <c r="N13" s="14">
        <v>0</v>
      </c>
      <c r="O13" s="14">
        <v>0</v>
      </c>
      <c r="P13" s="14">
        <v>0</v>
      </c>
      <c r="Q13" s="14">
        <v>0</v>
      </c>
      <c r="R13" s="14">
        <v>0</v>
      </c>
      <c r="S13" s="14">
        <v>0</v>
      </c>
      <c r="T13" s="14">
        <v>0</v>
      </c>
      <c r="U13" s="14">
        <v>0</v>
      </c>
      <c r="V13" s="14">
        <v>0</v>
      </c>
      <c r="W13" s="14">
        <v>0</v>
      </c>
      <c r="X13" s="14"/>
      <c r="Y13" s="14">
        <v>0</v>
      </c>
      <c r="Z13" s="14">
        <v>0</v>
      </c>
      <c r="AA13" s="14">
        <v>0</v>
      </c>
      <c r="AB13" s="14"/>
      <c r="AC13" s="14">
        <v>0</v>
      </c>
      <c r="AD13" s="14">
        <v>0</v>
      </c>
      <c r="AE13" s="14">
        <v>0</v>
      </c>
      <c r="AF13" s="14"/>
      <c r="AG13" s="14">
        <v>0</v>
      </c>
      <c r="AH13" s="14">
        <v>0</v>
      </c>
      <c r="AI13" s="14">
        <v>0</v>
      </c>
      <c r="AJ13" s="14">
        <v>0</v>
      </c>
      <c r="AK13" s="14">
        <v>0</v>
      </c>
    </row>
    <row r="14" spans="2:37" hidden="1" x14ac:dyDescent="0.3">
      <c r="B14" s="15" t="s">
        <v>178</v>
      </c>
      <c r="C14" s="14">
        <v>0</v>
      </c>
      <c r="D14" s="14">
        <v>0</v>
      </c>
      <c r="E14" s="14">
        <v>0</v>
      </c>
      <c r="F14" s="14"/>
      <c r="G14" s="14">
        <v>0</v>
      </c>
      <c r="H14" s="14">
        <v>0</v>
      </c>
      <c r="I14" s="14">
        <v>0</v>
      </c>
      <c r="J14" s="14">
        <v>0</v>
      </c>
      <c r="K14" s="14"/>
      <c r="L14" s="14">
        <v>0</v>
      </c>
      <c r="M14" s="14">
        <v>0</v>
      </c>
      <c r="N14" s="14">
        <v>0</v>
      </c>
      <c r="O14" s="14">
        <v>0</v>
      </c>
      <c r="P14" s="14">
        <v>0</v>
      </c>
      <c r="Q14" s="14">
        <v>0</v>
      </c>
      <c r="R14" s="14">
        <v>0</v>
      </c>
      <c r="S14" s="14">
        <v>0</v>
      </c>
      <c r="T14" s="14">
        <v>0</v>
      </c>
      <c r="U14" s="14">
        <v>0</v>
      </c>
      <c r="V14" s="14">
        <v>0</v>
      </c>
      <c r="W14" s="14">
        <v>0</v>
      </c>
      <c r="X14" s="14"/>
      <c r="Y14" s="14">
        <v>0</v>
      </c>
      <c r="Z14" s="14">
        <v>0</v>
      </c>
      <c r="AA14" s="14">
        <v>0</v>
      </c>
      <c r="AB14" s="14"/>
      <c r="AC14" s="14">
        <v>0</v>
      </c>
      <c r="AD14" s="14">
        <v>0</v>
      </c>
      <c r="AE14" s="14">
        <v>0</v>
      </c>
      <c r="AF14" s="14"/>
      <c r="AG14" s="14">
        <v>0</v>
      </c>
      <c r="AH14" s="14">
        <v>0</v>
      </c>
      <c r="AI14" s="14">
        <v>0</v>
      </c>
      <c r="AJ14" s="14">
        <v>0</v>
      </c>
      <c r="AK14" s="14">
        <v>0</v>
      </c>
    </row>
    <row r="15" spans="2:37" x14ac:dyDescent="0.3">
      <c r="B15" s="15" t="s">
        <v>179</v>
      </c>
      <c r="C15" s="14">
        <v>5.0013949662311999E-2</v>
      </c>
      <c r="D15" s="14">
        <v>4.7275811671515698E-2</v>
      </c>
      <c r="E15" s="14">
        <v>5.2363797255952901E-2</v>
      </c>
      <c r="F15" s="14"/>
      <c r="G15" s="14">
        <v>4.09436119518089E-2</v>
      </c>
      <c r="H15" s="14">
        <v>4.7011315191516398E-2</v>
      </c>
      <c r="I15" s="14">
        <v>6.3515743421955095E-2</v>
      </c>
      <c r="J15" s="14">
        <v>5.1780610146549597E-2</v>
      </c>
      <c r="K15" s="14"/>
      <c r="L15" s="14">
        <v>6.2236233166018902E-2</v>
      </c>
      <c r="M15" s="14">
        <v>5.9837823217758802E-2</v>
      </c>
      <c r="N15" s="14">
        <v>4.94878117063298E-2</v>
      </c>
      <c r="O15" s="14">
        <v>5.5699469564526802E-2</v>
      </c>
      <c r="P15" s="14">
        <v>4.31279906368255E-2</v>
      </c>
      <c r="Q15" s="14">
        <v>5.1746156255817001E-2</v>
      </c>
      <c r="R15" s="14">
        <v>4.94458392901026E-2</v>
      </c>
      <c r="S15" s="14">
        <v>4.1064408184231002E-2</v>
      </c>
      <c r="T15" s="14">
        <v>4.2420637638298203E-2</v>
      </c>
      <c r="U15" s="14">
        <v>3.7026955848509603E-2</v>
      </c>
      <c r="V15" s="14">
        <v>4.5108820145852699E-2</v>
      </c>
      <c r="W15" s="14">
        <v>3.4100632266979999E-2</v>
      </c>
      <c r="X15" s="14"/>
      <c r="Y15" s="14">
        <v>8.1088699860914895E-2</v>
      </c>
      <c r="Z15" s="14">
        <v>4.4147035811133301E-2</v>
      </c>
      <c r="AA15" s="14">
        <v>3.2096096743602698E-2</v>
      </c>
      <c r="AB15" s="14"/>
      <c r="AC15" s="14">
        <v>5.1457732823312001E-2</v>
      </c>
      <c r="AD15" s="14">
        <v>4.3685339780589701E-2</v>
      </c>
      <c r="AE15" s="14">
        <v>6.4651323439713998E-2</v>
      </c>
      <c r="AF15" s="14"/>
      <c r="AG15" s="14">
        <v>4.5773663974390699E-2</v>
      </c>
      <c r="AH15" s="14">
        <v>6.1923757065027799E-2</v>
      </c>
      <c r="AI15" s="14">
        <v>5.9959505383665498E-2</v>
      </c>
      <c r="AJ15" s="14">
        <v>4.6930689131711598E-2</v>
      </c>
      <c r="AK15" s="14">
        <v>4.2568758845510597E-2</v>
      </c>
    </row>
    <row r="16" spans="2:37" x14ac:dyDescent="0.3">
      <c r="B16" s="15" t="s">
        <v>180</v>
      </c>
      <c r="C16" s="14">
        <v>0.18670728115764501</v>
      </c>
      <c r="D16" s="14">
        <v>0.17829490271547299</v>
      </c>
      <c r="E16" s="14">
        <v>0.19615015476356701</v>
      </c>
      <c r="F16" s="14"/>
      <c r="G16" s="14">
        <v>0.20143448951430001</v>
      </c>
      <c r="H16" s="14">
        <v>0.16598119131223099</v>
      </c>
      <c r="I16" s="14">
        <v>0.19433727100162901</v>
      </c>
      <c r="J16" s="14">
        <v>0.18710553054876999</v>
      </c>
      <c r="K16" s="14"/>
      <c r="L16" s="14">
        <v>0.218829412448133</v>
      </c>
      <c r="M16" s="14">
        <v>0.21200056830903799</v>
      </c>
      <c r="N16" s="14">
        <v>0.16304134498359599</v>
      </c>
      <c r="O16" s="14">
        <v>0.18219039869157799</v>
      </c>
      <c r="P16" s="14">
        <v>0.16234883881182</v>
      </c>
      <c r="Q16" s="14">
        <v>0.23759641609927901</v>
      </c>
      <c r="R16" s="14">
        <v>0.166244729061687</v>
      </c>
      <c r="S16" s="14">
        <v>0.14957041296001</v>
      </c>
      <c r="T16" s="14">
        <v>0.17388463312053101</v>
      </c>
      <c r="U16" s="14">
        <v>0.13946963078230601</v>
      </c>
      <c r="V16" s="14">
        <v>0.19023299886063699</v>
      </c>
      <c r="W16" s="14">
        <v>0.195211448445192</v>
      </c>
      <c r="X16" s="14"/>
      <c r="Y16" s="14">
        <v>0.25257544584680403</v>
      </c>
      <c r="Z16" s="14">
        <v>0.18006966708609801</v>
      </c>
      <c r="AA16" s="14">
        <v>0.22877607469831501</v>
      </c>
      <c r="AB16" s="14"/>
      <c r="AC16" s="14">
        <v>0.18489291552923001</v>
      </c>
      <c r="AD16" s="14">
        <v>0.17830346726260199</v>
      </c>
      <c r="AE16" s="14">
        <v>0.20672947869401201</v>
      </c>
      <c r="AF16" s="14"/>
      <c r="AG16" s="14">
        <v>0.29890529404608102</v>
      </c>
      <c r="AH16" s="14">
        <v>0.199310603985175</v>
      </c>
      <c r="AI16" s="14">
        <v>0.20702525049381401</v>
      </c>
      <c r="AJ16" s="14">
        <v>0.16895617626519599</v>
      </c>
      <c r="AK16" s="14">
        <v>0.19418733121634399</v>
      </c>
    </row>
    <row r="17" spans="2:37" x14ac:dyDescent="0.3">
      <c r="B17" s="15" t="s">
        <v>181</v>
      </c>
      <c r="C17" s="14">
        <v>0.217620574009534</v>
      </c>
      <c r="D17" s="14">
        <v>0.20041620113421801</v>
      </c>
      <c r="E17" s="14">
        <v>0.234540119594496</v>
      </c>
      <c r="F17" s="14"/>
      <c r="G17" s="14">
        <v>0.19626314653688701</v>
      </c>
      <c r="H17" s="14">
        <v>0.230926196009408</v>
      </c>
      <c r="I17" s="14">
        <v>0.19723733968139301</v>
      </c>
      <c r="J17" s="14">
        <v>0.245358030900892</v>
      </c>
      <c r="K17" s="14"/>
      <c r="L17" s="14">
        <v>0.250881033559329</v>
      </c>
      <c r="M17" s="14">
        <v>0.273137053875391</v>
      </c>
      <c r="N17" s="14">
        <v>0.25820870576640498</v>
      </c>
      <c r="O17" s="14">
        <v>0.239141608476683</v>
      </c>
      <c r="P17" s="14">
        <v>0.24797359797882099</v>
      </c>
      <c r="Q17" s="14">
        <v>0.19936940189651101</v>
      </c>
      <c r="R17" s="14">
        <v>0.181072976307947</v>
      </c>
      <c r="S17" s="14">
        <v>0.18860360992876901</v>
      </c>
      <c r="T17" s="14">
        <v>0.174606534891975</v>
      </c>
      <c r="U17" s="14">
        <v>0.14501048343210299</v>
      </c>
      <c r="V17" s="14">
        <v>0.15078380686507201</v>
      </c>
      <c r="W17" s="14">
        <v>0.25673359302999399</v>
      </c>
      <c r="X17" s="14"/>
      <c r="Y17" s="14">
        <v>0.207482045432063</v>
      </c>
      <c r="Z17" s="14">
        <v>0.17641004167936999</v>
      </c>
      <c r="AA17" s="14">
        <v>0.20641627424702699</v>
      </c>
      <c r="AB17" s="14"/>
      <c r="AC17" s="14">
        <v>0.224692080479135</v>
      </c>
      <c r="AD17" s="14">
        <v>0.18806456445312</v>
      </c>
      <c r="AE17" s="14">
        <v>0.27319589880574902</v>
      </c>
      <c r="AF17" s="14"/>
      <c r="AG17" s="14">
        <v>0.24647721526914701</v>
      </c>
      <c r="AH17" s="14">
        <v>0.21341727261982699</v>
      </c>
      <c r="AI17" s="14">
        <v>0.190227484005977</v>
      </c>
      <c r="AJ17" s="14">
        <v>0.22337615583296899</v>
      </c>
      <c r="AK17" s="14">
        <v>0.19878910656191401</v>
      </c>
    </row>
    <row r="18" spans="2:37" x14ac:dyDescent="0.3">
      <c r="B18" s="15" t="s">
        <v>182</v>
      </c>
      <c r="C18" s="14">
        <v>0.34544697442679401</v>
      </c>
      <c r="D18" s="14">
        <v>0.35546494166920101</v>
      </c>
      <c r="E18" s="14">
        <v>0.33530932785522799</v>
      </c>
      <c r="F18" s="14"/>
      <c r="G18" s="14">
        <v>0.37441970156728599</v>
      </c>
      <c r="H18" s="14">
        <v>0.344334972192269</v>
      </c>
      <c r="I18" s="14">
        <v>0.330754538727077</v>
      </c>
      <c r="J18" s="14">
        <v>0.32383919347001999</v>
      </c>
      <c r="K18" s="14"/>
      <c r="L18" s="14">
        <v>0.320477441556622</v>
      </c>
      <c r="M18" s="14">
        <v>0.32835719653904499</v>
      </c>
      <c r="N18" s="14">
        <v>0.37807706700653898</v>
      </c>
      <c r="O18" s="14">
        <v>0.355532287766258</v>
      </c>
      <c r="P18" s="14">
        <v>0.38692272004421802</v>
      </c>
      <c r="Q18" s="14">
        <v>0.31278044576209002</v>
      </c>
      <c r="R18" s="14">
        <v>0.32405586284360799</v>
      </c>
      <c r="S18" s="14">
        <v>0.38912559908428901</v>
      </c>
      <c r="T18" s="14">
        <v>0.37265537980455998</v>
      </c>
      <c r="U18" s="14">
        <v>0.36123144838356203</v>
      </c>
      <c r="V18" s="14">
        <v>0.34741954183672302</v>
      </c>
      <c r="W18" s="14">
        <v>0.26800890007843198</v>
      </c>
      <c r="X18" s="14"/>
      <c r="Y18" s="14">
        <v>0.33146432816947702</v>
      </c>
      <c r="Z18" s="14">
        <v>0.38424618102420599</v>
      </c>
      <c r="AA18" s="14">
        <v>0.37856441860948098</v>
      </c>
      <c r="AB18" s="14"/>
      <c r="AC18" s="14">
        <v>0.31362651495426203</v>
      </c>
      <c r="AD18" s="14">
        <v>0.381233236696989</v>
      </c>
      <c r="AE18" s="14">
        <v>0.33039895791928198</v>
      </c>
      <c r="AF18" s="14"/>
      <c r="AG18" s="14">
        <v>0.28433489758020902</v>
      </c>
      <c r="AH18" s="14">
        <v>0.341086322881198</v>
      </c>
      <c r="AI18" s="14">
        <v>0.34882453307396699</v>
      </c>
      <c r="AJ18" s="14">
        <v>0.34662659069429502</v>
      </c>
      <c r="AK18" s="14">
        <v>0.36944097440919998</v>
      </c>
    </row>
    <row r="19" spans="2:37" x14ac:dyDescent="0.3">
      <c r="B19" s="15" t="s">
        <v>183</v>
      </c>
      <c r="C19" s="20">
        <v>0.200211220743715</v>
      </c>
      <c r="D19" s="20">
        <v>0.21854814280959201</v>
      </c>
      <c r="E19" s="20">
        <v>0.181636600530755</v>
      </c>
      <c r="F19" s="20"/>
      <c r="G19" s="20">
        <v>0.18693905042971801</v>
      </c>
      <c r="H19" s="20">
        <v>0.21174632529457499</v>
      </c>
      <c r="I19" s="20">
        <v>0.214155107167947</v>
      </c>
      <c r="J19" s="20">
        <v>0.19191663493376801</v>
      </c>
      <c r="K19" s="20"/>
      <c r="L19" s="20">
        <v>0.14757587926989801</v>
      </c>
      <c r="M19" s="20">
        <v>0.126667358058767</v>
      </c>
      <c r="N19" s="20">
        <v>0.15118507053713001</v>
      </c>
      <c r="O19" s="20">
        <v>0.16743623550095499</v>
      </c>
      <c r="P19" s="20">
        <v>0.15962685252831499</v>
      </c>
      <c r="Q19" s="20">
        <v>0.198507579986302</v>
      </c>
      <c r="R19" s="20">
        <v>0.279180592496655</v>
      </c>
      <c r="S19" s="20">
        <v>0.23163596984270099</v>
      </c>
      <c r="T19" s="20">
        <v>0.23643281454463699</v>
      </c>
      <c r="U19" s="20">
        <v>0.31726148155352002</v>
      </c>
      <c r="V19" s="20">
        <v>0.26645483229171502</v>
      </c>
      <c r="W19" s="20">
        <v>0.24594542617940099</v>
      </c>
      <c r="X19" s="20"/>
      <c r="Y19" s="20">
        <v>0.12738948069074099</v>
      </c>
      <c r="Z19" s="20">
        <v>0.21512707439919301</v>
      </c>
      <c r="AA19" s="20">
        <v>0.15414713570157401</v>
      </c>
      <c r="AB19" s="20"/>
      <c r="AC19" s="20">
        <v>0.22533075621406101</v>
      </c>
      <c r="AD19" s="20">
        <v>0.20871339180669901</v>
      </c>
      <c r="AE19" s="20">
        <v>0.125024341141243</v>
      </c>
      <c r="AF19" s="20"/>
      <c r="AG19" s="20">
        <v>0.124508929130172</v>
      </c>
      <c r="AH19" s="20">
        <v>0.18426204344877101</v>
      </c>
      <c r="AI19" s="20">
        <v>0.19396322704257701</v>
      </c>
      <c r="AJ19" s="20">
        <v>0.21411038807582899</v>
      </c>
      <c r="AK19" s="20">
        <v>0.19501382896703201</v>
      </c>
    </row>
    <row r="20" spans="2:37" x14ac:dyDescent="0.3">
      <c r="B20" s="16"/>
    </row>
    <row r="21" spans="2:37" x14ac:dyDescent="0.3">
      <c r="B21" t="s">
        <v>72</v>
      </c>
    </row>
    <row r="22" spans="2:37" x14ac:dyDescent="0.3">
      <c r="B22" t="s">
        <v>73</v>
      </c>
    </row>
    <row r="24" spans="2:37" x14ac:dyDescent="0.3">
      <c r="B24"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K24"/>
  <sheetViews>
    <sheetView showGridLines="0" workbookViewId="0">
      <pane xSplit="2" topLeftCell="C1" activePane="topRight" state="frozen"/>
      <selection pane="topRight" activeCell="A9" sqref="A9:XFD14"/>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189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ht="28.8" hidden="1" x14ac:dyDescent="0.3">
      <c r="B9" s="15" t="s">
        <v>173</v>
      </c>
      <c r="C9" s="14">
        <v>0</v>
      </c>
      <c r="D9" s="14">
        <v>0</v>
      </c>
      <c r="E9" s="14">
        <v>0</v>
      </c>
      <c r="F9" s="14"/>
      <c r="G9" s="14">
        <v>0</v>
      </c>
      <c r="H9" s="14">
        <v>0</v>
      </c>
      <c r="I9" s="14">
        <v>0</v>
      </c>
      <c r="J9" s="14">
        <v>0</v>
      </c>
      <c r="K9" s="14"/>
      <c r="L9" s="14">
        <v>0</v>
      </c>
      <c r="M9" s="14">
        <v>0</v>
      </c>
      <c r="N9" s="14">
        <v>0</v>
      </c>
      <c r="O9" s="14">
        <v>0</v>
      </c>
      <c r="P9" s="14">
        <v>0</v>
      </c>
      <c r="Q9" s="14">
        <v>0</v>
      </c>
      <c r="R9" s="14">
        <v>0</v>
      </c>
      <c r="S9" s="14">
        <v>0</v>
      </c>
      <c r="T9" s="14">
        <v>0</v>
      </c>
      <c r="U9" s="14">
        <v>0</v>
      </c>
      <c r="V9" s="14">
        <v>0</v>
      </c>
      <c r="W9" s="14">
        <v>0</v>
      </c>
      <c r="X9" s="14"/>
      <c r="Y9" s="14">
        <v>0</v>
      </c>
      <c r="Z9" s="14">
        <v>0</v>
      </c>
      <c r="AA9" s="14">
        <v>0</v>
      </c>
      <c r="AB9" s="14"/>
      <c r="AC9" s="14">
        <v>0</v>
      </c>
      <c r="AD9" s="14">
        <v>0</v>
      </c>
      <c r="AE9" s="14">
        <v>0</v>
      </c>
      <c r="AF9" s="14"/>
      <c r="AG9" s="14">
        <v>0</v>
      </c>
      <c r="AH9" s="14">
        <v>0</v>
      </c>
      <c r="AI9" s="14">
        <v>0</v>
      </c>
      <c r="AJ9" s="14">
        <v>0</v>
      </c>
      <c r="AK9" s="14">
        <v>0</v>
      </c>
    </row>
    <row r="10" spans="2:37" ht="28.8" hidden="1" x14ac:dyDescent="0.3">
      <c r="B10" s="15" t="s">
        <v>174</v>
      </c>
      <c r="C10" s="14">
        <v>0</v>
      </c>
      <c r="D10" s="14">
        <v>0</v>
      </c>
      <c r="E10" s="14">
        <v>0</v>
      </c>
      <c r="F10" s="14"/>
      <c r="G10" s="14">
        <v>0</v>
      </c>
      <c r="H10" s="14">
        <v>0</v>
      </c>
      <c r="I10" s="14">
        <v>0</v>
      </c>
      <c r="J10" s="14">
        <v>0</v>
      </c>
      <c r="K10" s="14"/>
      <c r="L10" s="14">
        <v>0</v>
      </c>
      <c r="M10" s="14">
        <v>0</v>
      </c>
      <c r="N10" s="14">
        <v>0</v>
      </c>
      <c r="O10" s="14">
        <v>0</v>
      </c>
      <c r="P10" s="14">
        <v>0</v>
      </c>
      <c r="Q10" s="14">
        <v>0</v>
      </c>
      <c r="R10" s="14">
        <v>0</v>
      </c>
      <c r="S10" s="14">
        <v>0</v>
      </c>
      <c r="T10" s="14">
        <v>0</v>
      </c>
      <c r="U10" s="14">
        <v>0</v>
      </c>
      <c r="V10" s="14">
        <v>0</v>
      </c>
      <c r="W10" s="14">
        <v>0</v>
      </c>
      <c r="X10" s="14"/>
      <c r="Y10" s="14">
        <v>0</v>
      </c>
      <c r="Z10" s="14">
        <v>0</v>
      </c>
      <c r="AA10" s="14">
        <v>0</v>
      </c>
      <c r="AB10" s="14"/>
      <c r="AC10" s="14">
        <v>0</v>
      </c>
      <c r="AD10" s="14">
        <v>0</v>
      </c>
      <c r="AE10" s="14">
        <v>0</v>
      </c>
      <c r="AF10" s="14"/>
      <c r="AG10" s="14">
        <v>0</v>
      </c>
      <c r="AH10" s="14">
        <v>0</v>
      </c>
      <c r="AI10" s="14">
        <v>0</v>
      </c>
      <c r="AJ10" s="14">
        <v>0</v>
      </c>
      <c r="AK10" s="14">
        <v>0</v>
      </c>
    </row>
    <row r="11" spans="2:37" hidden="1" x14ac:dyDescent="0.3">
      <c r="B11" s="15" t="s">
        <v>175</v>
      </c>
      <c r="C11" s="14">
        <v>0</v>
      </c>
      <c r="D11" s="14">
        <v>0</v>
      </c>
      <c r="E11" s="14">
        <v>0</v>
      </c>
      <c r="F11" s="14"/>
      <c r="G11" s="14">
        <v>0</v>
      </c>
      <c r="H11" s="14">
        <v>0</v>
      </c>
      <c r="I11" s="14">
        <v>0</v>
      </c>
      <c r="J11" s="14">
        <v>0</v>
      </c>
      <c r="K11" s="14"/>
      <c r="L11" s="14">
        <v>0</v>
      </c>
      <c r="M11" s="14">
        <v>0</v>
      </c>
      <c r="N11" s="14">
        <v>0</v>
      </c>
      <c r="O11" s="14">
        <v>0</v>
      </c>
      <c r="P11" s="14">
        <v>0</v>
      </c>
      <c r="Q11" s="14">
        <v>0</v>
      </c>
      <c r="R11" s="14">
        <v>0</v>
      </c>
      <c r="S11" s="14">
        <v>0</v>
      </c>
      <c r="T11" s="14">
        <v>0</v>
      </c>
      <c r="U11" s="14">
        <v>0</v>
      </c>
      <c r="V11" s="14">
        <v>0</v>
      </c>
      <c r="W11" s="14">
        <v>0</v>
      </c>
      <c r="X11" s="14"/>
      <c r="Y11" s="14">
        <v>0</v>
      </c>
      <c r="Z11" s="14">
        <v>0</v>
      </c>
      <c r="AA11" s="14">
        <v>0</v>
      </c>
      <c r="AB11" s="14"/>
      <c r="AC11" s="14">
        <v>0</v>
      </c>
      <c r="AD11" s="14">
        <v>0</v>
      </c>
      <c r="AE11" s="14">
        <v>0</v>
      </c>
      <c r="AF11" s="14"/>
      <c r="AG11" s="14">
        <v>0</v>
      </c>
      <c r="AH11" s="14">
        <v>0</v>
      </c>
      <c r="AI11" s="14">
        <v>0</v>
      </c>
      <c r="AJ11" s="14">
        <v>0</v>
      </c>
      <c r="AK11" s="14">
        <v>0</v>
      </c>
    </row>
    <row r="12" spans="2:37" hidden="1" x14ac:dyDescent="0.3">
      <c r="B12" s="15" t="s">
        <v>176</v>
      </c>
      <c r="C12" s="14">
        <v>0</v>
      </c>
      <c r="D12" s="14">
        <v>0</v>
      </c>
      <c r="E12" s="14">
        <v>0</v>
      </c>
      <c r="F12" s="14"/>
      <c r="G12" s="14">
        <v>0</v>
      </c>
      <c r="H12" s="14">
        <v>0</v>
      </c>
      <c r="I12" s="14">
        <v>0</v>
      </c>
      <c r="J12" s="14">
        <v>0</v>
      </c>
      <c r="K12" s="14"/>
      <c r="L12" s="14">
        <v>0</v>
      </c>
      <c r="M12" s="14">
        <v>0</v>
      </c>
      <c r="N12" s="14">
        <v>0</v>
      </c>
      <c r="O12" s="14">
        <v>0</v>
      </c>
      <c r="P12" s="14">
        <v>0</v>
      </c>
      <c r="Q12" s="14">
        <v>0</v>
      </c>
      <c r="R12" s="14">
        <v>0</v>
      </c>
      <c r="S12" s="14">
        <v>0</v>
      </c>
      <c r="T12" s="14">
        <v>0</v>
      </c>
      <c r="U12" s="14">
        <v>0</v>
      </c>
      <c r="V12" s="14">
        <v>0</v>
      </c>
      <c r="W12" s="14">
        <v>0</v>
      </c>
      <c r="X12" s="14"/>
      <c r="Y12" s="14">
        <v>0</v>
      </c>
      <c r="Z12" s="14">
        <v>0</v>
      </c>
      <c r="AA12" s="14">
        <v>0</v>
      </c>
      <c r="AB12" s="14"/>
      <c r="AC12" s="14">
        <v>0</v>
      </c>
      <c r="AD12" s="14">
        <v>0</v>
      </c>
      <c r="AE12" s="14">
        <v>0</v>
      </c>
      <c r="AF12" s="14"/>
      <c r="AG12" s="14">
        <v>0</v>
      </c>
      <c r="AH12" s="14">
        <v>0</v>
      </c>
      <c r="AI12" s="14">
        <v>0</v>
      </c>
      <c r="AJ12" s="14">
        <v>0</v>
      </c>
      <c r="AK12" s="14">
        <v>0</v>
      </c>
    </row>
    <row r="13" spans="2:37" hidden="1" x14ac:dyDescent="0.3">
      <c r="B13" s="15" t="s">
        <v>177</v>
      </c>
      <c r="C13" s="14">
        <v>0</v>
      </c>
      <c r="D13" s="14">
        <v>0</v>
      </c>
      <c r="E13" s="14">
        <v>0</v>
      </c>
      <c r="F13" s="14"/>
      <c r="G13" s="14">
        <v>0</v>
      </c>
      <c r="H13" s="14">
        <v>0</v>
      </c>
      <c r="I13" s="14">
        <v>0</v>
      </c>
      <c r="J13" s="14">
        <v>0</v>
      </c>
      <c r="K13" s="14"/>
      <c r="L13" s="14">
        <v>0</v>
      </c>
      <c r="M13" s="14">
        <v>0</v>
      </c>
      <c r="N13" s="14">
        <v>0</v>
      </c>
      <c r="O13" s="14">
        <v>0</v>
      </c>
      <c r="P13" s="14">
        <v>0</v>
      </c>
      <c r="Q13" s="14">
        <v>0</v>
      </c>
      <c r="R13" s="14">
        <v>0</v>
      </c>
      <c r="S13" s="14">
        <v>0</v>
      </c>
      <c r="T13" s="14">
        <v>0</v>
      </c>
      <c r="U13" s="14">
        <v>0</v>
      </c>
      <c r="V13" s="14">
        <v>0</v>
      </c>
      <c r="W13" s="14">
        <v>0</v>
      </c>
      <c r="X13" s="14"/>
      <c r="Y13" s="14">
        <v>0</v>
      </c>
      <c r="Z13" s="14">
        <v>0</v>
      </c>
      <c r="AA13" s="14">
        <v>0</v>
      </c>
      <c r="AB13" s="14"/>
      <c r="AC13" s="14">
        <v>0</v>
      </c>
      <c r="AD13" s="14">
        <v>0</v>
      </c>
      <c r="AE13" s="14">
        <v>0</v>
      </c>
      <c r="AF13" s="14"/>
      <c r="AG13" s="14">
        <v>0</v>
      </c>
      <c r="AH13" s="14">
        <v>0</v>
      </c>
      <c r="AI13" s="14">
        <v>0</v>
      </c>
      <c r="AJ13" s="14">
        <v>0</v>
      </c>
      <c r="AK13" s="14">
        <v>0</v>
      </c>
    </row>
    <row r="14" spans="2:37" hidden="1" x14ac:dyDescent="0.3">
      <c r="B14" s="15" t="s">
        <v>178</v>
      </c>
      <c r="C14" s="14">
        <v>0</v>
      </c>
      <c r="D14" s="14">
        <v>0</v>
      </c>
      <c r="E14" s="14">
        <v>0</v>
      </c>
      <c r="F14" s="14"/>
      <c r="G14" s="14">
        <v>0</v>
      </c>
      <c r="H14" s="14">
        <v>0</v>
      </c>
      <c r="I14" s="14">
        <v>0</v>
      </c>
      <c r="J14" s="14">
        <v>0</v>
      </c>
      <c r="K14" s="14"/>
      <c r="L14" s="14">
        <v>0</v>
      </c>
      <c r="M14" s="14">
        <v>0</v>
      </c>
      <c r="N14" s="14">
        <v>0</v>
      </c>
      <c r="O14" s="14">
        <v>0</v>
      </c>
      <c r="P14" s="14">
        <v>0</v>
      </c>
      <c r="Q14" s="14">
        <v>0</v>
      </c>
      <c r="R14" s="14">
        <v>0</v>
      </c>
      <c r="S14" s="14">
        <v>0</v>
      </c>
      <c r="T14" s="14">
        <v>0</v>
      </c>
      <c r="U14" s="14">
        <v>0</v>
      </c>
      <c r="V14" s="14">
        <v>0</v>
      </c>
      <c r="W14" s="14">
        <v>0</v>
      </c>
      <c r="X14" s="14"/>
      <c r="Y14" s="14">
        <v>0</v>
      </c>
      <c r="Z14" s="14">
        <v>0</v>
      </c>
      <c r="AA14" s="14">
        <v>0</v>
      </c>
      <c r="AB14" s="14"/>
      <c r="AC14" s="14">
        <v>0</v>
      </c>
      <c r="AD14" s="14">
        <v>0</v>
      </c>
      <c r="AE14" s="14">
        <v>0</v>
      </c>
      <c r="AF14" s="14"/>
      <c r="AG14" s="14">
        <v>0</v>
      </c>
      <c r="AH14" s="14">
        <v>0</v>
      </c>
      <c r="AI14" s="14">
        <v>0</v>
      </c>
      <c r="AJ14" s="14">
        <v>0</v>
      </c>
      <c r="AK14" s="14">
        <v>0</v>
      </c>
    </row>
    <row r="15" spans="2:37" x14ac:dyDescent="0.3">
      <c r="B15" s="15" t="s">
        <v>179</v>
      </c>
      <c r="C15" s="14">
        <v>5.6473836396872298E-2</v>
      </c>
      <c r="D15" s="14">
        <v>5.5859209586290502E-2</v>
      </c>
      <c r="E15" s="14">
        <v>5.74458447395104E-2</v>
      </c>
      <c r="F15" s="14"/>
      <c r="G15" s="14">
        <v>5.4631706460300501E-2</v>
      </c>
      <c r="H15" s="14">
        <v>4.0358364536484198E-2</v>
      </c>
      <c r="I15" s="14">
        <v>6.9780190015752197E-2</v>
      </c>
      <c r="J15" s="14">
        <v>6.1430636660715E-2</v>
      </c>
      <c r="K15" s="14"/>
      <c r="L15" s="14">
        <v>0.101219951689124</v>
      </c>
      <c r="M15" s="14">
        <v>4.78593245434989E-2</v>
      </c>
      <c r="N15" s="14">
        <v>5.8827286785259197E-2</v>
      </c>
      <c r="O15" s="14">
        <v>6.0030322219252502E-2</v>
      </c>
      <c r="P15" s="14">
        <v>4.17416737260402E-2</v>
      </c>
      <c r="Q15" s="14">
        <v>4.10203512269324E-2</v>
      </c>
      <c r="R15" s="14">
        <v>7.9085557975315704E-2</v>
      </c>
      <c r="S15" s="14">
        <v>8.2314753854012698E-2</v>
      </c>
      <c r="T15" s="14">
        <v>2.25957112553728E-2</v>
      </c>
      <c r="U15" s="14">
        <v>4.4501967755756197E-2</v>
      </c>
      <c r="V15" s="14">
        <v>5.1205969788972301E-2</v>
      </c>
      <c r="W15" s="14">
        <v>2.3128409559809798E-2</v>
      </c>
      <c r="X15" s="14"/>
      <c r="Y15" s="14">
        <v>4.4425452572021899E-2</v>
      </c>
      <c r="Z15" s="14">
        <v>6.8319446056538793E-2</v>
      </c>
      <c r="AA15" s="14">
        <v>4.8670595855838099E-2</v>
      </c>
      <c r="AB15" s="14"/>
      <c r="AC15" s="14">
        <v>4.1348288347866198E-2</v>
      </c>
      <c r="AD15" s="14">
        <v>4.7100928875871501E-2</v>
      </c>
      <c r="AE15" s="14">
        <v>9.4591151506388804E-2</v>
      </c>
      <c r="AF15" s="14"/>
      <c r="AG15" s="14">
        <v>9.4059988355744695E-2</v>
      </c>
      <c r="AH15" s="14">
        <v>5.8179274043111698E-2</v>
      </c>
      <c r="AI15" s="14">
        <v>8.6026624184721498E-2</v>
      </c>
      <c r="AJ15" s="14">
        <v>3.7461503192797202E-2</v>
      </c>
      <c r="AK15" s="14">
        <v>6.3227693934261406E-2</v>
      </c>
    </row>
    <row r="16" spans="2:37" x14ac:dyDescent="0.3">
      <c r="B16" s="15" t="s">
        <v>180</v>
      </c>
      <c r="C16" s="14">
        <v>0.119021064501742</v>
      </c>
      <c r="D16" s="14">
        <v>0.113411082667152</v>
      </c>
      <c r="E16" s="14">
        <v>0.12397513955608799</v>
      </c>
      <c r="F16" s="14"/>
      <c r="G16" s="14">
        <v>0.116205438236025</v>
      </c>
      <c r="H16" s="14">
        <v>0.101417747602948</v>
      </c>
      <c r="I16" s="14">
        <v>0.12330098976451</v>
      </c>
      <c r="J16" s="14">
        <v>0.13832522740238401</v>
      </c>
      <c r="K16" s="14"/>
      <c r="L16" s="14">
        <v>0.138474178728477</v>
      </c>
      <c r="M16" s="14">
        <v>0.125309460806243</v>
      </c>
      <c r="N16" s="14">
        <v>9.8585230868942095E-2</v>
      </c>
      <c r="O16" s="14">
        <v>0.11025942340103501</v>
      </c>
      <c r="P16" s="14">
        <v>0.16544232365379999</v>
      </c>
      <c r="Q16" s="14">
        <v>0.147037731369036</v>
      </c>
      <c r="R16" s="14">
        <v>0.136489201059774</v>
      </c>
      <c r="S16" s="14">
        <v>9.9746515857458501E-2</v>
      </c>
      <c r="T16" s="14">
        <v>0.11535133571499299</v>
      </c>
      <c r="U16" s="14">
        <v>7.6244441361138796E-2</v>
      </c>
      <c r="V16" s="14">
        <v>9.0375579245944193E-2</v>
      </c>
      <c r="W16" s="14">
        <v>5.7901356563917601E-2</v>
      </c>
      <c r="X16" s="14"/>
      <c r="Y16" s="14">
        <v>0.118906963227874</v>
      </c>
      <c r="Z16" s="14">
        <v>0.133117390668475</v>
      </c>
      <c r="AA16" s="14">
        <v>0.12078424339268699</v>
      </c>
      <c r="AB16" s="14"/>
      <c r="AC16" s="14">
        <v>8.7687484857060904E-2</v>
      </c>
      <c r="AD16" s="14">
        <v>0.10737982764241299</v>
      </c>
      <c r="AE16" s="14">
        <v>0.179180071963736</v>
      </c>
      <c r="AF16" s="14"/>
      <c r="AG16" s="14">
        <v>0.186085911400351</v>
      </c>
      <c r="AH16" s="14">
        <v>0.12619715812281301</v>
      </c>
      <c r="AI16" s="14">
        <v>0.16486606200512</v>
      </c>
      <c r="AJ16" s="14">
        <v>8.8756071651774293E-2</v>
      </c>
      <c r="AK16" s="14">
        <v>0.139574670882123</v>
      </c>
    </row>
    <row r="17" spans="2:37" x14ac:dyDescent="0.3">
      <c r="B17" s="15" t="s">
        <v>181</v>
      </c>
      <c r="C17" s="14">
        <v>0.29101476363334799</v>
      </c>
      <c r="D17" s="14">
        <v>0.25543525880232398</v>
      </c>
      <c r="E17" s="14">
        <v>0.32700792831736297</v>
      </c>
      <c r="F17" s="14"/>
      <c r="G17" s="14">
        <v>0.27171710062305399</v>
      </c>
      <c r="H17" s="14">
        <v>0.30540135625485898</v>
      </c>
      <c r="I17" s="14">
        <v>0.26766875082330999</v>
      </c>
      <c r="J17" s="14">
        <v>0.31901135584531298</v>
      </c>
      <c r="K17" s="14"/>
      <c r="L17" s="14">
        <v>0.23345335529562999</v>
      </c>
      <c r="M17" s="14">
        <v>0.29086559498925302</v>
      </c>
      <c r="N17" s="14">
        <v>0.31069898681920199</v>
      </c>
      <c r="O17" s="14">
        <v>0.298532217161942</v>
      </c>
      <c r="P17" s="14">
        <v>0.27528041314622498</v>
      </c>
      <c r="Q17" s="14">
        <v>0.32260855108898301</v>
      </c>
      <c r="R17" s="14">
        <v>0.28972269151336499</v>
      </c>
      <c r="S17" s="14">
        <v>0.32383769458372602</v>
      </c>
      <c r="T17" s="14">
        <v>0.32981974263788599</v>
      </c>
      <c r="U17" s="14">
        <v>0.27608834287123102</v>
      </c>
      <c r="V17" s="14">
        <v>0.27589375812998601</v>
      </c>
      <c r="W17" s="14">
        <v>0.314621356315537</v>
      </c>
      <c r="X17" s="14"/>
      <c r="Y17" s="14">
        <v>0.35450637295500897</v>
      </c>
      <c r="Z17" s="14">
        <v>0.24749100036285601</v>
      </c>
      <c r="AA17" s="14">
        <v>0.340415160024237</v>
      </c>
      <c r="AB17" s="14"/>
      <c r="AC17" s="14">
        <v>0.31128671604487701</v>
      </c>
      <c r="AD17" s="14">
        <v>0.28569046354035499</v>
      </c>
      <c r="AE17" s="14">
        <v>0.30527388099422897</v>
      </c>
      <c r="AF17" s="14"/>
      <c r="AG17" s="14">
        <v>0.35802508037785202</v>
      </c>
      <c r="AH17" s="14">
        <v>0.28411788644527097</v>
      </c>
      <c r="AI17" s="14">
        <v>0.24142946811611199</v>
      </c>
      <c r="AJ17" s="14">
        <v>0.31663653574509698</v>
      </c>
      <c r="AK17" s="14">
        <v>0.256610518587432</v>
      </c>
    </row>
    <row r="18" spans="2:37" x14ac:dyDescent="0.3">
      <c r="B18" s="15" t="s">
        <v>182</v>
      </c>
      <c r="C18" s="14">
        <v>0.33709869998461101</v>
      </c>
      <c r="D18" s="14">
        <v>0.34157128379045298</v>
      </c>
      <c r="E18" s="14">
        <v>0.33296676371846701</v>
      </c>
      <c r="F18" s="14"/>
      <c r="G18" s="14">
        <v>0.3415130032002</v>
      </c>
      <c r="H18" s="14">
        <v>0.36064503203888598</v>
      </c>
      <c r="I18" s="14">
        <v>0.335186248811078</v>
      </c>
      <c r="J18" s="14">
        <v>0.30675279195528998</v>
      </c>
      <c r="K18" s="14"/>
      <c r="L18" s="14">
        <v>0.32288805306850599</v>
      </c>
      <c r="M18" s="14">
        <v>0.36670138594435298</v>
      </c>
      <c r="N18" s="14">
        <v>0.35086594097728202</v>
      </c>
      <c r="O18" s="14">
        <v>0.322493274228902</v>
      </c>
      <c r="P18" s="14">
        <v>0.340456466581747</v>
      </c>
      <c r="Q18" s="14">
        <v>0.35655755724758997</v>
      </c>
      <c r="R18" s="14">
        <v>0.294894530864724</v>
      </c>
      <c r="S18" s="14">
        <v>0.33672176147473798</v>
      </c>
      <c r="T18" s="14">
        <v>0.33869600662806698</v>
      </c>
      <c r="U18" s="14">
        <v>0.31717150638777603</v>
      </c>
      <c r="V18" s="14">
        <v>0.32390188077513898</v>
      </c>
      <c r="W18" s="14">
        <v>0.405420854619923</v>
      </c>
      <c r="X18" s="14"/>
      <c r="Y18" s="14">
        <v>0.355222475794018</v>
      </c>
      <c r="Z18" s="14">
        <v>0.34174676216015798</v>
      </c>
      <c r="AA18" s="14">
        <v>0.33598755817973203</v>
      </c>
      <c r="AB18" s="14"/>
      <c r="AC18" s="14">
        <v>0.35522751595371099</v>
      </c>
      <c r="AD18" s="14">
        <v>0.34282412445578297</v>
      </c>
      <c r="AE18" s="14">
        <v>0.27797493483500402</v>
      </c>
      <c r="AF18" s="14"/>
      <c r="AG18" s="14">
        <v>0.27852771993327802</v>
      </c>
      <c r="AH18" s="14">
        <v>0.34324173395383001</v>
      </c>
      <c r="AI18" s="14">
        <v>0.32143284255955901</v>
      </c>
      <c r="AJ18" s="14">
        <v>0.34881108272095201</v>
      </c>
      <c r="AK18" s="14">
        <v>0.33718391508307199</v>
      </c>
    </row>
    <row r="19" spans="2:37" x14ac:dyDescent="0.3">
      <c r="B19" s="15" t="s">
        <v>183</v>
      </c>
      <c r="C19" s="20">
        <v>0.196391635483427</v>
      </c>
      <c r="D19" s="20">
        <v>0.233723165153781</v>
      </c>
      <c r="E19" s="20">
        <v>0.158604323668571</v>
      </c>
      <c r="F19" s="20"/>
      <c r="G19" s="20">
        <v>0.21593275148041999</v>
      </c>
      <c r="H19" s="20">
        <v>0.19217749956682301</v>
      </c>
      <c r="I19" s="20">
        <v>0.204063820585351</v>
      </c>
      <c r="J19" s="20">
        <v>0.174479988136298</v>
      </c>
      <c r="K19" s="20"/>
      <c r="L19" s="20">
        <v>0.20396446121826201</v>
      </c>
      <c r="M19" s="20">
        <v>0.169264233716653</v>
      </c>
      <c r="N19" s="20">
        <v>0.18102255454931501</v>
      </c>
      <c r="O19" s="20">
        <v>0.20868476298886901</v>
      </c>
      <c r="P19" s="20">
        <v>0.177079122892188</v>
      </c>
      <c r="Q19" s="20">
        <v>0.13277580906745801</v>
      </c>
      <c r="R19" s="20">
        <v>0.19980801858682201</v>
      </c>
      <c r="S19" s="20">
        <v>0.15737927423006501</v>
      </c>
      <c r="T19" s="20">
        <v>0.193537203763681</v>
      </c>
      <c r="U19" s="20">
        <v>0.28599374162409802</v>
      </c>
      <c r="V19" s="20">
        <v>0.25862281205995802</v>
      </c>
      <c r="W19" s="20">
        <v>0.19892802294081199</v>
      </c>
      <c r="X19" s="20"/>
      <c r="Y19" s="20">
        <v>0.12693873545107701</v>
      </c>
      <c r="Z19" s="20">
        <v>0.20932540075197201</v>
      </c>
      <c r="AA19" s="20">
        <v>0.154142442547506</v>
      </c>
      <c r="AB19" s="20"/>
      <c r="AC19" s="20">
        <v>0.20444999479648601</v>
      </c>
      <c r="AD19" s="20">
        <v>0.21700465548557701</v>
      </c>
      <c r="AE19" s="20">
        <v>0.14297996070064201</v>
      </c>
      <c r="AF19" s="20"/>
      <c r="AG19" s="20">
        <v>8.3301299932774506E-2</v>
      </c>
      <c r="AH19" s="20">
        <v>0.18826394743497399</v>
      </c>
      <c r="AI19" s="20">
        <v>0.186245003134487</v>
      </c>
      <c r="AJ19" s="20">
        <v>0.20833480668937901</v>
      </c>
      <c r="AK19" s="20">
        <v>0.203403201513112</v>
      </c>
    </row>
    <row r="20" spans="2:37" x14ac:dyDescent="0.3">
      <c r="B20" s="16"/>
    </row>
    <row r="21" spans="2:37" x14ac:dyDescent="0.3">
      <c r="B21" t="s">
        <v>72</v>
      </c>
    </row>
    <row r="22" spans="2:37" x14ac:dyDescent="0.3">
      <c r="B22" t="s">
        <v>73</v>
      </c>
    </row>
    <row r="24" spans="2:37" x14ac:dyDescent="0.3">
      <c r="B24"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K24"/>
  <sheetViews>
    <sheetView showGridLines="0" workbookViewId="0">
      <pane xSplit="2" topLeftCell="C1" activePane="topRight" state="frozen"/>
      <selection pane="topRight" activeCell="I23" sqref="I23"/>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190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ht="28.8" hidden="1" x14ac:dyDescent="0.3">
      <c r="B9" s="15" t="s">
        <v>173</v>
      </c>
      <c r="C9" s="14">
        <v>0</v>
      </c>
      <c r="D9" s="14">
        <v>0</v>
      </c>
      <c r="E9" s="14">
        <v>0</v>
      </c>
      <c r="F9" s="14"/>
      <c r="G9" s="14">
        <v>0</v>
      </c>
      <c r="H9" s="14">
        <v>0</v>
      </c>
      <c r="I9" s="14">
        <v>0</v>
      </c>
      <c r="J9" s="14">
        <v>0</v>
      </c>
      <c r="K9" s="14"/>
      <c r="L9" s="14">
        <v>0</v>
      </c>
      <c r="M9" s="14">
        <v>0</v>
      </c>
      <c r="N9" s="14">
        <v>0</v>
      </c>
      <c r="O9" s="14">
        <v>0</v>
      </c>
      <c r="P9" s="14">
        <v>0</v>
      </c>
      <c r="Q9" s="14">
        <v>0</v>
      </c>
      <c r="R9" s="14">
        <v>0</v>
      </c>
      <c r="S9" s="14">
        <v>0</v>
      </c>
      <c r="T9" s="14">
        <v>0</v>
      </c>
      <c r="U9" s="14">
        <v>0</v>
      </c>
      <c r="V9" s="14">
        <v>0</v>
      </c>
      <c r="W9" s="14">
        <v>0</v>
      </c>
      <c r="X9" s="14"/>
      <c r="Y9" s="14">
        <v>0</v>
      </c>
      <c r="Z9" s="14">
        <v>0</v>
      </c>
      <c r="AA9" s="14">
        <v>0</v>
      </c>
      <c r="AB9" s="14"/>
      <c r="AC9" s="14">
        <v>0</v>
      </c>
      <c r="AD9" s="14">
        <v>0</v>
      </c>
      <c r="AE9" s="14">
        <v>0</v>
      </c>
      <c r="AF9" s="14"/>
      <c r="AG9" s="14">
        <v>0</v>
      </c>
      <c r="AH9" s="14">
        <v>0</v>
      </c>
      <c r="AI9" s="14">
        <v>0</v>
      </c>
      <c r="AJ9" s="14">
        <v>0</v>
      </c>
      <c r="AK9" s="14">
        <v>0</v>
      </c>
    </row>
    <row r="10" spans="2:37" ht="28.8" hidden="1" x14ac:dyDescent="0.3">
      <c r="B10" s="15" t="s">
        <v>174</v>
      </c>
      <c r="C10" s="14">
        <v>0</v>
      </c>
      <c r="D10" s="14">
        <v>0</v>
      </c>
      <c r="E10" s="14">
        <v>0</v>
      </c>
      <c r="F10" s="14"/>
      <c r="G10" s="14">
        <v>0</v>
      </c>
      <c r="H10" s="14">
        <v>0</v>
      </c>
      <c r="I10" s="14">
        <v>0</v>
      </c>
      <c r="J10" s="14">
        <v>0</v>
      </c>
      <c r="K10" s="14"/>
      <c r="L10" s="14">
        <v>0</v>
      </c>
      <c r="M10" s="14">
        <v>0</v>
      </c>
      <c r="N10" s="14">
        <v>0</v>
      </c>
      <c r="O10" s="14">
        <v>0</v>
      </c>
      <c r="P10" s="14">
        <v>0</v>
      </c>
      <c r="Q10" s="14">
        <v>0</v>
      </c>
      <c r="R10" s="14">
        <v>0</v>
      </c>
      <c r="S10" s="14">
        <v>0</v>
      </c>
      <c r="T10" s="14">
        <v>0</v>
      </c>
      <c r="U10" s="14">
        <v>0</v>
      </c>
      <c r="V10" s="14">
        <v>0</v>
      </c>
      <c r="W10" s="14">
        <v>0</v>
      </c>
      <c r="X10" s="14"/>
      <c r="Y10" s="14">
        <v>0</v>
      </c>
      <c r="Z10" s="14">
        <v>0</v>
      </c>
      <c r="AA10" s="14">
        <v>0</v>
      </c>
      <c r="AB10" s="14"/>
      <c r="AC10" s="14">
        <v>0</v>
      </c>
      <c r="AD10" s="14">
        <v>0</v>
      </c>
      <c r="AE10" s="14">
        <v>0</v>
      </c>
      <c r="AF10" s="14"/>
      <c r="AG10" s="14">
        <v>0</v>
      </c>
      <c r="AH10" s="14">
        <v>0</v>
      </c>
      <c r="AI10" s="14">
        <v>0</v>
      </c>
      <c r="AJ10" s="14">
        <v>0</v>
      </c>
      <c r="AK10" s="14">
        <v>0</v>
      </c>
    </row>
    <row r="11" spans="2:37" hidden="1" x14ac:dyDescent="0.3">
      <c r="B11" s="15" t="s">
        <v>175</v>
      </c>
      <c r="C11" s="14">
        <v>0</v>
      </c>
      <c r="D11" s="14">
        <v>0</v>
      </c>
      <c r="E11" s="14">
        <v>0</v>
      </c>
      <c r="F11" s="14"/>
      <c r="G11" s="14">
        <v>0</v>
      </c>
      <c r="H11" s="14">
        <v>0</v>
      </c>
      <c r="I11" s="14">
        <v>0</v>
      </c>
      <c r="J11" s="14">
        <v>0</v>
      </c>
      <c r="K11" s="14"/>
      <c r="L11" s="14">
        <v>0</v>
      </c>
      <c r="M11" s="14">
        <v>0</v>
      </c>
      <c r="N11" s="14">
        <v>0</v>
      </c>
      <c r="O11" s="14">
        <v>0</v>
      </c>
      <c r="P11" s="14">
        <v>0</v>
      </c>
      <c r="Q11" s="14">
        <v>0</v>
      </c>
      <c r="R11" s="14">
        <v>0</v>
      </c>
      <c r="S11" s="14">
        <v>0</v>
      </c>
      <c r="T11" s="14">
        <v>0</v>
      </c>
      <c r="U11" s="14">
        <v>0</v>
      </c>
      <c r="V11" s="14">
        <v>0</v>
      </c>
      <c r="W11" s="14">
        <v>0</v>
      </c>
      <c r="X11" s="14"/>
      <c r="Y11" s="14">
        <v>0</v>
      </c>
      <c r="Z11" s="14">
        <v>0</v>
      </c>
      <c r="AA11" s="14">
        <v>0</v>
      </c>
      <c r="AB11" s="14"/>
      <c r="AC11" s="14">
        <v>0</v>
      </c>
      <c r="AD11" s="14">
        <v>0</v>
      </c>
      <c r="AE11" s="14">
        <v>0</v>
      </c>
      <c r="AF11" s="14"/>
      <c r="AG11" s="14">
        <v>0</v>
      </c>
      <c r="AH11" s="14">
        <v>0</v>
      </c>
      <c r="AI11" s="14">
        <v>0</v>
      </c>
      <c r="AJ11" s="14">
        <v>0</v>
      </c>
      <c r="AK11" s="14">
        <v>0</v>
      </c>
    </row>
    <row r="12" spans="2:37" hidden="1" x14ac:dyDescent="0.3">
      <c r="B12" s="15" t="s">
        <v>176</v>
      </c>
      <c r="C12" s="14">
        <v>0</v>
      </c>
      <c r="D12" s="14">
        <v>0</v>
      </c>
      <c r="E12" s="14">
        <v>0</v>
      </c>
      <c r="F12" s="14"/>
      <c r="G12" s="14">
        <v>0</v>
      </c>
      <c r="H12" s="14">
        <v>0</v>
      </c>
      <c r="I12" s="14">
        <v>0</v>
      </c>
      <c r="J12" s="14">
        <v>0</v>
      </c>
      <c r="K12" s="14"/>
      <c r="L12" s="14">
        <v>0</v>
      </c>
      <c r="M12" s="14">
        <v>0</v>
      </c>
      <c r="N12" s="14">
        <v>0</v>
      </c>
      <c r="O12" s="14">
        <v>0</v>
      </c>
      <c r="P12" s="14">
        <v>0</v>
      </c>
      <c r="Q12" s="14">
        <v>0</v>
      </c>
      <c r="R12" s="14">
        <v>0</v>
      </c>
      <c r="S12" s="14">
        <v>0</v>
      </c>
      <c r="T12" s="14">
        <v>0</v>
      </c>
      <c r="U12" s="14">
        <v>0</v>
      </c>
      <c r="V12" s="14">
        <v>0</v>
      </c>
      <c r="W12" s="14">
        <v>0</v>
      </c>
      <c r="X12" s="14"/>
      <c r="Y12" s="14">
        <v>0</v>
      </c>
      <c r="Z12" s="14">
        <v>0</v>
      </c>
      <c r="AA12" s="14">
        <v>0</v>
      </c>
      <c r="AB12" s="14"/>
      <c r="AC12" s="14">
        <v>0</v>
      </c>
      <c r="AD12" s="14">
        <v>0</v>
      </c>
      <c r="AE12" s="14">
        <v>0</v>
      </c>
      <c r="AF12" s="14"/>
      <c r="AG12" s="14">
        <v>0</v>
      </c>
      <c r="AH12" s="14">
        <v>0</v>
      </c>
      <c r="AI12" s="14">
        <v>0</v>
      </c>
      <c r="AJ12" s="14">
        <v>0</v>
      </c>
      <c r="AK12" s="14">
        <v>0</v>
      </c>
    </row>
    <row r="13" spans="2:37" hidden="1" x14ac:dyDescent="0.3">
      <c r="B13" s="15" t="s">
        <v>177</v>
      </c>
      <c r="C13" s="14">
        <v>0</v>
      </c>
      <c r="D13" s="14">
        <v>0</v>
      </c>
      <c r="E13" s="14">
        <v>0</v>
      </c>
      <c r="F13" s="14"/>
      <c r="G13" s="14">
        <v>0</v>
      </c>
      <c r="H13" s="14">
        <v>0</v>
      </c>
      <c r="I13" s="14">
        <v>0</v>
      </c>
      <c r="J13" s="14">
        <v>0</v>
      </c>
      <c r="K13" s="14"/>
      <c r="L13" s="14">
        <v>0</v>
      </c>
      <c r="M13" s="14">
        <v>0</v>
      </c>
      <c r="N13" s="14">
        <v>0</v>
      </c>
      <c r="O13" s="14">
        <v>0</v>
      </c>
      <c r="P13" s="14">
        <v>0</v>
      </c>
      <c r="Q13" s="14">
        <v>0</v>
      </c>
      <c r="R13" s="14">
        <v>0</v>
      </c>
      <c r="S13" s="14">
        <v>0</v>
      </c>
      <c r="T13" s="14">
        <v>0</v>
      </c>
      <c r="U13" s="14">
        <v>0</v>
      </c>
      <c r="V13" s="14">
        <v>0</v>
      </c>
      <c r="W13" s="14">
        <v>0</v>
      </c>
      <c r="X13" s="14"/>
      <c r="Y13" s="14">
        <v>0</v>
      </c>
      <c r="Z13" s="14">
        <v>0</v>
      </c>
      <c r="AA13" s="14">
        <v>0</v>
      </c>
      <c r="AB13" s="14"/>
      <c r="AC13" s="14">
        <v>0</v>
      </c>
      <c r="AD13" s="14">
        <v>0</v>
      </c>
      <c r="AE13" s="14">
        <v>0</v>
      </c>
      <c r="AF13" s="14"/>
      <c r="AG13" s="14">
        <v>0</v>
      </c>
      <c r="AH13" s="14">
        <v>0</v>
      </c>
      <c r="AI13" s="14">
        <v>0</v>
      </c>
      <c r="AJ13" s="14">
        <v>0</v>
      </c>
      <c r="AK13" s="14">
        <v>0</v>
      </c>
    </row>
    <row r="14" spans="2:37" hidden="1" x14ac:dyDescent="0.3">
      <c r="B14" s="15" t="s">
        <v>178</v>
      </c>
      <c r="C14" s="14">
        <v>0</v>
      </c>
      <c r="D14" s="14">
        <v>0</v>
      </c>
      <c r="E14" s="14">
        <v>0</v>
      </c>
      <c r="F14" s="14"/>
      <c r="G14" s="14">
        <v>0</v>
      </c>
      <c r="H14" s="14">
        <v>0</v>
      </c>
      <c r="I14" s="14">
        <v>0</v>
      </c>
      <c r="J14" s="14">
        <v>0</v>
      </c>
      <c r="K14" s="14"/>
      <c r="L14" s="14">
        <v>0</v>
      </c>
      <c r="M14" s="14">
        <v>0</v>
      </c>
      <c r="N14" s="14">
        <v>0</v>
      </c>
      <c r="O14" s="14">
        <v>0</v>
      </c>
      <c r="P14" s="14">
        <v>0</v>
      </c>
      <c r="Q14" s="14">
        <v>0</v>
      </c>
      <c r="R14" s="14">
        <v>0</v>
      </c>
      <c r="S14" s="14">
        <v>0</v>
      </c>
      <c r="T14" s="14">
        <v>0</v>
      </c>
      <c r="U14" s="14">
        <v>0</v>
      </c>
      <c r="V14" s="14">
        <v>0</v>
      </c>
      <c r="W14" s="14">
        <v>0</v>
      </c>
      <c r="X14" s="14"/>
      <c r="Y14" s="14">
        <v>0</v>
      </c>
      <c r="Z14" s="14">
        <v>0</v>
      </c>
      <c r="AA14" s="14">
        <v>0</v>
      </c>
      <c r="AB14" s="14"/>
      <c r="AC14" s="14">
        <v>0</v>
      </c>
      <c r="AD14" s="14">
        <v>0</v>
      </c>
      <c r="AE14" s="14">
        <v>0</v>
      </c>
      <c r="AF14" s="14"/>
      <c r="AG14" s="14">
        <v>0</v>
      </c>
      <c r="AH14" s="14">
        <v>0</v>
      </c>
      <c r="AI14" s="14">
        <v>0</v>
      </c>
      <c r="AJ14" s="14">
        <v>0</v>
      </c>
      <c r="AK14" s="14">
        <v>0</v>
      </c>
    </row>
    <row r="15" spans="2:37" x14ac:dyDescent="0.3">
      <c r="B15" s="15" t="s">
        <v>179</v>
      </c>
      <c r="C15" s="14">
        <v>0.21325244970334101</v>
      </c>
      <c r="D15" s="14">
        <v>0.22042930337088201</v>
      </c>
      <c r="E15" s="14">
        <v>0.207649949008575</v>
      </c>
      <c r="F15" s="14"/>
      <c r="G15" s="14">
        <v>0.228125914864137</v>
      </c>
      <c r="H15" s="14">
        <v>0.229270970444056</v>
      </c>
      <c r="I15" s="14">
        <v>0.21421603089498101</v>
      </c>
      <c r="J15" s="14">
        <v>0.181272927705841</v>
      </c>
      <c r="K15" s="14"/>
      <c r="L15" s="14">
        <v>0.251275595274849</v>
      </c>
      <c r="M15" s="14">
        <v>0.204579277437616</v>
      </c>
      <c r="N15" s="14">
        <v>0.184254248677688</v>
      </c>
      <c r="O15" s="14">
        <v>0.21599070389026001</v>
      </c>
      <c r="P15" s="14">
        <v>0.19138530491293601</v>
      </c>
      <c r="Q15" s="14">
        <v>0.21487486792452401</v>
      </c>
      <c r="R15" s="14">
        <v>0.18414318238293201</v>
      </c>
      <c r="S15" s="14">
        <v>0.21406562837976301</v>
      </c>
      <c r="T15" s="14">
        <v>0.244763964195443</v>
      </c>
      <c r="U15" s="14">
        <v>0.212415935251591</v>
      </c>
      <c r="V15" s="14">
        <v>0.186875088053779</v>
      </c>
      <c r="W15" s="14">
        <v>0.196606280176853</v>
      </c>
      <c r="X15" s="14"/>
      <c r="Y15" s="14">
        <v>0.26396153342986101</v>
      </c>
      <c r="Z15" s="14">
        <v>0.20883638461930901</v>
      </c>
      <c r="AA15" s="14">
        <v>0.19228844107849899</v>
      </c>
      <c r="AB15" s="14"/>
      <c r="AC15" s="14">
        <v>0.238749048524483</v>
      </c>
      <c r="AD15" s="14">
        <v>0.20303591530482001</v>
      </c>
      <c r="AE15" s="14">
        <v>0.18970712832779199</v>
      </c>
      <c r="AF15" s="14"/>
      <c r="AG15" s="14">
        <v>0.16236384666954101</v>
      </c>
      <c r="AH15" s="14">
        <v>0.20289260515520999</v>
      </c>
      <c r="AI15" s="14">
        <v>0.232824116712332</v>
      </c>
      <c r="AJ15" s="14">
        <v>0.21528937214428701</v>
      </c>
      <c r="AK15" s="14">
        <v>0.21140949956321001</v>
      </c>
    </row>
    <row r="16" spans="2:37" x14ac:dyDescent="0.3">
      <c r="B16" s="15" t="s">
        <v>180</v>
      </c>
      <c r="C16" s="14">
        <v>0.47730206249213702</v>
      </c>
      <c r="D16" s="14">
        <v>0.47265978937702802</v>
      </c>
      <c r="E16" s="14">
        <v>0.480359652361117</v>
      </c>
      <c r="F16" s="14"/>
      <c r="G16" s="14">
        <v>0.50329587790615504</v>
      </c>
      <c r="H16" s="14">
        <v>0.49594161454156499</v>
      </c>
      <c r="I16" s="14">
        <v>0.45829524862277699</v>
      </c>
      <c r="J16" s="14">
        <v>0.44568318121820599</v>
      </c>
      <c r="K16" s="14"/>
      <c r="L16" s="14">
        <v>0.42123976328090201</v>
      </c>
      <c r="M16" s="14">
        <v>0.49453239720715098</v>
      </c>
      <c r="N16" s="14">
        <v>0.49099918871954801</v>
      </c>
      <c r="O16" s="14">
        <v>0.50682430418695601</v>
      </c>
      <c r="P16" s="14">
        <v>0.46535377917757198</v>
      </c>
      <c r="Q16" s="14">
        <v>0.52476167061479495</v>
      </c>
      <c r="R16" s="14">
        <v>0.49671957122343102</v>
      </c>
      <c r="S16" s="14">
        <v>0.42267080635558602</v>
      </c>
      <c r="T16" s="14">
        <v>0.48563563925092101</v>
      </c>
      <c r="U16" s="14">
        <v>0.47118643952794997</v>
      </c>
      <c r="V16" s="14">
        <v>0.43093451092871399</v>
      </c>
      <c r="W16" s="14">
        <v>0.51063152933005396</v>
      </c>
      <c r="X16" s="14"/>
      <c r="Y16" s="14">
        <v>0.48183523504662401</v>
      </c>
      <c r="Z16" s="14">
        <v>0.50215238910817706</v>
      </c>
      <c r="AA16" s="14">
        <v>0.50306904847080902</v>
      </c>
      <c r="AB16" s="14"/>
      <c r="AC16" s="14">
        <v>0.469148251289568</v>
      </c>
      <c r="AD16" s="14">
        <v>0.51642134981518895</v>
      </c>
      <c r="AE16" s="14">
        <v>0.41149975313662202</v>
      </c>
      <c r="AF16" s="14"/>
      <c r="AG16" s="14">
        <v>0.39664532953866799</v>
      </c>
      <c r="AH16" s="14">
        <v>0.46395412696844102</v>
      </c>
      <c r="AI16" s="14">
        <v>0.49351770218927499</v>
      </c>
      <c r="AJ16" s="14">
        <v>0.49243892502015402</v>
      </c>
      <c r="AK16" s="14">
        <v>0.464168181948869</v>
      </c>
    </row>
    <row r="17" spans="2:37" x14ac:dyDescent="0.3">
      <c r="B17" s="15" t="s">
        <v>181</v>
      </c>
      <c r="C17" s="14">
        <v>0.18977581787269901</v>
      </c>
      <c r="D17" s="14">
        <v>0.17307115028595199</v>
      </c>
      <c r="E17" s="14">
        <v>0.20601437464240199</v>
      </c>
      <c r="F17" s="14"/>
      <c r="G17" s="14">
        <v>0.15082206826285599</v>
      </c>
      <c r="H17" s="14">
        <v>0.189613387453795</v>
      </c>
      <c r="I17" s="14">
        <v>0.17977775462423001</v>
      </c>
      <c r="J17" s="14">
        <v>0.241017267848086</v>
      </c>
      <c r="K17" s="14"/>
      <c r="L17" s="14">
        <v>0.19117207970045899</v>
      </c>
      <c r="M17" s="14">
        <v>0.186816946181105</v>
      </c>
      <c r="N17" s="14">
        <v>0.24225388205138801</v>
      </c>
      <c r="O17" s="14">
        <v>0.178653277981248</v>
      </c>
      <c r="P17" s="14">
        <v>0.23612517763655799</v>
      </c>
      <c r="Q17" s="14">
        <v>0.16313461071431101</v>
      </c>
      <c r="R17" s="14">
        <v>0.17851353964938499</v>
      </c>
      <c r="S17" s="14">
        <v>0.195850349374625</v>
      </c>
      <c r="T17" s="14">
        <v>0.148254332621128</v>
      </c>
      <c r="U17" s="14">
        <v>0.191352020764671</v>
      </c>
      <c r="V17" s="14">
        <v>0.23598658732803501</v>
      </c>
      <c r="W17" s="14">
        <v>0.15311501834889299</v>
      </c>
      <c r="X17" s="14"/>
      <c r="Y17" s="14">
        <v>0.14747661378949101</v>
      </c>
      <c r="Z17" s="14">
        <v>0.167474826421977</v>
      </c>
      <c r="AA17" s="14">
        <v>0.19142982346524501</v>
      </c>
      <c r="AB17" s="14"/>
      <c r="AC17" s="14">
        <v>0.18136400384168599</v>
      </c>
      <c r="AD17" s="14">
        <v>0.162259688079153</v>
      </c>
      <c r="AE17" s="14">
        <v>0.26119315438804402</v>
      </c>
      <c r="AF17" s="14"/>
      <c r="AG17" s="14">
        <v>0.169932290158267</v>
      </c>
      <c r="AH17" s="14">
        <v>0.16519198975114699</v>
      </c>
      <c r="AI17" s="14">
        <v>0.15739501901026101</v>
      </c>
      <c r="AJ17" s="14">
        <v>0.20245512879034</v>
      </c>
      <c r="AK17" s="14">
        <v>0.18342311435414399</v>
      </c>
    </row>
    <row r="18" spans="2:37" x14ac:dyDescent="0.3">
      <c r="B18" s="15" t="s">
        <v>182</v>
      </c>
      <c r="C18" s="14">
        <v>9.1946605093634698E-2</v>
      </c>
      <c r="D18" s="14">
        <v>0.103109340120398</v>
      </c>
      <c r="E18" s="14">
        <v>8.1006538627934596E-2</v>
      </c>
      <c r="F18" s="14"/>
      <c r="G18" s="14">
        <v>0.102829434115489</v>
      </c>
      <c r="H18" s="14">
        <v>6.31531515267309E-2</v>
      </c>
      <c r="I18" s="14">
        <v>0.108250522603377</v>
      </c>
      <c r="J18" s="14">
        <v>9.71010529876557E-2</v>
      </c>
      <c r="K18" s="14"/>
      <c r="L18" s="14">
        <v>9.7158167039325394E-2</v>
      </c>
      <c r="M18" s="14">
        <v>8.3618333032919906E-2</v>
      </c>
      <c r="N18" s="14">
        <v>7.0506765162006296E-2</v>
      </c>
      <c r="O18" s="14">
        <v>7.3407577615511505E-2</v>
      </c>
      <c r="P18" s="14">
        <v>8.3943676091229893E-2</v>
      </c>
      <c r="Q18" s="14">
        <v>8.2498509284118907E-2</v>
      </c>
      <c r="R18" s="14">
        <v>0.115878882577631</v>
      </c>
      <c r="S18" s="14">
        <v>0.14293696361956301</v>
      </c>
      <c r="T18" s="14">
        <v>0.106756270360224</v>
      </c>
      <c r="U18" s="14">
        <v>8.4115449707146003E-2</v>
      </c>
      <c r="V18" s="14">
        <v>0.110691106284519</v>
      </c>
      <c r="W18" s="14">
        <v>6.9777535287673706E-2</v>
      </c>
      <c r="X18" s="14"/>
      <c r="Y18" s="14">
        <v>8.4477402152984105E-2</v>
      </c>
      <c r="Z18" s="14">
        <v>9.7348092853514104E-2</v>
      </c>
      <c r="AA18" s="14">
        <v>9.7260209182352397E-2</v>
      </c>
      <c r="AB18" s="14"/>
      <c r="AC18" s="14">
        <v>8.1530773994799993E-2</v>
      </c>
      <c r="AD18" s="14">
        <v>9.3877273009136203E-2</v>
      </c>
      <c r="AE18" s="14">
        <v>0.107009280797964</v>
      </c>
      <c r="AF18" s="14"/>
      <c r="AG18" s="14">
        <v>0.24186311484874301</v>
      </c>
      <c r="AH18" s="14">
        <v>0.14301291337459199</v>
      </c>
      <c r="AI18" s="14">
        <v>9.1797328692377E-2</v>
      </c>
      <c r="AJ18" s="14">
        <v>6.2557716335201699E-2</v>
      </c>
      <c r="AK18" s="14">
        <v>0.110542432035902</v>
      </c>
    </row>
    <row r="19" spans="2:37" x14ac:dyDescent="0.3">
      <c r="B19" s="15" t="s">
        <v>183</v>
      </c>
      <c r="C19" s="20">
        <v>2.7723064838188701E-2</v>
      </c>
      <c r="D19" s="20">
        <v>3.0730416845740401E-2</v>
      </c>
      <c r="E19" s="20">
        <v>2.4969485359971198E-2</v>
      </c>
      <c r="F19" s="20"/>
      <c r="G19" s="20">
        <v>1.49267048513619E-2</v>
      </c>
      <c r="H19" s="20">
        <v>2.2020876033853901E-2</v>
      </c>
      <c r="I19" s="20">
        <v>3.9460443254635297E-2</v>
      </c>
      <c r="J19" s="20">
        <v>3.4925570240211298E-2</v>
      </c>
      <c r="K19" s="20"/>
      <c r="L19" s="20">
        <v>3.9154394704465002E-2</v>
      </c>
      <c r="M19" s="20">
        <v>3.0453046141208698E-2</v>
      </c>
      <c r="N19" s="20">
        <v>1.1985915389369901E-2</v>
      </c>
      <c r="O19" s="20">
        <v>2.51241363260243E-2</v>
      </c>
      <c r="P19" s="20">
        <v>2.31920621817042E-2</v>
      </c>
      <c r="Q19" s="20">
        <v>1.47303414622518E-2</v>
      </c>
      <c r="R19" s="20">
        <v>2.47448241666204E-2</v>
      </c>
      <c r="S19" s="20">
        <v>2.4476252270463E-2</v>
      </c>
      <c r="T19" s="20">
        <v>1.45897935722826E-2</v>
      </c>
      <c r="U19" s="20">
        <v>4.0930154748642297E-2</v>
      </c>
      <c r="V19" s="20">
        <v>3.55127074049525E-2</v>
      </c>
      <c r="W19" s="20">
        <v>6.9869636856526696E-2</v>
      </c>
      <c r="X19" s="20"/>
      <c r="Y19" s="20">
        <v>2.2249215581040399E-2</v>
      </c>
      <c r="Z19" s="20">
        <v>2.4188306997023502E-2</v>
      </c>
      <c r="AA19" s="20">
        <v>1.59524778030951E-2</v>
      </c>
      <c r="AB19" s="20"/>
      <c r="AC19" s="20">
        <v>2.9207922349463601E-2</v>
      </c>
      <c r="AD19" s="20">
        <v>2.4405773791701401E-2</v>
      </c>
      <c r="AE19" s="20">
        <v>3.0590683349578499E-2</v>
      </c>
      <c r="AF19" s="20"/>
      <c r="AG19" s="20">
        <v>2.91954187847814E-2</v>
      </c>
      <c r="AH19" s="20">
        <v>2.49483647506103E-2</v>
      </c>
      <c r="AI19" s="20">
        <v>2.4465833395755299E-2</v>
      </c>
      <c r="AJ19" s="20">
        <v>2.7258857710017299E-2</v>
      </c>
      <c r="AK19" s="20">
        <v>3.0456772097874101E-2</v>
      </c>
    </row>
    <row r="20" spans="2:37" x14ac:dyDescent="0.3">
      <c r="B20" s="16"/>
    </row>
    <row r="21" spans="2:37" x14ac:dyDescent="0.3">
      <c r="B21" t="s">
        <v>72</v>
      </c>
    </row>
    <row r="22" spans="2:37" x14ac:dyDescent="0.3">
      <c r="B22" t="s">
        <v>73</v>
      </c>
    </row>
    <row r="24" spans="2:37" x14ac:dyDescent="0.3">
      <c r="B24"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K24"/>
  <sheetViews>
    <sheetView showGridLines="0" workbookViewId="0">
      <pane xSplit="2" topLeftCell="C1" activePane="topRight" state="frozen"/>
      <selection pane="topRight" activeCell="A9" sqref="A9:XFD14"/>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191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ht="28.8" hidden="1" x14ac:dyDescent="0.3">
      <c r="B9" s="15" t="s">
        <v>173</v>
      </c>
      <c r="C9" s="14">
        <v>0</v>
      </c>
      <c r="D9" s="14">
        <v>0</v>
      </c>
      <c r="E9" s="14">
        <v>0</v>
      </c>
      <c r="F9" s="14"/>
      <c r="G9" s="14">
        <v>0</v>
      </c>
      <c r="H9" s="14">
        <v>0</v>
      </c>
      <c r="I9" s="14">
        <v>0</v>
      </c>
      <c r="J9" s="14">
        <v>0</v>
      </c>
      <c r="K9" s="14"/>
      <c r="L9" s="14">
        <v>0</v>
      </c>
      <c r="M9" s="14">
        <v>0</v>
      </c>
      <c r="N9" s="14">
        <v>0</v>
      </c>
      <c r="O9" s="14">
        <v>0</v>
      </c>
      <c r="P9" s="14">
        <v>0</v>
      </c>
      <c r="Q9" s="14">
        <v>0</v>
      </c>
      <c r="R9" s="14">
        <v>0</v>
      </c>
      <c r="S9" s="14">
        <v>0</v>
      </c>
      <c r="T9" s="14">
        <v>0</v>
      </c>
      <c r="U9" s="14">
        <v>0</v>
      </c>
      <c r="V9" s="14">
        <v>0</v>
      </c>
      <c r="W9" s="14">
        <v>0</v>
      </c>
      <c r="X9" s="14"/>
      <c r="Y9" s="14">
        <v>0</v>
      </c>
      <c r="Z9" s="14">
        <v>0</v>
      </c>
      <c r="AA9" s="14">
        <v>0</v>
      </c>
      <c r="AB9" s="14"/>
      <c r="AC9" s="14">
        <v>0</v>
      </c>
      <c r="AD9" s="14">
        <v>0</v>
      </c>
      <c r="AE9" s="14">
        <v>0</v>
      </c>
      <c r="AF9" s="14"/>
      <c r="AG9" s="14">
        <v>0</v>
      </c>
      <c r="AH9" s="14">
        <v>0</v>
      </c>
      <c r="AI9" s="14">
        <v>0</v>
      </c>
      <c r="AJ9" s="14">
        <v>0</v>
      </c>
      <c r="AK9" s="14">
        <v>0</v>
      </c>
    </row>
    <row r="10" spans="2:37" ht="28.8" hidden="1" x14ac:dyDescent="0.3">
      <c r="B10" s="15" t="s">
        <v>174</v>
      </c>
      <c r="C10" s="14">
        <v>0</v>
      </c>
      <c r="D10" s="14">
        <v>0</v>
      </c>
      <c r="E10" s="14">
        <v>0</v>
      </c>
      <c r="F10" s="14"/>
      <c r="G10" s="14">
        <v>0</v>
      </c>
      <c r="H10" s="14">
        <v>0</v>
      </c>
      <c r="I10" s="14">
        <v>0</v>
      </c>
      <c r="J10" s="14">
        <v>0</v>
      </c>
      <c r="K10" s="14"/>
      <c r="L10" s="14">
        <v>0</v>
      </c>
      <c r="M10" s="14">
        <v>0</v>
      </c>
      <c r="N10" s="14">
        <v>0</v>
      </c>
      <c r="O10" s="14">
        <v>0</v>
      </c>
      <c r="P10" s="14">
        <v>0</v>
      </c>
      <c r="Q10" s="14">
        <v>0</v>
      </c>
      <c r="R10" s="14">
        <v>0</v>
      </c>
      <c r="S10" s="14">
        <v>0</v>
      </c>
      <c r="T10" s="14">
        <v>0</v>
      </c>
      <c r="U10" s="14">
        <v>0</v>
      </c>
      <c r="V10" s="14">
        <v>0</v>
      </c>
      <c r="W10" s="14">
        <v>0</v>
      </c>
      <c r="X10" s="14"/>
      <c r="Y10" s="14">
        <v>0</v>
      </c>
      <c r="Z10" s="14">
        <v>0</v>
      </c>
      <c r="AA10" s="14">
        <v>0</v>
      </c>
      <c r="AB10" s="14"/>
      <c r="AC10" s="14">
        <v>0</v>
      </c>
      <c r="AD10" s="14">
        <v>0</v>
      </c>
      <c r="AE10" s="14">
        <v>0</v>
      </c>
      <c r="AF10" s="14"/>
      <c r="AG10" s="14">
        <v>0</v>
      </c>
      <c r="AH10" s="14">
        <v>0</v>
      </c>
      <c r="AI10" s="14">
        <v>0</v>
      </c>
      <c r="AJ10" s="14">
        <v>0</v>
      </c>
      <c r="AK10" s="14">
        <v>0</v>
      </c>
    </row>
    <row r="11" spans="2:37" hidden="1" x14ac:dyDescent="0.3">
      <c r="B11" s="15" t="s">
        <v>175</v>
      </c>
      <c r="C11" s="14">
        <v>0</v>
      </c>
      <c r="D11" s="14">
        <v>0</v>
      </c>
      <c r="E11" s="14">
        <v>0</v>
      </c>
      <c r="F11" s="14"/>
      <c r="G11" s="14">
        <v>0</v>
      </c>
      <c r="H11" s="14">
        <v>0</v>
      </c>
      <c r="I11" s="14">
        <v>0</v>
      </c>
      <c r="J11" s="14">
        <v>0</v>
      </c>
      <c r="K11" s="14"/>
      <c r="L11" s="14">
        <v>0</v>
      </c>
      <c r="M11" s="14">
        <v>0</v>
      </c>
      <c r="N11" s="14">
        <v>0</v>
      </c>
      <c r="O11" s="14">
        <v>0</v>
      </c>
      <c r="P11" s="14">
        <v>0</v>
      </c>
      <c r="Q11" s="14">
        <v>0</v>
      </c>
      <c r="R11" s="14">
        <v>0</v>
      </c>
      <c r="S11" s="14">
        <v>0</v>
      </c>
      <c r="T11" s="14">
        <v>0</v>
      </c>
      <c r="U11" s="14">
        <v>0</v>
      </c>
      <c r="V11" s="14">
        <v>0</v>
      </c>
      <c r="W11" s="14">
        <v>0</v>
      </c>
      <c r="X11" s="14"/>
      <c r="Y11" s="14">
        <v>0</v>
      </c>
      <c r="Z11" s="14">
        <v>0</v>
      </c>
      <c r="AA11" s="14">
        <v>0</v>
      </c>
      <c r="AB11" s="14"/>
      <c r="AC11" s="14">
        <v>0</v>
      </c>
      <c r="AD11" s="14">
        <v>0</v>
      </c>
      <c r="AE11" s="14">
        <v>0</v>
      </c>
      <c r="AF11" s="14"/>
      <c r="AG11" s="14">
        <v>0</v>
      </c>
      <c r="AH11" s="14">
        <v>0</v>
      </c>
      <c r="AI11" s="14">
        <v>0</v>
      </c>
      <c r="AJ11" s="14">
        <v>0</v>
      </c>
      <c r="AK11" s="14">
        <v>0</v>
      </c>
    </row>
    <row r="12" spans="2:37" hidden="1" x14ac:dyDescent="0.3">
      <c r="B12" s="15" t="s">
        <v>176</v>
      </c>
      <c r="C12" s="14">
        <v>0</v>
      </c>
      <c r="D12" s="14">
        <v>0</v>
      </c>
      <c r="E12" s="14">
        <v>0</v>
      </c>
      <c r="F12" s="14"/>
      <c r="G12" s="14">
        <v>0</v>
      </c>
      <c r="H12" s="14">
        <v>0</v>
      </c>
      <c r="I12" s="14">
        <v>0</v>
      </c>
      <c r="J12" s="14">
        <v>0</v>
      </c>
      <c r="K12" s="14"/>
      <c r="L12" s="14">
        <v>0</v>
      </c>
      <c r="M12" s="14">
        <v>0</v>
      </c>
      <c r="N12" s="14">
        <v>0</v>
      </c>
      <c r="O12" s="14">
        <v>0</v>
      </c>
      <c r="P12" s="14">
        <v>0</v>
      </c>
      <c r="Q12" s="14">
        <v>0</v>
      </c>
      <c r="R12" s="14">
        <v>0</v>
      </c>
      <c r="S12" s="14">
        <v>0</v>
      </c>
      <c r="T12" s="14">
        <v>0</v>
      </c>
      <c r="U12" s="14">
        <v>0</v>
      </c>
      <c r="V12" s="14">
        <v>0</v>
      </c>
      <c r="W12" s="14">
        <v>0</v>
      </c>
      <c r="X12" s="14"/>
      <c r="Y12" s="14">
        <v>0</v>
      </c>
      <c r="Z12" s="14">
        <v>0</v>
      </c>
      <c r="AA12" s="14">
        <v>0</v>
      </c>
      <c r="AB12" s="14"/>
      <c r="AC12" s="14">
        <v>0</v>
      </c>
      <c r="AD12" s="14">
        <v>0</v>
      </c>
      <c r="AE12" s="14">
        <v>0</v>
      </c>
      <c r="AF12" s="14"/>
      <c r="AG12" s="14">
        <v>0</v>
      </c>
      <c r="AH12" s="14">
        <v>0</v>
      </c>
      <c r="AI12" s="14">
        <v>0</v>
      </c>
      <c r="AJ12" s="14">
        <v>0</v>
      </c>
      <c r="AK12" s="14">
        <v>0</v>
      </c>
    </row>
    <row r="13" spans="2:37" hidden="1" x14ac:dyDescent="0.3">
      <c r="B13" s="15" t="s">
        <v>177</v>
      </c>
      <c r="C13" s="14">
        <v>0</v>
      </c>
      <c r="D13" s="14">
        <v>0</v>
      </c>
      <c r="E13" s="14">
        <v>0</v>
      </c>
      <c r="F13" s="14"/>
      <c r="G13" s="14">
        <v>0</v>
      </c>
      <c r="H13" s="14">
        <v>0</v>
      </c>
      <c r="I13" s="14">
        <v>0</v>
      </c>
      <c r="J13" s="14">
        <v>0</v>
      </c>
      <c r="K13" s="14"/>
      <c r="L13" s="14">
        <v>0</v>
      </c>
      <c r="M13" s="14">
        <v>0</v>
      </c>
      <c r="N13" s="14">
        <v>0</v>
      </c>
      <c r="O13" s="14">
        <v>0</v>
      </c>
      <c r="P13" s="14">
        <v>0</v>
      </c>
      <c r="Q13" s="14">
        <v>0</v>
      </c>
      <c r="R13" s="14">
        <v>0</v>
      </c>
      <c r="S13" s="14">
        <v>0</v>
      </c>
      <c r="T13" s="14">
        <v>0</v>
      </c>
      <c r="U13" s="14">
        <v>0</v>
      </c>
      <c r="V13" s="14">
        <v>0</v>
      </c>
      <c r="W13" s="14">
        <v>0</v>
      </c>
      <c r="X13" s="14"/>
      <c r="Y13" s="14">
        <v>0</v>
      </c>
      <c r="Z13" s="14">
        <v>0</v>
      </c>
      <c r="AA13" s="14">
        <v>0</v>
      </c>
      <c r="AB13" s="14"/>
      <c r="AC13" s="14">
        <v>0</v>
      </c>
      <c r="AD13" s="14">
        <v>0</v>
      </c>
      <c r="AE13" s="14">
        <v>0</v>
      </c>
      <c r="AF13" s="14"/>
      <c r="AG13" s="14">
        <v>0</v>
      </c>
      <c r="AH13" s="14">
        <v>0</v>
      </c>
      <c r="AI13" s="14">
        <v>0</v>
      </c>
      <c r="AJ13" s="14">
        <v>0</v>
      </c>
      <c r="AK13" s="14">
        <v>0</v>
      </c>
    </row>
    <row r="14" spans="2:37" hidden="1" x14ac:dyDescent="0.3">
      <c r="B14" s="15" t="s">
        <v>178</v>
      </c>
      <c r="C14" s="14">
        <v>0</v>
      </c>
      <c r="D14" s="14">
        <v>0</v>
      </c>
      <c r="E14" s="14">
        <v>0</v>
      </c>
      <c r="F14" s="14"/>
      <c r="G14" s="14">
        <v>0</v>
      </c>
      <c r="H14" s="14">
        <v>0</v>
      </c>
      <c r="I14" s="14">
        <v>0</v>
      </c>
      <c r="J14" s="14">
        <v>0</v>
      </c>
      <c r="K14" s="14"/>
      <c r="L14" s="14">
        <v>0</v>
      </c>
      <c r="M14" s="14">
        <v>0</v>
      </c>
      <c r="N14" s="14">
        <v>0</v>
      </c>
      <c r="O14" s="14">
        <v>0</v>
      </c>
      <c r="P14" s="14">
        <v>0</v>
      </c>
      <c r="Q14" s="14">
        <v>0</v>
      </c>
      <c r="R14" s="14">
        <v>0</v>
      </c>
      <c r="S14" s="14">
        <v>0</v>
      </c>
      <c r="T14" s="14">
        <v>0</v>
      </c>
      <c r="U14" s="14">
        <v>0</v>
      </c>
      <c r="V14" s="14">
        <v>0</v>
      </c>
      <c r="W14" s="14">
        <v>0</v>
      </c>
      <c r="X14" s="14"/>
      <c r="Y14" s="14">
        <v>0</v>
      </c>
      <c r="Z14" s="14">
        <v>0</v>
      </c>
      <c r="AA14" s="14">
        <v>0</v>
      </c>
      <c r="AB14" s="14"/>
      <c r="AC14" s="14">
        <v>0</v>
      </c>
      <c r="AD14" s="14">
        <v>0</v>
      </c>
      <c r="AE14" s="14">
        <v>0</v>
      </c>
      <c r="AF14" s="14"/>
      <c r="AG14" s="14">
        <v>0</v>
      </c>
      <c r="AH14" s="14">
        <v>0</v>
      </c>
      <c r="AI14" s="14">
        <v>0</v>
      </c>
      <c r="AJ14" s="14">
        <v>0</v>
      </c>
      <c r="AK14" s="14">
        <v>0</v>
      </c>
    </row>
    <row r="15" spans="2:37" x14ac:dyDescent="0.3">
      <c r="B15" s="15" t="s">
        <v>179</v>
      </c>
      <c r="C15" s="14">
        <v>8.3511115314595E-2</v>
      </c>
      <c r="D15" s="14">
        <v>9.0177546312185899E-2</v>
      </c>
      <c r="E15" s="14">
        <v>7.6899987854696594E-2</v>
      </c>
      <c r="F15" s="14"/>
      <c r="G15" s="14">
        <v>7.39407520604283E-2</v>
      </c>
      <c r="H15" s="14">
        <v>7.6819264714145297E-2</v>
      </c>
      <c r="I15" s="14">
        <v>8.8471610008340903E-2</v>
      </c>
      <c r="J15" s="14">
        <v>9.7657304146879995E-2</v>
      </c>
      <c r="K15" s="14"/>
      <c r="L15" s="14">
        <v>0.119404380346469</v>
      </c>
      <c r="M15" s="14">
        <v>7.7468188653743594E-2</v>
      </c>
      <c r="N15" s="14">
        <v>6.8056072270824899E-2</v>
      </c>
      <c r="O15" s="14">
        <v>8.0448157834161302E-2</v>
      </c>
      <c r="P15" s="14">
        <v>7.62517793755286E-2</v>
      </c>
      <c r="Q15" s="14">
        <v>9.4269588484210007E-2</v>
      </c>
      <c r="R15" s="14">
        <v>8.7587622063692805E-2</v>
      </c>
      <c r="S15" s="14">
        <v>5.8410503444161099E-2</v>
      </c>
      <c r="T15" s="14">
        <v>9.9994788786577901E-2</v>
      </c>
      <c r="U15" s="14">
        <v>4.8774543393498702E-2</v>
      </c>
      <c r="V15" s="14">
        <v>4.7146640780744799E-2</v>
      </c>
      <c r="W15" s="14">
        <v>0.104640120265533</v>
      </c>
      <c r="X15" s="14"/>
      <c r="Y15" s="14">
        <v>8.3317137526719307E-2</v>
      </c>
      <c r="Z15" s="14">
        <v>9.1176369556118395E-2</v>
      </c>
      <c r="AA15" s="14">
        <v>9.1879486883469294E-2</v>
      </c>
      <c r="AB15" s="14"/>
      <c r="AC15" s="14">
        <v>0.100383466988117</v>
      </c>
      <c r="AD15" s="14">
        <v>6.6308252749979396E-2</v>
      </c>
      <c r="AE15" s="14">
        <v>9.3890464175070507E-2</v>
      </c>
      <c r="AF15" s="14"/>
      <c r="AG15" s="14">
        <v>9.1780868544812003E-2</v>
      </c>
      <c r="AH15" s="14">
        <v>7.6994241857828494E-2</v>
      </c>
      <c r="AI15" s="14">
        <v>0.10912814881565</v>
      </c>
      <c r="AJ15" s="14">
        <v>7.8253402826117299E-2</v>
      </c>
      <c r="AK15" s="14">
        <v>7.8382625244755602E-2</v>
      </c>
    </row>
    <row r="16" spans="2:37" x14ac:dyDescent="0.3">
      <c r="B16" s="15" t="s">
        <v>180</v>
      </c>
      <c r="C16" s="14">
        <v>0.348683665412719</v>
      </c>
      <c r="D16" s="14">
        <v>0.338849276013865</v>
      </c>
      <c r="E16" s="14">
        <v>0.35992181560273401</v>
      </c>
      <c r="F16" s="14"/>
      <c r="G16" s="14">
        <v>0.37080606755539403</v>
      </c>
      <c r="H16" s="14">
        <v>0.369721961697628</v>
      </c>
      <c r="I16" s="14">
        <v>0.35025206349818699</v>
      </c>
      <c r="J16" s="14">
        <v>0.30126067720719402</v>
      </c>
      <c r="K16" s="14"/>
      <c r="L16" s="14">
        <v>0.38464060867571298</v>
      </c>
      <c r="M16" s="14">
        <v>0.347736140478137</v>
      </c>
      <c r="N16" s="14">
        <v>0.32191921605393597</v>
      </c>
      <c r="O16" s="14">
        <v>0.31966903545647002</v>
      </c>
      <c r="P16" s="14">
        <v>0.32768935174298602</v>
      </c>
      <c r="Q16" s="14">
        <v>0.36703643002906899</v>
      </c>
      <c r="R16" s="14">
        <v>0.34033979165256101</v>
      </c>
      <c r="S16" s="14">
        <v>0.33820769733954198</v>
      </c>
      <c r="T16" s="14">
        <v>0.34135609977340597</v>
      </c>
      <c r="U16" s="14">
        <v>0.34020652593293399</v>
      </c>
      <c r="V16" s="14">
        <v>0.33952031145651501</v>
      </c>
      <c r="W16" s="14">
        <v>0.44176190463028697</v>
      </c>
      <c r="X16" s="14"/>
      <c r="Y16" s="14">
        <v>0.43197891486471701</v>
      </c>
      <c r="Z16" s="14">
        <v>0.35316561281071002</v>
      </c>
      <c r="AA16" s="14">
        <v>0.35009804782654003</v>
      </c>
      <c r="AB16" s="14"/>
      <c r="AC16" s="14">
        <v>0.33970330054950199</v>
      </c>
      <c r="AD16" s="14">
        <v>0.35796606999129099</v>
      </c>
      <c r="AE16" s="14">
        <v>0.36893356480606798</v>
      </c>
      <c r="AF16" s="14"/>
      <c r="AG16" s="14">
        <v>0.34336495717224502</v>
      </c>
      <c r="AH16" s="14">
        <v>0.363567889639694</v>
      </c>
      <c r="AI16" s="14">
        <v>0.37783154022613002</v>
      </c>
      <c r="AJ16" s="14">
        <v>0.33384604557506597</v>
      </c>
      <c r="AK16" s="14">
        <v>0.35861673683590201</v>
      </c>
    </row>
    <row r="17" spans="2:37" x14ac:dyDescent="0.3">
      <c r="B17" s="15" t="s">
        <v>181</v>
      </c>
      <c r="C17" s="14">
        <v>0.304094187365754</v>
      </c>
      <c r="D17" s="14">
        <v>0.289269987767102</v>
      </c>
      <c r="E17" s="14">
        <v>0.31858510208860302</v>
      </c>
      <c r="F17" s="14"/>
      <c r="G17" s="14">
        <v>0.31602195374762299</v>
      </c>
      <c r="H17" s="14">
        <v>0.30178022760010198</v>
      </c>
      <c r="I17" s="14">
        <v>0.270097692968088</v>
      </c>
      <c r="J17" s="14">
        <v>0.32265833091794599</v>
      </c>
      <c r="K17" s="14"/>
      <c r="L17" s="14">
        <v>0.25736415872898699</v>
      </c>
      <c r="M17" s="14">
        <v>0.325758889657141</v>
      </c>
      <c r="N17" s="14">
        <v>0.383856755579703</v>
      </c>
      <c r="O17" s="14">
        <v>0.37587381478825599</v>
      </c>
      <c r="P17" s="14">
        <v>0.27343212683943402</v>
      </c>
      <c r="Q17" s="14">
        <v>0.28053562759528999</v>
      </c>
      <c r="R17" s="14">
        <v>0.29349361432057902</v>
      </c>
      <c r="S17" s="14">
        <v>0.32002976044694298</v>
      </c>
      <c r="T17" s="14">
        <v>0.29281229230612599</v>
      </c>
      <c r="U17" s="14">
        <v>0.29936933533912302</v>
      </c>
      <c r="V17" s="14">
        <v>0.31365263485628098</v>
      </c>
      <c r="W17" s="14">
        <v>0.18849760510373301</v>
      </c>
      <c r="X17" s="14"/>
      <c r="Y17" s="14">
        <v>0.27089795519300103</v>
      </c>
      <c r="Z17" s="14">
        <v>0.27380660042064298</v>
      </c>
      <c r="AA17" s="14">
        <v>0.35895401501741298</v>
      </c>
      <c r="AB17" s="14"/>
      <c r="AC17" s="14">
        <v>0.30938066328034203</v>
      </c>
      <c r="AD17" s="14">
        <v>0.29659986302142899</v>
      </c>
      <c r="AE17" s="14">
        <v>0.30673757694691101</v>
      </c>
      <c r="AF17" s="14"/>
      <c r="AG17" s="14">
        <v>0.28279514193337602</v>
      </c>
      <c r="AH17" s="14">
        <v>0.31603769855540598</v>
      </c>
      <c r="AI17" s="14">
        <v>0.27213835296975197</v>
      </c>
      <c r="AJ17" s="14">
        <v>0.32771677322179199</v>
      </c>
      <c r="AK17" s="14">
        <v>0.27138858447595099</v>
      </c>
    </row>
    <row r="18" spans="2:37" x14ac:dyDescent="0.3">
      <c r="B18" s="15" t="s">
        <v>182</v>
      </c>
      <c r="C18" s="14">
        <v>0.21089315430688901</v>
      </c>
      <c r="D18" s="14">
        <v>0.22148671026806299</v>
      </c>
      <c r="E18" s="14">
        <v>0.199962342345269</v>
      </c>
      <c r="F18" s="14"/>
      <c r="G18" s="14">
        <v>0.19979346555888</v>
      </c>
      <c r="H18" s="14">
        <v>0.20282206484599999</v>
      </c>
      <c r="I18" s="14">
        <v>0.23299946533747001</v>
      </c>
      <c r="J18" s="14">
        <v>0.21231595536971201</v>
      </c>
      <c r="K18" s="14"/>
      <c r="L18" s="14">
        <v>0.19457971932794799</v>
      </c>
      <c r="M18" s="14">
        <v>0.20577115575772301</v>
      </c>
      <c r="N18" s="14">
        <v>0.19689602974887499</v>
      </c>
      <c r="O18" s="14">
        <v>0.18126289256053099</v>
      </c>
      <c r="P18" s="14">
        <v>0.28541784322256097</v>
      </c>
      <c r="Q18" s="14">
        <v>0.19480766958263299</v>
      </c>
      <c r="R18" s="14">
        <v>0.22844561656755899</v>
      </c>
      <c r="S18" s="14">
        <v>0.240721994021455</v>
      </c>
      <c r="T18" s="14">
        <v>0.210139087305243</v>
      </c>
      <c r="U18" s="14">
        <v>0.21611799569671</v>
      </c>
      <c r="V18" s="14">
        <v>0.240247450631561</v>
      </c>
      <c r="W18" s="14">
        <v>0.16087528062301501</v>
      </c>
      <c r="X18" s="14"/>
      <c r="Y18" s="14">
        <v>0.185772900440416</v>
      </c>
      <c r="Z18" s="14">
        <v>0.22779489069030101</v>
      </c>
      <c r="AA18" s="14">
        <v>0.15611637828015201</v>
      </c>
      <c r="AB18" s="14"/>
      <c r="AC18" s="14">
        <v>0.196153954616231</v>
      </c>
      <c r="AD18" s="14">
        <v>0.22673616420124099</v>
      </c>
      <c r="AE18" s="14">
        <v>0.17579179449316501</v>
      </c>
      <c r="AF18" s="14"/>
      <c r="AG18" s="14">
        <v>0.20937277384274</v>
      </c>
      <c r="AH18" s="14">
        <v>0.188511480895037</v>
      </c>
      <c r="AI18" s="14">
        <v>0.203432316158073</v>
      </c>
      <c r="AJ18" s="14">
        <v>0.20624491682500401</v>
      </c>
      <c r="AK18" s="14">
        <v>0.237158198697828</v>
      </c>
    </row>
    <row r="19" spans="2:37" x14ac:dyDescent="0.3">
      <c r="B19" s="15" t="s">
        <v>183</v>
      </c>
      <c r="C19" s="20">
        <v>5.2817877600042203E-2</v>
      </c>
      <c r="D19" s="20">
        <v>6.0216479638783897E-2</v>
      </c>
      <c r="E19" s="20">
        <v>4.4630752108698199E-2</v>
      </c>
      <c r="F19" s="20"/>
      <c r="G19" s="20">
        <v>3.9437761077674501E-2</v>
      </c>
      <c r="H19" s="20">
        <v>4.8856481142124597E-2</v>
      </c>
      <c r="I19" s="20">
        <v>5.8179168187913903E-2</v>
      </c>
      <c r="J19" s="20">
        <v>6.6107732358267599E-2</v>
      </c>
      <c r="K19" s="20"/>
      <c r="L19" s="20">
        <v>4.4011132920883302E-2</v>
      </c>
      <c r="M19" s="20">
        <v>4.3265625453255997E-2</v>
      </c>
      <c r="N19" s="20">
        <v>2.9271926346662199E-2</v>
      </c>
      <c r="O19" s="20">
        <v>4.2746099360582199E-2</v>
      </c>
      <c r="P19" s="20">
        <v>3.7208898819490598E-2</v>
      </c>
      <c r="Q19" s="20">
        <v>6.3350684308798699E-2</v>
      </c>
      <c r="R19" s="20">
        <v>5.0133355395608301E-2</v>
      </c>
      <c r="S19" s="20">
        <v>4.2630044747898402E-2</v>
      </c>
      <c r="T19" s="20">
        <v>5.5697731828646402E-2</v>
      </c>
      <c r="U19" s="20">
        <v>9.5531599637734402E-2</v>
      </c>
      <c r="V19" s="20">
        <v>5.9432962274898103E-2</v>
      </c>
      <c r="W19" s="20">
        <v>0.104225089377432</v>
      </c>
      <c r="X19" s="20"/>
      <c r="Y19" s="20">
        <v>2.8033091975146699E-2</v>
      </c>
      <c r="Z19" s="20">
        <v>5.4056526522227401E-2</v>
      </c>
      <c r="AA19" s="20">
        <v>4.2952071992424803E-2</v>
      </c>
      <c r="AB19" s="20"/>
      <c r="AC19" s="20">
        <v>5.4378614565807601E-2</v>
      </c>
      <c r="AD19" s="20">
        <v>5.2389650036059401E-2</v>
      </c>
      <c r="AE19" s="20">
        <v>5.46465995787856E-2</v>
      </c>
      <c r="AF19" s="20"/>
      <c r="AG19" s="20">
        <v>7.2686258506826598E-2</v>
      </c>
      <c r="AH19" s="20">
        <v>5.4888689052033597E-2</v>
      </c>
      <c r="AI19" s="20">
        <v>3.7469641830393703E-2</v>
      </c>
      <c r="AJ19" s="20">
        <v>5.3938861552020899E-2</v>
      </c>
      <c r="AK19" s="20">
        <v>5.4453854745563503E-2</v>
      </c>
    </row>
    <row r="20" spans="2:37" x14ac:dyDescent="0.3">
      <c r="B20" s="16"/>
    </row>
    <row r="21" spans="2:37" x14ac:dyDescent="0.3">
      <c r="B21" t="s">
        <v>72</v>
      </c>
    </row>
    <row r="22" spans="2:37" x14ac:dyDescent="0.3">
      <c r="B22" t="s">
        <v>73</v>
      </c>
    </row>
    <row r="24" spans="2:37" x14ac:dyDescent="0.3">
      <c r="B24"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K24"/>
  <sheetViews>
    <sheetView showGridLines="0" workbookViewId="0">
      <pane xSplit="2" topLeftCell="C1" activePane="topRight" state="frozen"/>
      <selection pane="topRight" activeCell="A9" sqref="A9:XFD14"/>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192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ht="28.8" hidden="1" x14ac:dyDescent="0.3">
      <c r="B9" s="15" t="s">
        <v>173</v>
      </c>
      <c r="C9" s="14">
        <v>0</v>
      </c>
      <c r="D9" s="14">
        <v>0</v>
      </c>
      <c r="E9" s="14">
        <v>0</v>
      </c>
      <c r="F9" s="14"/>
      <c r="G9" s="14">
        <v>0</v>
      </c>
      <c r="H9" s="14">
        <v>0</v>
      </c>
      <c r="I9" s="14">
        <v>0</v>
      </c>
      <c r="J9" s="14">
        <v>0</v>
      </c>
      <c r="K9" s="14"/>
      <c r="L9" s="14">
        <v>0</v>
      </c>
      <c r="M9" s="14">
        <v>0</v>
      </c>
      <c r="N9" s="14">
        <v>0</v>
      </c>
      <c r="O9" s="14">
        <v>0</v>
      </c>
      <c r="P9" s="14">
        <v>0</v>
      </c>
      <c r="Q9" s="14">
        <v>0</v>
      </c>
      <c r="R9" s="14">
        <v>0</v>
      </c>
      <c r="S9" s="14">
        <v>0</v>
      </c>
      <c r="T9" s="14">
        <v>0</v>
      </c>
      <c r="U9" s="14">
        <v>0</v>
      </c>
      <c r="V9" s="14">
        <v>0</v>
      </c>
      <c r="W9" s="14">
        <v>0</v>
      </c>
      <c r="X9" s="14"/>
      <c r="Y9" s="14">
        <v>0</v>
      </c>
      <c r="Z9" s="14">
        <v>0</v>
      </c>
      <c r="AA9" s="14">
        <v>0</v>
      </c>
      <c r="AB9" s="14"/>
      <c r="AC9" s="14">
        <v>0</v>
      </c>
      <c r="AD9" s="14">
        <v>0</v>
      </c>
      <c r="AE9" s="14">
        <v>0</v>
      </c>
      <c r="AF9" s="14"/>
      <c r="AG9" s="14">
        <v>0</v>
      </c>
      <c r="AH9" s="14">
        <v>0</v>
      </c>
      <c r="AI9" s="14">
        <v>0</v>
      </c>
      <c r="AJ9" s="14">
        <v>0</v>
      </c>
      <c r="AK9" s="14">
        <v>0</v>
      </c>
    </row>
    <row r="10" spans="2:37" ht="28.8" hidden="1" x14ac:dyDescent="0.3">
      <c r="B10" s="15" t="s">
        <v>174</v>
      </c>
      <c r="C10" s="14">
        <v>0</v>
      </c>
      <c r="D10" s="14">
        <v>0</v>
      </c>
      <c r="E10" s="14">
        <v>0</v>
      </c>
      <c r="F10" s="14"/>
      <c r="G10" s="14">
        <v>0</v>
      </c>
      <c r="H10" s="14">
        <v>0</v>
      </c>
      <c r="I10" s="14">
        <v>0</v>
      </c>
      <c r="J10" s="14">
        <v>0</v>
      </c>
      <c r="K10" s="14"/>
      <c r="L10" s="14">
        <v>0</v>
      </c>
      <c r="M10" s="14">
        <v>0</v>
      </c>
      <c r="N10" s="14">
        <v>0</v>
      </c>
      <c r="O10" s="14">
        <v>0</v>
      </c>
      <c r="P10" s="14">
        <v>0</v>
      </c>
      <c r="Q10" s="14">
        <v>0</v>
      </c>
      <c r="R10" s="14">
        <v>0</v>
      </c>
      <c r="S10" s="14">
        <v>0</v>
      </c>
      <c r="T10" s="14">
        <v>0</v>
      </c>
      <c r="U10" s="14">
        <v>0</v>
      </c>
      <c r="V10" s="14">
        <v>0</v>
      </c>
      <c r="W10" s="14">
        <v>0</v>
      </c>
      <c r="X10" s="14"/>
      <c r="Y10" s="14">
        <v>0</v>
      </c>
      <c r="Z10" s="14">
        <v>0</v>
      </c>
      <c r="AA10" s="14">
        <v>0</v>
      </c>
      <c r="AB10" s="14"/>
      <c r="AC10" s="14">
        <v>0</v>
      </c>
      <c r="AD10" s="14">
        <v>0</v>
      </c>
      <c r="AE10" s="14">
        <v>0</v>
      </c>
      <c r="AF10" s="14"/>
      <c r="AG10" s="14">
        <v>0</v>
      </c>
      <c r="AH10" s="14">
        <v>0</v>
      </c>
      <c r="AI10" s="14">
        <v>0</v>
      </c>
      <c r="AJ10" s="14">
        <v>0</v>
      </c>
      <c r="AK10" s="14">
        <v>0</v>
      </c>
    </row>
    <row r="11" spans="2:37" hidden="1" x14ac:dyDescent="0.3">
      <c r="B11" s="15" t="s">
        <v>175</v>
      </c>
      <c r="C11" s="14">
        <v>0</v>
      </c>
      <c r="D11" s="14">
        <v>0</v>
      </c>
      <c r="E11" s="14">
        <v>0</v>
      </c>
      <c r="F11" s="14"/>
      <c r="G11" s="14">
        <v>0</v>
      </c>
      <c r="H11" s="14">
        <v>0</v>
      </c>
      <c r="I11" s="14">
        <v>0</v>
      </c>
      <c r="J11" s="14">
        <v>0</v>
      </c>
      <c r="K11" s="14"/>
      <c r="L11" s="14">
        <v>0</v>
      </c>
      <c r="M11" s="14">
        <v>0</v>
      </c>
      <c r="N11" s="14">
        <v>0</v>
      </c>
      <c r="O11" s="14">
        <v>0</v>
      </c>
      <c r="P11" s="14">
        <v>0</v>
      </c>
      <c r="Q11" s="14">
        <v>0</v>
      </c>
      <c r="R11" s="14">
        <v>0</v>
      </c>
      <c r="S11" s="14">
        <v>0</v>
      </c>
      <c r="T11" s="14">
        <v>0</v>
      </c>
      <c r="U11" s="14">
        <v>0</v>
      </c>
      <c r="V11" s="14">
        <v>0</v>
      </c>
      <c r="W11" s="14">
        <v>0</v>
      </c>
      <c r="X11" s="14"/>
      <c r="Y11" s="14">
        <v>0</v>
      </c>
      <c r="Z11" s="14">
        <v>0</v>
      </c>
      <c r="AA11" s="14">
        <v>0</v>
      </c>
      <c r="AB11" s="14"/>
      <c r="AC11" s="14">
        <v>0</v>
      </c>
      <c r="AD11" s="14">
        <v>0</v>
      </c>
      <c r="AE11" s="14">
        <v>0</v>
      </c>
      <c r="AF11" s="14"/>
      <c r="AG11" s="14">
        <v>0</v>
      </c>
      <c r="AH11" s="14">
        <v>0</v>
      </c>
      <c r="AI11" s="14">
        <v>0</v>
      </c>
      <c r="AJ11" s="14">
        <v>0</v>
      </c>
      <c r="AK11" s="14">
        <v>0</v>
      </c>
    </row>
    <row r="12" spans="2:37" hidden="1" x14ac:dyDescent="0.3">
      <c r="B12" s="15" t="s">
        <v>176</v>
      </c>
      <c r="C12" s="14">
        <v>0</v>
      </c>
      <c r="D12" s="14">
        <v>0</v>
      </c>
      <c r="E12" s="14">
        <v>0</v>
      </c>
      <c r="F12" s="14"/>
      <c r="G12" s="14">
        <v>0</v>
      </c>
      <c r="H12" s="14">
        <v>0</v>
      </c>
      <c r="I12" s="14">
        <v>0</v>
      </c>
      <c r="J12" s="14">
        <v>0</v>
      </c>
      <c r="K12" s="14"/>
      <c r="L12" s="14">
        <v>0</v>
      </c>
      <c r="M12" s="14">
        <v>0</v>
      </c>
      <c r="N12" s="14">
        <v>0</v>
      </c>
      <c r="O12" s="14">
        <v>0</v>
      </c>
      <c r="P12" s="14">
        <v>0</v>
      </c>
      <c r="Q12" s="14">
        <v>0</v>
      </c>
      <c r="R12" s="14">
        <v>0</v>
      </c>
      <c r="S12" s="14">
        <v>0</v>
      </c>
      <c r="T12" s="14">
        <v>0</v>
      </c>
      <c r="U12" s="14">
        <v>0</v>
      </c>
      <c r="V12" s="14">
        <v>0</v>
      </c>
      <c r="W12" s="14">
        <v>0</v>
      </c>
      <c r="X12" s="14"/>
      <c r="Y12" s="14">
        <v>0</v>
      </c>
      <c r="Z12" s="14">
        <v>0</v>
      </c>
      <c r="AA12" s="14">
        <v>0</v>
      </c>
      <c r="AB12" s="14"/>
      <c r="AC12" s="14">
        <v>0</v>
      </c>
      <c r="AD12" s="14">
        <v>0</v>
      </c>
      <c r="AE12" s="14">
        <v>0</v>
      </c>
      <c r="AF12" s="14"/>
      <c r="AG12" s="14">
        <v>0</v>
      </c>
      <c r="AH12" s="14">
        <v>0</v>
      </c>
      <c r="AI12" s="14">
        <v>0</v>
      </c>
      <c r="AJ12" s="14">
        <v>0</v>
      </c>
      <c r="AK12" s="14">
        <v>0</v>
      </c>
    </row>
    <row r="13" spans="2:37" hidden="1" x14ac:dyDescent="0.3">
      <c r="B13" s="15" t="s">
        <v>177</v>
      </c>
      <c r="C13" s="14">
        <v>0</v>
      </c>
      <c r="D13" s="14">
        <v>0</v>
      </c>
      <c r="E13" s="14">
        <v>0</v>
      </c>
      <c r="F13" s="14"/>
      <c r="G13" s="14">
        <v>0</v>
      </c>
      <c r="H13" s="14">
        <v>0</v>
      </c>
      <c r="I13" s="14">
        <v>0</v>
      </c>
      <c r="J13" s="14">
        <v>0</v>
      </c>
      <c r="K13" s="14"/>
      <c r="L13" s="14">
        <v>0</v>
      </c>
      <c r="M13" s="14">
        <v>0</v>
      </c>
      <c r="N13" s="14">
        <v>0</v>
      </c>
      <c r="O13" s="14">
        <v>0</v>
      </c>
      <c r="P13" s="14">
        <v>0</v>
      </c>
      <c r="Q13" s="14">
        <v>0</v>
      </c>
      <c r="R13" s="14">
        <v>0</v>
      </c>
      <c r="S13" s="14">
        <v>0</v>
      </c>
      <c r="T13" s="14">
        <v>0</v>
      </c>
      <c r="U13" s="14">
        <v>0</v>
      </c>
      <c r="V13" s="14">
        <v>0</v>
      </c>
      <c r="W13" s="14">
        <v>0</v>
      </c>
      <c r="X13" s="14"/>
      <c r="Y13" s="14">
        <v>0</v>
      </c>
      <c r="Z13" s="14">
        <v>0</v>
      </c>
      <c r="AA13" s="14">
        <v>0</v>
      </c>
      <c r="AB13" s="14"/>
      <c r="AC13" s="14">
        <v>0</v>
      </c>
      <c r="AD13" s="14">
        <v>0</v>
      </c>
      <c r="AE13" s="14">
        <v>0</v>
      </c>
      <c r="AF13" s="14"/>
      <c r="AG13" s="14">
        <v>0</v>
      </c>
      <c r="AH13" s="14">
        <v>0</v>
      </c>
      <c r="AI13" s="14">
        <v>0</v>
      </c>
      <c r="AJ13" s="14">
        <v>0</v>
      </c>
      <c r="AK13" s="14">
        <v>0</v>
      </c>
    </row>
    <row r="14" spans="2:37" hidden="1" x14ac:dyDescent="0.3">
      <c r="B14" s="15" t="s">
        <v>178</v>
      </c>
      <c r="C14" s="14">
        <v>0</v>
      </c>
      <c r="D14" s="14">
        <v>0</v>
      </c>
      <c r="E14" s="14">
        <v>0</v>
      </c>
      <c r="F14" s="14"/>
      <c r="G14" s="14">
        <v>0</v>
      </c>
      <c r="H14" s="14">
        <v>0</v>
      </c>
      <c r="I14" s="14">
        <v>0</v>
      </c>
      <c r="J14" s="14">
        <v>0</v>
      </c>
      <c r="K14" s="14"/>
      <c r="L14" s="14">
        <v>0</v>
      </c>
      <c r="M14" s="14">
        <v>0</v>
      </c>
      <c r="N14" s="14">
        <v>0</v>
      </c>
      <c r="O14" s="14">
        <v>0</v>
      </c>
      <c r="P14" s="14">
        <v>0</v>
      </c>
      <c r="Q14" s="14">
        <v>0</v>
      </c>
      <c r="R14" s="14">
        <v>0</v>
      </c>
      <c r="S14" s="14">
        <v>0</v>
      </c>
      <c r="T14" s="14">
        <v>0</v>
      </c>
      <c r="U14" s="14">
        <v>0</v>
      </c>
      <c r="V14" s="14">
        <v>0</v>
      </c>
      <c r="W14" s="14">
        <v>0</v>
      </c>
      <c r="X14" s="14"/>
      <c r="Y14" s="14">
        <v>0</v>
      </c>
      <c r="Z14" s="14">
        <v>0</v>
      </c>
      <c r="AA14" s="14">
        <v>0</v>
      </c>
      <c r="AB14" s="14"/>
      <c r="AC14" s="14">
        <v>0</v>
      </c>
      <c r="AD14" s="14">
        <v>0</v>
      </c>
      <c r="AE14" s="14">
        <v>0</v>
      </c>
      <c r="AF14" s="14"/>
      <c r="AG14" s="14">
        <v>0</v>
      </c>
      <c r="AH14" s="14">
        <v>0</v>
      </c>
      <c r="AI14" s="14">
        <v>0</v>
      </c>
      <c r="AJ14" s="14">
        <v>0</v>
      </c>
      <c r="AK14" s="14">
        <v>0</v>
      </c>
    </row>
    <row r="15" spans="2:37" x14ac:dyDescent="0.3">
      <c r="B15" s="15" t="s">
        <v>179</v>
      </c>
      <c r="C15" s="14">
        <v>6.4612070314352898E-2</v>
      </c>
      <c r="D15" s="14">
        <v>5.9294894085098998E-2</v>
      </c>
      <c r="E15" s="14">
        <v>6.9576046029961605E-2</v>
      </c>
      <c r="F15" s="14"/>
      <c r="G15" s="14">
        <v>6.0868325247119999E-2</v>
      </c>
      <c r="H15" s="14">
        <v>4.4469962136526403E-2</v>
      </c>
      <c r="I15" s="14">
        <v>7.7981114780809505E-2</v>
      </c>
      <c r="J15" s="14">
        <v>7.8759135915128994E-2</v>
      </c>
      <c r="K15" s="14"/>
      <c r="L15" s="14">
        <v>7.4349619409830994E-2</v>
      </c>
      <c r="M15" s="14">
        <v>6.4941248208518904E-2</v>
      </c>
      <c r="N15" s="14">
        <v>7.0184782053786296E-2</v>
      </c>
      <c r="O15" s="14">
        <v>4.80286347786145E-2</v>
      </c>
      <c r="P15" s="14">
        <v>4.7756464676704101E-2</v>
      </c>
      <c r="Q15" s="14">
        <v>8.9229580564035099E-2</v>
      </c>
      <c r="R15" s="14">
        <v>5.8800230272688297E-2</v>
      </c>
      <c r="S15" s="14">
        <v>6.6114722992634795E-2</v>
      </c>
      <c r="T15" s="14">
        <v>7.4264606868525193E-2</v>
      </c>
      <c r="U15" s="14">
        <v>4.7813476387418202E-2</v>
      </c>
      <c r="V15" s="14">
        <v>6.5351010429960499E-2</v>
      </c>
      <c r="W15" s="14">
        <v>4.54418343835487E-2</v>
      </c>
      <c r="X15" s="14"/>
      <c r="Y15" s="14">
        <v>7.4544514468363604E-2</v>
      </c>
      <c r="Z15" s="14">
        <v>6.1473285562149697E-2</v>
      </c>
      <c r="AA15" s="14">
        <v>7.1031290763973104E-2</v>
      </c>
      <c r="AB15" s="14"/>
      <c r="AC15" s="14">
        <v>6.4946738122310194E-2</v>
      </c>
      <c r="AD15" s="14">
        <v>5.7651953732730798E-2</v>
      </c>
      <c r="AE15" s="14">
        <v>8.3801181997503901E-2</v>
      </c>
      <c r="AF15" s="14"/>
      <c r="AG15" s="14">
        <v>8.3745243384409002E-2</v>
      </c>
      <c r="AH15" s="14">
        <v>6.7306248507841601E-2</v>
      </c>
      <c r="AI15" s="14">
        <v>6.6800618175304097E-2</v>
      </c>
      <c r="AJ15" s="14">
        <v>6.1136373038955999E-2</v>
      </c>
      <c r="AK15" s="14">
        <v>6.2271665002131098E-2</v>
      </c>
    </row>
    <row r="16" spans="2:37" x14ac:dyDescent="0.3">
      <c r="B16" s="15" t="s">
        <v>180</v>
      </c>
      <c r="C16" s="14">
        <v>0.24628214828172301</v>
      </c>
      <c r="D16" s="14">
        <v>0.237534279745162</v>
      </c>
      <c r="E16" s="14">
        <v>0.25512051283422799</v>
      </c>
      <c r="F16" s="14"/>
      <c r="G16" s="14">
        <v>0.25029348934411899</v>
      </c>
      <c r="H16" s="14">
        <v>0.242399643116398</v>
      </c>
      <c r="I16" s="14">
        <v>0.26570511803900398</v>
      </c>
      <c r="J16" s="14">
        <v>0.23120354011961</v>
      </c>
      <c r="K16" s="14"/>
      <c r="L16" s="14">
        <v>0.229381957422606</v>
      </c>
      <c r="M16" s="14">
        <v>0.233207657809369</v>
      </c>
      <c r="N16" s="14">
        <v>0.200392940309471</v>
      </c>
      <c r="O16" s="14">
        <v>0.232988775276989</v>
      </c>
      <c r="P16" s="14">
        <v>0.25157691133396498</v>
      </c>
      <c r="Q16" s="14">
        <v>0.31841570263805002</v>
      </c>
      <c r="R16" s="14">
        <v>0.290824457084776</v>
      </c>
      <c r="S16" s="14">
        <v>0.22539517974165099</v>
      </c>
      <c r="T16" s="14">
        <v>0.25385315405318298</v>
      </c>
      <c r="U16" s="14">
        <v>0.22972004526810999</v>
      </c>
      <c r="V16" s="14">
        <v>0.22111466676701</v>
      </c>
      <c r="W16" s="14">
        <v>0.28823298223572902</v>
      </c>
      <c r="X16" s="14"/>
      <c r="Y16" s="14">
        <v>0.31173790302377602</v>
      </c>
      <c r="Z16" s="14">
        <v>0.25230198932012998</v>
      </c>
      <c r="AA16" s="14">
        <v>0.26189725788065799</v>
      </c>
      <c r="AB16" s="14"/>
      <c r="AC16" s="14">
        <v>0.234997279689584</v>
      </c>
      <c r="AD16" s="14">
        <v>0.25273149477471801</v>
      </c>
      <c r="AE16" s="14">
        <v>0.25955596403403403</v>
      </c>
      <c r="AF16" s="14"/>
      <c r="AG16" s="14">
        <v>0.26107293635773898</v>
      </c>
      <c r="AH16" s="14">
        <v>0.26018611848918999</v>
      </c>
      <c r="AI16" s="14">
        <v>0.31068146397014601</v>
      </c>
      <c r="AJ16" s="14">
        <v>0.22426494701279401</v>
      </c>
      <c r="AK16" s="14">
        <v>0.238940528842183</v>
      </c>
    </row>
    <row r="17" spans="2:37" x14ac:dyDescent="0.3">
      <c r="B17" s="15" t="s">
        <v>181</v>
      </c>
      <c r="C17" s="14">
        <v>0.34150605266800599</v>
      </c>
      <c r="D17" s="14">
        <v>0.31053149609349801</v>
      </c>
      <c r="E17" s="14">
        <v>0.37267979776935101</v>
      </c>
      <c r="F17" s="14"/>
      <c r="G17" s="14">
        <v>0.33721446674264199</v>
      </c>
      <c r="H17" s="14">
        <v>0.35523165397753598</v>
      </c>
      <c r="I17" s="14">
        <v>0.30232191113798801</v>
      </c>
      <c r="J17" s="14">
        <v>0.36479847538462001</v>
      </c>
      <c r="K17" s="14"/>
      <c r="L17" s="14">
        <v>0.33051567084171701</v>
      </c>
      <c r="M17" s="14">
        <v>0.36723204062752501</v>
      </c>
      <c r="N17" s="14">
        <v>0.34389613999673002</v>
      </c>
      <c r="O17" s="14">
        <v>0.36157480736129199</v>
      </c>
      <c r="P17" s="14">
        <v>0.409332621146477</v>
      </c>
      <c r="Q17" s="14">
        <v>0.30130557426714899</v>
      </c>
      <c r="R17" s="14">
        <v>0.34803020339576302</v>
      </c>
      <c r="S17" s="14">
        <v>0.36884454943918599</v>
      </c>
      <c r="T17" s="14">
        <v>0.333660332400673</v>
      </c>
      <c r="U17" s="14">
        <v>0.32420577557125602</v>
      </c>
      <c r="V17" s="14">
        <v>0.29516987767847003</v>
      </c>
      <c r="W17" s="14">
        <v>0.28113379902490299</v>
      </c>
      <c r="X17" s="14"/>
      <c r="Y17" s="14">
        <v>0.33892367902373199</v>
      </c>
      <c r="Z17" s="14">
        <v>0.3343688497856</v>
      </c>
      <c r="AA17" s="14">
        <v>0.253191355051473</v>
      </c>
      <c r="AB17" s="14"/>
      <c r="AC17" s="14">
        <v>0.36555363845251498</v>
      </c>
      <c r="AD17" s="14">
        <v>0.32195765220662298</v>
      </c>
      <c r="AE17" s="14">
        <v>0.33893179263867301</v>
      </c>
      <c r="AF17" s="14"/>
      <c r="AG17" s="14">
        <v>0.26577679750664202</v>
      </c>
      <c r="AH17" s="14">
        <v>0.342482813514978</v>
      </c>
      <c r="AI17" s="14">
        <v>0.28291848937962299</v>
      </c>
      <c r="AJ17" s="14">
        <v>0.36746790577058402</v>
      </c>
      <c r="AK17" s="14">
        <v>0.33743099162311302</v>
      </c>
    </row>
    <row r="18" spans="2:37" x14ac:dyDescent="0.3">
      <c r="B18" s="15" t="s">
        <v>182</v>
      </c>
      <c r="C18" s="14">
        <v>0.241979148030084</v>
      </c>
      <c r="D18" s="14">
        <v>0.26878729320898798</v>
      </c>
      <c r="E18" s="14">
        <v>0.21607135228936</v>
      </c>
      <c r="F18" s="14"/>
      <c r="G18" s="14">
        <v>0.25159443453146402</v>
      </c>
      <c r="H18" s="14">
        <v>0.248669651048988</v>
      </c>
      <c r="I18" s="14">
        <v>0.233793976226122</v>
      </c>
      <c r="J18" s="14">
        <v>0.232809834570226</v>
      </c>
      <c r="K18" s="14"/>
      <c r="L18" s="14">
        <v>0.27300454568665</v>
      </c>
      <c r="M18" s="14">
        <v>0.25909299741185798</v>
      </c>
      <c r="N18" s="14">
        <v>0.258001687741505</v>
      </c>
      <c r="O18" s="14">
        <v>0.248715700610984</v>
      </c>
      <c r="P18" s="14">
        <v>0.21502775640710101</v>
      </c>
      <c r="Q18" s="14">
        <v>0.19249739453206399</v>
      </c>
      <c r="R18" s="14">
        <v>0.19394102950677</v>
      </c>
      <c r="S18" s="14">
        <v>0.23155520746074701</v>
      </c>
      <c r="T18" s="14">
        <v>0.24164579335404099</v>
      </c>
      <c r="U18" s="14">
        <v>0.23901401419468099</v>
      </c>
      <c r="V18" s="14">
        <v>0.27461387571766899</v>
      </c>
      <c r="W18" s="14">
        <v>0.26945101635445101</v>
      </c>
      <c r="X18" s="14"/>
      <c r="Y18" s="14">
        <v>0.22115695514918501</v>
      </c>
      <c r="Z18" s="14">
        <v>0.247233966626552</v>
      </c>
      <c r="AA18" s="14">
        <v>0.275513896868607</v>
      </c>
      <c r="AB18" s="14"/>
      <c r="AC18" s="14">
        <v>0.22614772377971801</v>
      </c>
      <c r="AD18" s="14">
        <v>0.24713481216064401</v>
      </c>
      <c r="AE18" s="14">
        <v>0.24191247741782701</v>
      </c>
      <c r="AF18" s="14"/>
      <c r="AG18" s="14">
        <v>0.31139202638503899</v>
      </c>
      <c r="AH18" s="14">
        <v>0.22404273458384699</v>
      </c>
      <c r="AI18" s="14">
        <v>0.238432719913381</v>
      </c>
      <c r="AJ18" s="14">
        <v>0.23825957976096401</v>
      </c>
      <c r="AK18" s="14">
        <v>0.25062020670360302</v>
      </c>
    </row>
    <row r="19" spans="2:37" x14ac:dyDescent="0.3">
      <c r="B19" s="15" t="s">
        <v>183</v>
      </c>
      <c r="C19" s="20">
        <v>0.10562058070583299</v>
      </c>
      <c r="D19" s="20">
        <v>0.123852036867253</v>
      </c>
      <c r="E19" s="20">
        <v>8.6552291077100302E-2</v>
      </c>
      <c r="F19" s="20"/>
      <c r="G19" s="20">
        <v>0.100029284134656</v>
      </c>
      <c r="H19" s="20">
        <v>0.109229089720551</v>
      </c>
      <c r="I19" s="20">
        <v>0.12019787981607701</v>
      </c>
      <c r="J19" s="20">
        <v>9.24290140104157E-2</v>
      </c>
      <c r="K19" s="20"/>
      <c r="L19" s="20">
        <v>9.2748206639196099E-2</v>
      </c>
      <c r="M19" s="20">
        <v>7.5526055942729903E-2</v>
      </c>
      <c r="N19" s="20">
        <v>0.127524449898507</v>
      </c>
      <c r="O19" s="20">
        <v>0.10869208197212001</v>
      </c>
      <c r="P19" s="20">
        <v>7.6306246435752803E-2</v>
      </c>
      <c r="Q19" s="20">
        <v>9.8551747998700895E-2</v>
      </c>
      <c r="R19" s="20">
        <v>0.108404079740003</v>
      </c>
      <c r="S19" s="20">
        <v>0.108090340365781</v>
      </c>
      <c r="T19" s="20">
        <v>9.6576113323577795E-2</v>
      </c>
      <c r="U19" s="20">
        <v>0.159246688578535</v>
      </c>
      <c r="V19" s="20">
        <v>0.14375056940688999</v>
      </c>
      <c r="W19" s="20">
        <v>0.115740368001368</v>
      </c>
      <c r="X19" s="20"/>
      <c r="Y19" s="20">
        <v>5.3636948334942897E-2</v>
      </c>
      <c r="Z19" s="20">
        <v>0.10462190870556801</v>
      </c>
      <c r="AA19" s="20">
        <v>0.13836619943528899</v>
      </c>
      <c r="AB19" s="20"/>
      <c r="AC19" s="20">
        <v>0.108354619955873</v>
      </c>
      <c r="AD19" s="20">
        <v>0.12052408712528299</v>
      </c>
      <c r="AE19" s="20">
        <v>7.57985839119623E-2</v>
      </c>
      <c r="AF19" s="20"/>
      <c r="AG19" s="20">
        <v>7.8012996366170401E-2</v>
      </c>
      <c r="AH19" s="20">
        <v>0.105982084904143</v>
      </c>
      <c r="AI19" s="20">
        <v>0.101166708561546</v>
      </c>
      <c r="AJ19" s="20">
        <v>0.108871194416702</v>
      </c>
      <c r="AK19" s="20">
        <v>0.11073660782897</v>
      </c>
    </row>
    <row r="20" spans="2:37" x14ac:dyDescent="0.3">
      <c r="B20" s="16"/>
    </row>
    <row r="21" spans="2:37" x14ac:dyDescent="0.3">
      <c r="B21" t="s">
        <v>72</v>
      </c>
    </row>
    <row r="22" spans="2:37" x14ac:dyDescent="0.3">
      <c r="B22" t="s">
        <v>73</v>
      </c>
    </row>
    <row r="24" spans="2:37" x14ac:dyDescent="0.3">
      <c r="B24"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K24"/>
  <sheetViews>
    <sheetView showGridLines="0" workbookViewId="0">
      <pane xSplit="2" topLeftCell="C1" activePane="topRight" state="frozen"/>
      <selection pane="topRight" activeCell="A9" sqref="A9:XFD14"/>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193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ht="28.8" hidden="1" x14ac:dyDescent="0.3">
      <c r="B9" s="15" t="s">
        <v>173</v>
      </c>
      <c r="C9" s="14">
        <v>0</v>
      </c>
      <c r="D9" s="14">
        <v>0</v>
      </c>
      <c r="E9" s="14">
        <v>0</v>
      </c>
      <c r="F9" s="14"/>
      <c r="G9" s="14">
        <v>0</v>
      </c>
      <c r="H9" s="14">
        <v>0</v>
      </c>
      <c r="I9" s="14">
        <v>0</v>
      </c>
      <c r="J9" s="14">
        <v>0</v>
      </c>
      <c r="K9" s="14"/>
      <c r="L9" s="14">
        <v>0</v>
      </c>
      <c r="M9" s="14">
        <v>0</v>
      </c>
      <c r="N9" s="14">
        <v>0</v>
      </c>
      <c r="O9" s="14">
        <v>0</v>
      </c>
      <c r="P9" s="14">
        <v>0</v>
      </c>
      <c r="Q9" s="14">
        <v>0</v>
      </c>
      <c r="R9" s="14">
        <v>0</v>
      </c>
      <c r="S9" s="14">
        <v>0</v>
      </c>
      <c r="T9" s="14">
        <v>0</v>
      </c>
      <c r="U9" s="14">
        <v>0</v>
      </c>
      <c r="V9" s="14">
        <v>0</v>
      </c>
      <c r="W9" s="14">
        <v>0</v>
      </c>
      <c r="X9" s="14"/>
      <c r="Y9" s="14">
        <v>0</v>
      </c>
      <c r="Z9" s="14">
        <v>0</v>
      </c>
      <c r="AA9" s="14">
        <v>0</v>
      </c>
      <c r="AB9" s="14"/>
      <c r="AC9" s="14">
        <v>0</v>
      </c>
      <c r="AD9" s="14">
        <v>0</v>
      </c>
      <c r="AE9" s="14">
        <v>0</v>
      </c>
      <c r="AF9" s="14"/>
      <c r="AG9" s="14">
        <v>0</v>
      </c>
      <c r="AH9" s="14">
        <v>0</v>
      </c>
      <c r="AI9" s="14">
        <v>0</v>
      </c>
      <c r="AJ9" s="14">
        <v>0</v>
      </c>
      <c r="AK9" s="14">
        <v>0</v>
      </c>
    </row>
    <row r="10" spans="2:37" ht="28.8" hidden="1" x14ac:dyDescent="0.3">
      <c r="B10" s="15" t="s">
        <v>174</v>
      </c>
      <c r="C10" s="14">
        <v>0</v>
      </c>
      <c r="D10" s="14">
        <v>0</v>
      </c>
      <c r="E10" s="14">
        <v>0</v>
      </c>
      <c r="F10" s="14"/>
      <c r="G10" s="14">
        <v>0</v>
      </c>
      <c r="H10" s="14">
        <v>0</v>
      </c>
      <c r="I10" s="14">
        <v>0</v>
      </c>
      <c r="J10" s="14">
        <v>0</v>
      </c>
      <c r="K10" s="14"/>
      <c r="L10" s="14">
        <v>0</v>
      </c>
      <c r="M10" s="14">
        <v>0</v>
      </c>
      <c r="N10" s="14">
        <v>0</v>
      </c>
      <c r="O10" s="14">
        <v>0</v>
      </c>
      <c r="P10" s="14">
        <v>0</v>
      </c>
      <c r="Q10" s="14">
        <v>0</v>
      </c>
      <c r="R10" s="14">
        <v>0</v>
      </c>
      <c r="S10" s="14">
        <v>0</v>
      </c>
      <c r="T10" s="14">
        <v>0</v>
      </c>
      <c r="U10" s="14">
        <v>0</v>
      </c>
      <c r="V10" s="14">
        <v>0</v>
      </c>
      <c r="W10" s="14">
        <v>0</v>
      </c>
      <c r="X10" s="14"/>
      <c r="Y10" s="14">
        <v>0</v>
      </c>
      <c r="Z10" s="14">
        <v>0</v>
      </c>
      <c r="AA10" s="14">
        <v>0</v>
      </c>
      <c r="AB10" s="14"/>
      <c r="AC10" s="14">
        <v>0</v>
      </c>
      <c r="AD10" s="14">
        <v>0</v>
      </c>
      <c r="AE10" s="14">
        <v>0</v>
      </c>
      <c r="AF10" s="14"/>
      <c r="AG10" s="14">
        <v>0</v>
      </c>
      <c r="AH10" s="14">
        <v>0</v>
      </c>
      <c r="AI10" s="14">
        <v>0</v>
      </c>
      <c r="AJ10" s="14">
        <v>0</v>
      </c>
      <c r="AK10" s="14">
        <v>0</v>
      </c>
    </row>
    <row r="11" spans="2:37" hidden="1" x14ac:dyDescent="0.3">
      <c r="B11" s="15" t="s">
        <v>175</v>
      </c>
      <c r="C11" s="14">
        <v>0</v>
      </c>
      <c r="D11" s="14">
        <v>0</v>
      </c>
      <c r="E11" s="14">
        <v>0</v>
      </c>
      <c r="F11" s="14"/>
      <c r="G11" s="14">
        <v>0</v>
      </c>
      <c r="H11" s="14">
        <v>0</v>
      </c>
      <c r="I11" s="14">
        <v>0</v>
      </c>
      <c r="J11" s="14">
        <v>0</v>
      </c>
      <c r="K11" s="14"/>
      <c r="L11" s="14">
        <v>0</v>
      </c>
      <c r="M11" s="14">
        <v>0</v>
      </c>
      <c r="N11" s="14">
        <v>0</v>
      </c>
      <c r="O11" s="14">
        <v>0</v>
      </c>
      <c r="P11" s="14">
        <v>0</v>
      </c>
      <c r="Q11" s="14">
        <v>0</v>
      </c>
      <c r="R11" s="14">
        <v>0</v>
      </c>
      <c r="S11" s="14">
        <v>0</v>
      </c>
      <c r="T11" s="14">
        <v>0</v>
      </c>
      <c r="U11" s="14">
        <v>0</v>
      </c>
      <c r="V11" s="14">
        <v>0</v>
      </c>
      <c r="W11" s="14">
        <v>0</v>
      </c>
      <c r="X11" s="14"/>
      <c r="Y11" s="14">
        <v>0</v>
      </c>
      <c r="Z11" s="14">
        <v>0</v>
      </c>
      <c r="AA11" s="14">
        <v>0</v>
      </c>
      <c r="AB11" s="14"/>
      <c r="AC11" s="14">
        <v>0</v>
      </c>
      <c r="AD11" s="14">
        <v>0</v>
      </c>
      <c r="AE11" s="14">
        <v>0</v>
      </c>
      <c r="AF11" s="14"/>
      <c r="AG11" s="14">
        <v>0</v>
      </c>
      <c r="AH11" s="14">
        <v>0</v>
      </c>
      <c r="AI11" s="14">
        <v>0</v>
      </c>
      <c r="AJ11" s="14">
        <v>0</v>
      </c>
      <c r="AK11" s="14">
        <v>0</v>
      </c>
    </row>
    <row r="12" spans="2:37" hidden="1" x14ac:dyDescent="0.3">
      <c r="B12" s="15" t="s">
        <v>176</v>
      </c>
      <c r="C12" s="14">
        <v>0</v>
      </c>
      <c r="D12" s="14">
        <v>0</v>
      </c>
      <c r="E12" s="14">
        <v>0</v>
      </c>
      <c r="F12" s="14"/>
      <c r="G12" s="14">
        <v>0</v>
      </c>
      <c r="H12" s="14">
        <v>0</v>
      </c>
      <c r="I12" s="14">
        <v>0</v>
      </c>
      <c r="J12" s="14">
        <v>0</v>
      </c>
      <c r="K12" s="14"/>
      <c r="L12" s="14">
        <v>0</v>
      </c>
      <c r="M12" s="14">
        <v>0</v>
      </c>
      <c r="N12" s="14">
        <v>0</v>
      </c>
      <c r="O12" s="14">
        <v>0</v>
      </c>
      <c r="P12" s="14">
        <v>0</v>
      </c>
      <c r="Q12" s="14">
        <v>0</v>
      </c>
      <c r="R12" s="14">
        <v>0</v>
      </c>
      <c r="S12" s="14">
        <v>0</v>
      </c>
      <c r="T12" s="14">
        <v>0</v>
      </c>
      <c r="U12" s="14">
        <v>0</v>
      </c>
      <c r="V12" s="14">
        <v>0</v>
      </c>
      <c r="W12" s="14">
        <v>0</v>
      </c>
      <c r="X12" s="14"/>
      <c r="Y12" s="14">
        <v>0</v>
      </c>
      <c r="Z12" s="14">
        <v>0</v>
      </c>
      <c r="AA12" s="14">
        <v>0</v>
      </c>
      <c r="AB12" s="14"/>
      <c r="AC12" s="14">
        <v>0</v>
      </c>
      <c r="AD12" s="14">
        <v>0</v>
      </c>
      <c r="AE12" s="14">
        <v>0</v>
      </c>
      <c r="AF12" s="14"/>
      <c r="AG12" s="14">
        <v>0</v>
      </c>
      <c r="AH12" s="14">
        <v>0</v>
      </c>
      <c r="AI12" s="14">
        <v>0</v>
      </c>
      <c r="AJ12" s="14">
        <v>0</v>
      </c>
      <c r="AK12" s="14">
        <v>0</v>
      </c>
    </row>
    <row r="13" spans="2:37" hidden="1" x14ac:dyDescent="0.3">
      <c r="B13" s="15" t="s">
        <v>177</v>
      </c>
      <c r="C13" s="14">
        <v>0</v>
      </c>
      <c r="D13" s="14">
        <v>0</v>
      </c>
      <c r="E13" s="14">
        <v>0</v>
      </c>
      <c r="F13" s="14"/>
      <c r="G13" s="14">
        <v>0</v>
      </c>
      <c r="H13" s="14">
        <v>0</v>
      </c>
      <c r="I13" s="14">
        <v>0</v>
      </c>
      <c r="J13" s="14">
        <v>0</v>
      </c>
      <c r="K13" s="14"/>
      <c r="L13" s="14">
        <v>0</v>
      </c>
      <c r="M13" s="14">
        <v>0</v>
      </c>
      <c r="N13" s="14">
        <v>0</v>
      </c>
      <c r="O13" s="14">
        <v>0</v>
      </c>
      <c r="P13" s="14">
        <v>0</v>
      </c>
      <c r="Q13" s="14">
        <v>0</v>
      </c>
      <c r="R13" s="14">
        <v>0</v>
      </c>
      <c r="S13" s="14">
        <v>0</v>
      </c>
      <c r="T13" s="14">
        <v>0</v>
      </c>
      <c r="U13" s="14">
        <v>0</v>
      </c>
      <c r="V13" s="14">
        <v>0</v>
      </c>
      <c r="W13" s="14">
        <v>0</v>
      </c>
      <c r="X13" s="14"/>
      <c r="Y13" s="14">
        <v>0</v>
      </c>
      <c r="Z13" s="14">
        <v>0</v>
      </c>
      <c r="AA13" s="14">
        <v>0</v>
      </c>
      <c r="AB13" s="14"/>
      <c r="AC13" s="14">
        <v>0</v>
      </c>
      <c r="AD13" s="14">
        <v>0</v>
      </c>
      <c r="AE13" s="14">
        <v>0</v>
      </c>
      <c r="AF13" s="14"/>
      <c r="AG13" s="14">
        <v>0</v>
      </c>
      <c r="AH13" s="14">
        <v>0</v>
      </c>
      <c r="AI13" s="14">
        <v>0</v>
      </c>
      <c r="AJ13" s="14">
        <v>0</v>
      </c>
      <c r="AK13" s="14">
        <v>0</v>
      </c>
    </row>
    <row r="14" spans="2:37" hidden="1" x14ac:dyDescent="0.3">
      <c r="B14" s="15" t="s">
        <v>178</v>
      </c>
      <c r="C14" s="14">
        <v>0</v>
      </c>
      <c r="D14" s="14">
        <v>0</v>
      </c>
      <c r="E14" s="14">
        <v>0</v>
      </c>
      <c r="F14" s="14"/>
      <c r="G14" s="14">
        <v>0</v>
      </c>
      <c r="H14" s="14">
        <v>0</v>
      </c>
      <c r="I14" s="14">
        <v>0</v>
      </c>
      <c r="J14" s="14">
        <v>0</v>
      </c>
      <c r="K14" s="14"/>
      <c r="L14" s="14">
        <v>0</v>
      </c>
      <c r="M14" s="14">
        <v>0</v>
      </c>
      <c r="N14" s="14">
        <v>0</v>
      </c>
      <c r="O14" s="14">
        <v>0</v>
      </c>
      <c r="P14" s="14">
        <v>0</v>
      </c>
      <c r="Q14" s="14">
        <v>0</v>
      </c>
      <c r="R14" s="14">
        <v>0</v>
      </c>
      <c r="S14" s="14">
        <v>0</v>
      </c>
      <c r="T14" s="14">
        <v>0</v>
      </c>
      <c r="U14" s="14">
        <v>0</v>
      </c>
      <c r="V14" s="14">
        <v>0</v>
      </c>
      <c r="W14" s="14">
        <v>0</v>
      </c>
      <c r="X14" s="14"/>
      <c r="Y14" s="14">
        <v>0</v>
      </c>
      <c r="Z14" s="14">
        <v>0</v>
      </c>
      <c r="AA14" s="14">
        <v>0</v>
      </c>
      <c r="AB14" s="14"/>
      <c r="AC14" s="14">
        <v>0</v>
      </c>
      <c r="AD14" s="14">
        <v>0</v>
      </c>
      <c r="AE14" s="14">
        <v>0</v>
      </c>
      <c r="AF14" s="14"/>
      <c r="AG14" s="14">
        <v>0</v>
      </c>
      <c r="AH14" s="14">
        <v>0</v>
      </c>
      <c r="AI14" s="14">
        <v>0</v>
      </c>
      <c r="AJ14" s="14">
        <v>0</v>
      </c>
      <c r="AK14" s="14">
        <v>0</v>
      </c>
    </row>
    <row r="15" spans="2:37" x14ac:dyDescent="0.3">
      <c r="B15" s="15" t="s">
        <v>179</v>
      </c>
      <c r="C15" s="14">
        <v>9.2961952095237999E-2</v>
      </c>
      <c r="D15" s="14">
        <v>9.4817192835586706E-2</v>
      </c>
      <c r="E15" s="14">
        <v>9.1762867664206896E-2</v>
      </c>
      <c r="F15" s="14"/>
      <c r="G15" s="14">
        <v>8.5164095495136399E-2</v>
      </c>
      <c r="H15" s="14">
        <v>9.18487907147678E-2</v>
      </c>
      <c r="I15" s="14">
        <v>9.9379664957790395E-2</v>
      </c>
      <c r="J15" s="14">
        <v>9.8255695488880204E-2</v>
      </c>
      <c r="K15" s="14"/>
      <c r="L15" s="14">
        <v>0.101016402273971</v>
      </c>
      <c r="M15" s="14">
        <v>9.0965911708128996E-2</v>
      </c>
      <c r="N15" s="14">
        <v>7.4463998032623394E-2</v>
      </c>
      <c r="O15" s="14">
        <v>7.6631753879263298E-2</v>
      </c>
      <c r="P15" s="14">
        <v>9.4287304421548507E-2</v>
      </c>
      <c r="Q15" s="14">
        <v>0.11502258109140701</v>
      </c>
      <c r="R15" s="14">
        <v>9.5072314222046803E-2</v>
      </c>
      <c r="S15" s="14">
        <v>9.9089572279115898E-2</v>
      </c>
      <c r="T15" s="14">
        <v>0.111640099813152</v>
      </c>
      <c r="U15" s="14">
        <v>8.1855171355415604E-2</v>
      </c>
      <c r="V15" s="14">
        <v>7.1412892168752101E-2</v>
      </c>
      <c r="W15" s="14">
        <v>8.0210201957650606E-2</v>
      </c>
      <c r="X15" s="14"/>
      <c r="Y15" s="14">
        <v>0.120785036031321</v>
      </c>
      <c r="Z15" s="14">
        <v>9.7244204373266002E-2</v>
      </c>
      <c r="AA15" s="14">
        <v>0.101689394373145</v>
      </c>
      <c r="AB15" s="14"/>
      <c r="AC15" s="14">
        <v>0.11835845703760201</v>
      </c>
      <c r="AD15" s="14">
        <v>8.2775024380371695E-2</v>
      </c>
      <c r="AE15" s="14">
        <v>7.3326525869311807E-2</v>
      </c>
      <c r="AF15" s="14"/>
      <c r="AG15" s="14">
        <v>0.13514408709137701</v>
      </c>
      <c r="AH15" s="14">
        <v>8.6814838869967201E-2</v>
      </c>
      <c r="AI15" s="14">
        <v>0.10962454500631801</v>
      </c>
      <c r="AJ15" s="14">
        <v>8.8119994706509094E-2</v>
      </c>
      <c r="AK15" s="14">
        <v>9.0679384934266999E-2</v>
      </c>
    </row>
    <row r="16" spans="2:37" x14ac:dyDescent="0.3">
      <c r="B16" s="15" t="s">
        <v>180</v>
      </c>
      <c r="C16" s="14">
        <v>0.35754128509380501</v>
      </c>
      <c r="D16" s="14">
        <v>0.35008591791888399</v>
      </c>
      <c r="E16" s="14">
        <v>0.36387746698596501</v>
      </c>
      <c r="F16" s="14"/>
      <c r="G16" s="14">
        <v>0.38279331252156901</v>
      </c>
      <c r="H16" s="14">
        <v>0.37557545818568699</v>
      </c>
      <c r="I16" s="14">
        <v>0.34975263852127803</v>
      </c>
      <c r="J16" s="14">
        <v>0.319472273321524</v>
      </c>
      <c r="K16" s="14"/>
      <c r="L16" s="14">
        <v>0.35642176797893199</v>
      </c>
      <c r="M16" s="14">
        <v>0.36327903075318602</v>
      </c>
      <c r="N16" s="14">
        <v>0.32751809702328</v>
      </c>
      <c r="O16" s="14">
        <v>0.38847838483741298</v>
      </c>
      <c r="P16" s="14">
        <v>0.34392003705553997</v>
      </c>
      <c r="Q16" s="14">
        <v>0.39475737595967197</v>
      </c>
      <c r="R16" s="14">
        <v>0.35875272104310701</v>
      </c>
      <c r="S16" s="14">
        <v>0.31632634622767702</v>
      </c>
      <c r="T16" s="14">
        <v>0.35403315262322699</v>
      </c>
      <c r="U16" s="14">
        <v>0.31026122852120502</v>
      </c>
      <c r="V16" s="14">
        <v>0.343573496047896</v>
      </c>
      <c r="W16" s="14">
        <v>0.47537069010516297</v>
      </c>
      <c r="X16" s="14"/>
      <c r="Y16" s="14">
        <v>0.43146769121518203</v>
      </c>
      <c r="Z16" s="14">
        <v>0.36207474065162698</v>
      </c>
      <c r="AA16" s="14">
        <v>0.37012755083290499</v>
      </c>
      <c r="AB16" s="14"/>
      <c r="AC16" s="14">
        <v>0.32696456287401598</v>
      </c>
      <c r="AD16" s="14">
        <v>0.37646378695460198</v>
      </c>
      <c r="AE16" s="14">
        <v>0.37680741535443002</v>
      </c>
      <c r="AF16" s="14"/>
      <c r="AG16" s="14">
        <v>0.35142765626071598</v>
      </c>
      <c r="AH16" s="14">
        <v>0.38341918329559199</v>
      </c>
      <c r="AI16" s="14">
        <v>0.37203180440725903</v>
      </c>
      <c r="AJ16" s="14">
        <v>0.35250957314757198</v>
      </c>
      <c r="AK16" s="14">
        <v>0.35343570159254101</v>
      </c>
    </row>
    <row r="17" spans="2:37" x14ac:dyDescent="0.3">
      <c r="B17" s="15" t="s">
        <v>181</v>
      </c>
      <c r="C17" s="14">
        <v>0.266088045251898</v>
      </c>
      <c r="D17" s="14">
        <v>0.24634569561193401</v>
      </c>
      <c r="E17" s="14">
        <v>0.28579453665426502</v>
      </c>
      <c r="F17" s="14"/>
      <c r="G17" s="14">
        <v>0.25363624931026502</v>
      </c>
      <c r="H17" s="14">
        <v>0.268407259506177</v>
      </c>
      <c r="I17" s="14">
        <v>0.247014539499155</v>
      </c>
      <c r="J17" s="14">
        <v>0.29123056120927798</v>
      </c>
      <c r="K17" s="14"/>
      <c r="L17" s="14">
        <v>0.24978255452893999</v>
      </c>
      <c r="M17" s="14">
        <v>0.29152041056192801</v>
      </c>
      <c r="N17" s="14">
        <v>0.33067412782027999</v>
      </c>
      <c r="O17" s="14">
        <v>0.235149872875762</v>
      </c>
      <c r="P17" s="14">
        <v>0.28649756702592899</v>
      </c>
      <c r="Q17" s="14">
        <v>0.233243195884453</v>
      </c>
      <c r="R17" s="14">
        <v>0.26875465343254801</v>
      </c>
      <c r="S17" s="14">
        <v>0.28646997878411501</v>
      </c>
      <c r="T17" s="14">
        <v>0.227839177237593</v>
      </c>
      <c r="U17" s="14">
        <v>0.29159878601603001</v>
      </c>
      <c r="V17" s="14">
        <v>0.27852153722386402</v>
      </c>
      <c r="W17" s="14">
        <v>0.211834440515381</v>
      </c>
      <c r="X17" s="14"/>
      <c r="Y17" s="14">
        <v>0.247308188771419</v>
      </c>
      <c r="Z17" s="14">
        <v>0.25505042136834</v>
      </c>
      <c r="AA17" s="14">
        <v>0.27015936575866301</v>
      </c>
      <c r="AB17" s="14"/>
      <c r="AC17" s="14">
        <v>0.27240256815636898</v>
      </c>
      <c r="AD17" s="14">
        <v>0.26214926883740097</v>
      </c>
      <c r="AE17" s="14">
        <v>0.26817401818337</v>
      </c>
      <c r="AF17" s="14"/>
      <c r="AG17" s="14">
        <v>0.24982819824013999</v>
      </c>
      <c r="AH17" s="14">
        <v>0.28087411730860201</v>
      </c>
      <c r="AI17" s="14">
        <v>0.22800874060952001</v>
      </c>
      <c r="AJ17" s="14">
        <v>0.28018209080677198</v>
      </c>
      <c r="AK17" s="14">
        <v>0.24826821524994999</v>
      </c>
    </row>
    <row r="18" spans="2:37" x14ac:dyDescent="0.3">
      <c r="B18" s="15" t="s">
        <v>182</v>
      </c>
      <c r="C18" s="14">
        <v>0.20826897210210699</v>
      </c>
      <c r="D18" s="14">
        <v>0.220616862562588</v>
      </c>
      <c r="E18" s="14">
        <v>0.19628188139379399</v>
      </c>
      <c r="F18" s="14"/>
      <c r="G18" s="14">
        <v>0.21240830479062101</v>
      </c>
      <c r="H18" s="14">
        <v>0.184236155765413</v>
      </c>
      <c r="I18" s="14">
        <v>0.21970368090381601</v>
      </c>
      <c r="J18" s="14">
        <v>0.219165065617559</v>
      </c>
      <c r="K18" s="14"/>
      <c r="L18" s="14">
        <v>0.22684001270173501</v>
      </c>
      <c r="M18" s="14">
        <v>0.20166434054329699</v>
      </c>
      <c r="N18" s="14">
        <v>0.20552012455054899</v>
      </c>
      <c r="O18" s="14">
        <v>0.208638580906198</v>
      </c>
      <c r="P18" s="14">
        <v>0.22391255116136899</v>
      </c>
      <c r="Q18" s="14">
        <v>0.17723142215554599</v>
      </c>
      <c r="R18" s="14">
        <v>0.19769247787494701</v>
      </c>
      <c r="S18" s="14">
        <v>0.25699203641111901</v>
      </c>
      <c r="T18" s="14">
        <v>0.233871591223904</v>
      </c>
      <c r="U18" s="14">
        <v>0.20883492418844901</v>
      </c>
      <c r="V18" s="14">
        <v>0.18683008339592999</v>
      </c>
      <c r="W18" s="14">
        <v>0.116587527032911</v>
      </c>
      <c r="X18" s="14"/>
      <c r="Y18" s="14">
        <v>0.163530823205598</v>
      </c>
      <c r="Z18" s="14">
        <v>0.21424777761285599</v>
      </c>
      <c r="AA18" s="14">
        <v>0.20429936258923101</v>
      </c>
      <c r="AB18" s="14"/>
      <c r="AC18" s="14">
        <v>0.193021782968368</v>
      </c>
      <c r="AD18" s="14">
        <v>0.207775105805698</v>
      </c>
      <c r="AE18" s="14">
        <v>0.21617756308960701</v>
      </c>
      <c r="AF18" s="14"/>
      <c r="AG18" s="14">
        <v>0.21107120441788299</v>
      </c>
      <c r="AH18" s="14">
        <v>0.170162629579799</v>
      </c>
      <c r="AI18" s="14">
        <v>0.22924167736343401</v>
      </c>
      <c r="AJ18" s="14">
        <v>0.19994956097554401</v>
      </c>
      <c r="AK18" s="14">
        <v>0.22988007963107299</v>
      </c>
    </row>
    <row r="19" spans="2:37" x14ac:dyDescent="0.3">
      <c r="B19" s="15" t="s">
        <v>183</v>
      </c>
      <c r="C19" s="20">
        <v>7.5139745456950999E-2</v>
      </c>
      <c r="D19" s="20">
        <v>8.8134331071007696E-2</v>
      </c>
      <c r="E19" s="20">
        <v>6.2283247301769699E-2</v>
      </c>
      <c r="F19" s="20"/>
      <c r="G19" s="20">
        <v>6.5998037882408905E-2</v>
      </c>
      <c r="H19" s="20">
        <v>7.9932335827954601E-2</v>
      </c>
      <c r="I19" s="20">
        <v>8.4149476117959698E-2</v>
      </c>
      <c r="J19" s="20">
        <v>7.1876404362759397E-2</v>
      </c>
      <c r="K19" s="20"/>
      <c r="L19" s="20">
        <v>6.5939262516422001E-2</v>
      </c>
      <c r="M19" s="20">
        <v>5.2570306433460098E-2</v>
      </c>
      <c r="N19" s="20">
        <v>6.1823652573266698E-2</v>
      </c>
      <c r="O19" s="20">
        <v>9.1101407501363793E-2</v>
      </c>
      <c r="P19" s="20">
        <v>5.13825403356125E-2</v>
      </c>
      <c r="Q19" s="20">
        <v>7.9745424908921794E-2</v>
      </c>
      <c r="R19" s="20">
        <v>7.9727833427351E-2</v>
      </c>
      <c r="S19" s="20">
        <v>4.1122066297972999E-2</v>
      </c>
      <c r="T19" s="20">
        <v>7.2615979102124098E-2</v>
      </c>
      <c r="U19" s="20">
        <v>0.1074498899189</v>
      </c>
      <c r="V19" s="20">
        <v>0.119661991163558</v>
      </c>
      <c r="W19" s="20">
        <v>0.115997140388894</v>
      </c>
      <c r="X19" s="20"/>
      <c r="Y19" s="20">
        <v>3.6908260776480302E-2</v>
      </c>
      <c r="Z19" s="20">
        <v>7.1382855993911601E-2</v>
      </c>
      <c r="AA19" s="20">
        <v>5.3724326446056403E-2</v>
      </c>
      <c r="AB19" s="20"/>
      <c r="AC19" s="20">
        <v>8.9252628963644998E-2</v>
      </c>
      <c r="AD19" s="20">
        <v>7.0836814021927402E-2</v>
      </c>
      <c r="AE19" s="20">
        <v>6.5514477503280405E-2</v>
      </c>
      <c r="AF19" s="20"/>
      <c r="AG19" s="20">
        <v>5.25288539898838E-2</v>
      </c>
      <c r="AH19" s="20">
        <v>7.8729230946039397E-2</v>
      </c>
      <c r="AI19" s="20">
        <v>6.1093232613470098E-2</v>
      </c>
      <c r="AJ19" s="20">
        <v>7.9238780363603906E-2</v>
      </c>
      <c r="AK19" s="20">
        <v>7.7736618592168905E-2</v>
      </c>
    </row>
    <row r="20" spans="2:37" x14ac:dyDescent="0.3">
      <c r="B20" s="16"/>
    </row>
    <row r="21" spans="2:37" x14ac:dyDescent="0.3">
      <c r="B21" t="s">
        <v>72</v>
      </c>
    </row>
    <row r="22" spans="2:37" x14ac:dyDescent="0.3">
      <c r="B22" t="s">
        <v>73</v>
      </c>
    </row>
    <row r="24" spans="2:37" x14ac:dyDescent="0.3">
      <c r="B24"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K24"/>
  <sheetViews>
    <sheetView showGridLines="0" workbookViewId="0">
      <pane xSplit="2" topLeftCell="C1" activePane="topRight" state="frozen"/>
      <selection pane="topRight" activeCell="A9" sqref="A9:XFD14"/>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194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ht="28.8" hidden="1" x14ac:dyDescent="0.3">
      <c r="B9" s="15" t="s">
        <v>173</v>
      </c>
      <c r="C9" s="14">
        <v>0</v>
      </c>
      <c r="D9" s="14">
        <v>0</v>
      </c>
      <c r="E9" s="14">
        <v>0</v>
      </c>
      <c r="F9" s="14"/>
      <c r="G9" s="14">
        <v>0</v>
      </c>
      <c r="H9" s="14">
        <v>0</v>
      </c>
      <c r="I9" s="14">
        <v>0</v>
      </c>
      <c r="J9" s="14">
        <v>0</v>
      </c>
      <c r="K9" s="14"/>
      <c r="L9" s="14">
        <v>0</v>
      </c>
      <c r="M9" s="14">
        <v>0</v>
      </c>
      <c r="N9" s="14">
        <v>0</v>
      </c>
      <c r="O9" s="14">
        <v>0</v>
      </c>
      <c r="P9" s="14">
        <v>0</v>
      </c>
      <c r="Q9" s="14">
        <v>0</v>
      </c>
      <c r="R9" s="14">
        <v>0</v>
      </c>
      <c r="S9" s="14">
        <v>0</v>
      </c>
      <c r="T9" s="14">
        <v>0</v>
      </c>
      <c r="U9" s="14">
        <v>0</v>
      </c>
      <c r="V9" s="14">
        <v>0</v>
      </c>
      <c r="W9" s="14">
        <v>0</v>
      </c>
      <c r="X9" s="14"/>
      <c r="Y9" s="14">
        <v>0</v>
      </c>
      <c r="Z9" s="14">
        <v>0</v>
      </c>
      <c r="AA9" s="14">
        <v>0</v>
      </c>
      <c r="AB9" s="14"/>
      <c r="AC9" s="14">
        <v>0</v>
      </c>
      <c r="AD9" s="14">
        <v>0</v>
      </c>
      <c r="AE9" s="14">
        <v>0</v>
      </c>
      <c r="AF9" s="14"/>
      <c r="AG9" s="14">
        <v>0</v>
      </c>
      <c r="AH9" s="14">
        <v>0</v>
      </c>
      <c r="AI9" s="14">
        <v>0</v>
      </c>
      <c r="AJ9" s="14">
        <v>0</v>
      </c>
      <c r="AK9" s="14">
        <v>0</v>
      </c>
    </row>
    <row r="10" spans="2:37" ht="28.8" hidden="1" x14ac:dyDescent="0.3">
      <c r="B10" s="15" t="s">
        <v>174</v>
      </c>
      <c r="C10" s="14">
        <v>0</v>
      </c>
      <c r="D10" s="14">
        <v>0</v>
      </c>
      <c r="E10" s="14">
        <v>0</v>
      </c>
      <c r="F10" s="14"/>
      <c r="G10" s="14">
        <v>0</v>
      </c>
      <c r="H10" s="14">
        <v>0</v>
      </c>
      <c r="I10" s="14">
        <v>0</v>
      </c>
      <c r="J10" s="14">
        <v>0</v>
      </c>
      <c r="K10" s="14"/>
      <c r="L10" s="14">
        <v>0</v>
      </c>
      <c r="M10" s="14">
        <v>0</v>
      </c>
      <c r="N10" s="14">
        <v>0</v>
      </c>
      <c r="O10" s="14">
        <v>0</v>
      </c>
      <c r="P10" s="14">
        <v>0</v>
      </c>
      <c r="Q10" s="14">
        <v>0</v>
      </c>
      <c r="R10" s="14">
        <v>0</v>
      </c>
      <c r="S10" s="14">
        <v>0</v>
      </c>
      <c r="T10" s="14">
        <v>0</v>
      </c>
      <c r="U10" s="14">
        <v>0</v>
      </c>
      <c r="V10" s="14">
        <v>0</v>
      </c>
      <c r="W10" s="14">
        <v>0</v>
      </c>
      <c r="X10" s="14"/>
      <c r="Y10" s="14">
        <v>0</v>
      </c>
      <c r="Z10" s="14">
        <v>0</v>
      </c>
      <c r="AA10" s="14">
        <v>0</v>
      </c>
      <c r="AB10" s="14"/>
      <c r="AC10" s="14">
        <v>0</v>
      </c>
      <c r="AD10" s="14">
        <v>0</v>
      </c>
      <c r="AE10" s="14">
        <v>0</v>
      </c>
      <c r="AF10" s="14"/>
      <c r="AG10" s="14">
        <v>0</v>
      </c>
      <c r="AH10" s="14">
        <v>0</v>
      </c>
      <c r="AI10" s="14">
        <v>0</v>
      </c>
      <c r="AJ10" s="14">
        <v>0</v>
      </c>
      <c r="AK10" s="14">
        <v>0</v>
      </c>
    </row>
    <row r="11" spans="2:37" hidden="1" x14ac:dyDescent="0.3">
      <c r="B11" s="15" t="s">
        <v>175</v>
      </c>
      <c r="C11" s="14">
        <v>0</v>
      </c>
      <c r="D11" s="14">
        <v>0</v>
      </c>
      <c r="E11" s="14">
        <v>0</v>
      </c>
      <c r="F11" s="14"/>
      <c r="G11" s="14">
        <v>0</v>
      </c>
      <c r="H11" s="14">
        <v>0</v>
      </c>
      <c r="I11" s="14">
        <v>0</v>
      </c>
      <c r="J11" s="14">
        <v>0</v>
      </c>
      <c r="K11" s="14"/>
      <c r="L11" s="14">
        <v>0</v>
      </c>
      <c r="M11" s="14">
        <v>0</v>
      </c>
      <c r="N11" s="14">
        <v>0</v>
      </c>
      <c r="O11" s="14">
        <v>0</v>
      </c>
      <c r="P11" s="14">
        <v>0</v>
      </c>
      <c r="Q11" s="14">
        <v>0</v>
      </c>
      <c r="R11" s="14">
        <v>0</v>
      </c>
      <c r="S11" s="14">
        <v>0</v>
      </c>
      <c r="T11" s="14">
        <v>0</v>
      </c>
      <c r="U11" s="14">
        <v>0</v>
      </c>
      <c r="V11" s="14">
        <v>0</v>
      </c>
      <c r="W11" s="14">
        <v>0</v>
      </c>
      <c r="X11" s="14"/>
      <c r="Y11" s="14">
        <v>0</v>
      </c>
      <c r="Z11" s="14">
        <v>0</v>
      </c>
      <c r="AA11" s="14">
        <v>0</v>
      </c>
      <c r="AB11" s="14"/>
      <c r="AC11" s="14">
        <v>0</v>
      </c>
      <c r="AD11" s="14">
        <v>0</v>
      </c>
      <c r="AE11" s="14">
        <v>0</v>
      </c>
      <c r="AF11" s="14"/>
      <c r="AG11" s="14">
        <v>0</v>
      </c>
      <c r="AH11" s="14">
        <v>0</v>
      </c>
      <c r="AI11" s="14">
        <v>0</v>
      </c>
      <c r="AJ11" s="14">
        <v>0</v>
      </c>
      <c r="AK11" s="14">
        <v>0</v>
      </c>
    </row>
    <row r="12" spans="2:37" hidden="1" x14ac:dyDescent="0.3">
      <c r="B12" s="15" t="s">
        <v>176</v>
      </c>
      <c r="C12" s="14">
        <v>0</v>
      </c>
      <c r="D12" s="14">
        <v>0</v>
      </c>
      <c r="E12" s="14">
        <v>0</v>
      </c>
      <c r="F12" s="14"/>
      <c r="G12" s="14">
        <v>0</v>
      </c>
      <c r="H12" s="14">
        <v>0</v>
      </c>
      <c r="I12" s="14">
        <v>0</v>
      </c>
      <c r="J12" s="14">
        <v>0</v>
      </c>
      <c r="K12" s="14"/>
      <c r="L12" s="14">
        <v>0</v>
      </c>
      <c r="M12" s="14">
        <v>0</v>
      </c>
      <c r="N12" s="14">
        <v>0</v>
      </c>
      <c r="O12" s="14">
        <v>0</v>
      </c>
      <c r="P12" s="14">
        <v>0</v>
      </c>
      <c r="Q12" s="14">
        <v>0</v>
      </c>
      <c r="R12" s="14">
        <v>0</v>
      </c>
      <c r="S12" s="14">
        <v>0</v>
      </c>
      <c r="T12" s="14">
        <v>0</v>
      </c>
      <c r="U12" s="14">
        <v>0</v>
      </c>
      <c r="V12" s="14">
        <v>0</v>
      </c>
      <c r="W12" s="14">
        <v>0</v>
      </c>
      <c r="X12" s="14"/>
      <c r="Y12" s="14">
        <v>0</v>
      </c>
      <c r="Z12" s="14">
        <v>0</v>
      </c>
      <c r="AA12" s="14">
        <v>0</v>
      </c>
      <c r="AB12" s="14"/>
      <c r="AC12" s="14">
        <v>0</v>
      </c>
      <c r="AD12" s="14">
        <v>0</v>
      </c>
      <c r="AE12" s="14">
        <v>0</v>
      </c>
      <c r="AF12" s="14"/>
      <c r="AG12" s="14">
        <v>0</v>
      </c>
      <c r="AH12" s="14">
        <v>0</v>
      </c>
      <c r="AI12" s="14">
        <v>0</v>
      </c>
      <c r="AJ12" s="14">
        <v>0</v>
      </c>
      <c r="AK12" s="14">
        <v>0</v>
      </c>
    </row>
    <row r="13" spans="2:37" hidden="1" x14ac:dyDescent="0.3">
      <c r="B13" s="15" t="s">
        <v>177</v>
      </c>
      <c r="C13" s="14">
        <v>0</v>
      </c>
      <c r="D13" s="14">
        <v>0</v>
      </c>
      <c r="E13" s="14">
        <v>0</v>
      </c>
      <c r="F13" s="14"/>
      <c r="G13" s="14">
        <v>0</v>
      </c>
      <c r="H13" s="14">
        <v>0</v>
      </c>
      <c r="I13" s="14">
        <v>0</v>
      </c>
      <c r="J13" s="14">
        <v>0</v>
      </c>
      <c r="K13" s="14"/>
      <c r="L13" s="14">
        <v>0</v>
      </c>
      <c r="M13" s="14">
        <v>0</v>
      </c>
      <c r="N13" s="14">
        <v>0</v>
      </c>
      <c r="O13" s="14">
        <v>0</v>
      </c>
      <c r="P13" s="14">
        <v>0</v>
      </c>
      <c r="Q13" s="14">
        <v>0</v>
      </c>
      <c r="R13" s="14">
        <v>0</v>
      </c>
      <c r="S13" s="14">
        <v>0</v>
      </c>
      <c r="T13" s="14">
        <v>0</v>
      </c>
      <c r="U13" s="14">
        <v>0</v>
      </c>
      <c r="V13" s="14">
        <v>0</v>
      </c>
      <c r="W13" s="14">
        <v>0</v>
      </c>
      <c r="X13" s="14"/>
      <c r="Y13" s="14">
        <v>0</v>
      </c>
      <c r="Z13" s="14">
        <v>0</v>
      </c>
      <c r="AA13" s="14">
        <v>0</v>
      </c>
      <c r="AB13" s="14"/>
      <c r="AC13" s="14">
        <v>0</v>
      </c>
      <c r="AD13" s="14">
        <v>0</v>
      </c>
      <c r="AE13" s="14">
        <v>0</v>
      </c>
      <c r="AF13" s="14"/>
      <c r="AG13" s="14">
        <v>0</v>
      </c>
      <c r="AH13" s="14">
        <v>0</v>
      </c>
      <c r="AI13" s="14">
        <v>0</v>
      </c>
      <c r="AJ13" s="14">
        <v>0</v>
      </c>
      <c r="AK13" s="14">
        <v>0</v>
      </c>
    </row>
    <row r="14" spans="2:37" hidden="1" x14ac:dyDescent="0.3">
      <c r="B14" s="15" t="s">
        <v>178</v>
      </c>
      <c r="C14" s="14">
        <v>0</v>
      </c>
      <c r="D14" s="14">
        <v>0</v>
      </c>
      <c r="E14" s="14">
        <v>0</v>
      </c>
      <c r="F14" s="14"/>
      <c r="G14" s="14">
        <v>0</v>
      </c>
      <c r="H14" s="14">
        <v>0</v>
      </c>
      <c r="I14" s="14">
        <v>0</v>
      </c>
      <c r="J14" s="14">
        <v>0</v>
      </c>
      <c r="K14" s="14"/>
      <c r="L14" s="14">
        <v>0</v>
      </c>
      <c r="M14" s="14">
        <v>0</v>
      </c>
      <c r="N14" s="14">
        <v>0</v>
      </c>
      <c r="O14" s="14">
        <v>0</v>
      </c>
      <c r="P14" s="14">
        <v>0</v>
      </c>
      <c r="Q14" s="14">
        <v>0</v>
      </c>
      <c r="R14" s="14">
        <v>0</v>
      </c>
      <c r="S14" s="14">
        <v>0</v>
      </c>
      <c r="T14" s="14">
        <v>0</v>
      </c>
      <c r="U14" s="14">
        <v>0</v>
      </c>
      <c r="V14" s="14">
        <v>0</v>
      </c>
      <c r="W14" s="14">
        <v>0</v>
      </c>
      <c r="X14" s="14"/>
      <c r="Y14" s="14">
        <v>0</v>
      </c>
      <c r="Z14" s="14">
        <v>0</v>
      </c>
      <c r="AA14" s="14">
        <v>0</v>
      </c>
      <c r="AB14" s="14"/>
      <c r="AC14" s="14">
        <v>0</v>
      </c>
      <c r="AD14" s="14">
        <v>0</v>
      </c>
      <c r="AE14" s="14">
        <v>0</v>
      </c>
      <c r="AF14" s="14"/>
      <c r="AG14" s="14">
        <v>0</v>
      </c>
      <c r="AH14" s="14">
        <v>0</v>
      </c>
      <c r="AI14" s="14">
        <v>0</v>
      </c>
      <c r="AJ14" s="14">
        <v>0</v>
      </c>
      <c r="AK14" s="14">
        <v>0</v>
      </c>
    </row>
    <row r="15" spans="2:37" x14ac:dyDescent="0.3">
      <c r="B15" s="15" t="s">
        <v>179</v>
      </c>
      <c r="C15" s="14">
        <v>6.2084722080655602E-2</v>
      </c>
      <c r="D15" s="14">
        <v>5.1651318839272202E-2</v>
      </c>
      <c r="E15" s="14">
        <v>7.2680025995499095E-2</v>
      </c>
      <c r="F15" s="14"/>
      <c r="G15" s="14">
        <v>5.91743013652428E-2</v>
      </c>
      <c r="H15" s="14">
        <v>5.5919044532729903E-2</v>
      </c>
      <c r="I15" s="14">
        <v>6.7419025407296398E-2</v>
      </c>
      <c r="J15" s="14">
        <v>6.7848449196152599E-2</v>
      </c>
      <c r="K15" s="14"/>
      <c r="L15" s="14">
        <v>6.2691726207057694E-2</v>
      </c>
      <c r="M15" s="14">
        <v>5.1622547295736003E-2</v>
      </c>
      <c r="N15" s="14">
        <v>4.3929903861426901E-2</v>
      </c>
      <c r="O15" s="14">
        <v>5.5326852669466402E-2</v>
      </c>
      <c r="P15" s="14">
        <v>7.13922793019581E-2</v>
      </c>
      <c r="Q15" s="14">
        <v>8.45135547774961E-2</v>
      </c>
      <c r="R15" s="14">
        <v>7.4396302160439007E-2</v>
      </c>
      <c r="S15" s="14">
        <v>7.4976487057729593E-2</v>
      </c>
      <c r="T15" s="14">
        <v>7.1542832736954401E-2</v>
      </c>
      <c r="U15" s="14">
        <v>5.1783047263060399E-2</v>
      </c>
      <c r="V15" s="14">
        <v>5.1511203548427399E-2</v>
      </c>
      <c r="W15" s="14">
        <v>4.8111236458148798E-2</v>
      </c>
      <c r="X15" s="14"/>
      <c r="Y15" s="14">
        <v>8.4348316359289494E-2</v>
      </c>
      <c r="Z15" s="14">
        <v>7.0569389338447405E-2</v>
      </c>
      <c r="AA15" s="14">
        <v>5.8769353917894097E-2</v>
      </c>
      <c r="AB15" s="14"/>
      <c r="AC15" s="14">
        <v>6.9634297853291893E-2</v>
      </c>
      <c r="AD15" s="14">
        <v>5.4626436393958103E-2</v>
      </c>
      <c r="AE15" s="14">
        <v>7.5483003735768994E-2</v>
      </c>
      <c r="AF15" s="14"/>
      <c r="AG15" s="14">
        <v>9.3025514483087102E-2</v>
      </c>
      <c r="AH15" s="14">
        <v>4.9786230705893199E-2</v>
      </c>
      <c r="AI15" s="14">
        <v>8.0083854019393899E-2</v>
      </c>
      <c r="AJ15" s="14">
        <v>5.9000392316220403E-2</v>
      </c>
      <c r="AK15" s="14">
        <v>5.7286785938356698E-2</v>
      </c>
    </row>
    <row r="16" spans="2:37" x14ac:dyDescent="0.3">
      <c r="B16" s="15" t="s">
        <v>180</v>
      </c>
      <c r="C16" s="14">
        <v>0.242283299601425</v>
      </c>
      <c r="D16" s="14">
        <v>0.229106955690346</v>
      </c>
      <c r="E16" s="14">
        <v>0.25674338262969099</v>
      </c>
      <c r="F16" s="14"/>
      <c r="G16" s="14">
        <v>0.24211058917890299</v>
      </c>
      <c r="H16" s="14">
        <v>0.25129406173596902</v>
      </c>
      <c r="I16" s="14">
        <v>0.25331811861712</v>
      </c>
      <c r="J16" s="14">
        <v>0.225705649616949</v>
      </c>
      <c r="K16" s="14"/>
      <c r="L16" s="14">
        <v>0.240653741870583</v>
      </c>
      <c r="M16" s="14">
        <v>0.21381542840024301</v>
      </c>
      <c r="N16" s="14">
        <v>0.20295690816106299</v>
      </c>
      <c r="O16" s="14">
        <v>0.23593261960862499</v>
      </c>
      <c r="P16" s="14">
        <v>0.241796066718446</v>
      </c>
      <c r="Q16" s="14">
        <v>0.32031583216313603</v>
      </c>
      <c r="R16" s="14">
        <v>0.25322672224968601</v>
      </c>
      <c r="S16" s="14">
        <v>0.21470712101784201</v>
      </c>
      <c r="T16" s="14">
        <v>0.25720866011151899</v>
      </c>
      <c r="U16" s="14">
        <v>0.22180842613059601</v>
      </c>
      <c r="V16" s="14">
        <v>0.22200745203953201</v>
      </c>
      <c r="W16" s="14">
        <v>0.31240891034388901</v>
      </c>
      <c r="X16" s="14"/>
      <c r="Y16" s="14">
        <v>0.30962424696207302</v>
      </c>
      <c r="Z16" s="14">
        <v>0.23410051640186499</v>
      </c>
      <c r="AA16" s="14">
        <v>0.27818201734180198</v>
      </c>
      <c r="AB16" s="14"/>
      <c r="AC16" s="14">
        <v>0.22347185942609701</v>
      </c>
      <c r="AD16" s="14">
        <v>0.246129684964395</v>
      </c>
      <c r="AE16" s="14">
        <v>0.28371099924811</v>
      </c>
      <c r="AF16" s="14"/>
      <c r="AG16" s="14">
        <v>0.264468147478506</v>
      </c>
      <c r="AH16" s="14">
        <v>0.247227046734911</v>
      </c>
      <c r="AI16" s="14">
        <v>0.28018700719767198</v>
      </c>
      <c r="AJ16" s="14">
        <v>0.23415438886572401</v>
      </c>
      <c r="AK16" s="14">
        <v>0.23186997664155801</v>
      </c>
    </row>
    <row r="17" spans="2:37" x14ac:dyDescent="0.3">
      <c r="B17" s="15" t="s">
        <v>181</v>
      </c>
      <c r="C17" s="14">
        <v>0.36192113324184</v>
      </c>
      <c r="D17" s="14">
        <v>0.33178048303035801</v>
      </c>
      <c r="E17" s="14">
        <v>0.39176038914577699</v>
      </c>
      <c r="F17" s="14"/>
      <c r="G17" s="14">
        <v>0.35436976086807798</v>
      </c>
      <c r="H17" s="14">
        <v>0.36716299688590098</v>
      </c>
      <c r="I17" s="14">
        <v>0.343835661756621</v>
      </c>
      <c r="J17" s="14">
        <v>0.37922742571614099</v>
      </c>
      <c r="K17" s="14"/>
      <c r="L17" s="14">
        <v>0.31625253147436799</v>
      </c>
      <c r="M17" s="14">
        <v>0.42845529406717198</v>
      </c>
      <c r="N17" s="14">
        <v>0.433061747300238</v>
      </c>
      <c r="O17" s="14">
        <v>0.33174917721802799</v>
      </c>
      <c r="P17" s="14">
        <v>0.40800356616308597</v>
      </c>
      <c r="Q17" s="14">
        <v>0.29170776605195697</v>
      </c>
      <c r="R17" s="14">
        <v>0.36016692728527999</v>
      </c>
      <c r="S17" s="14">
        <v>0.39432126978940901</v>
      </c>
      <c r="T17" s="14">
        <v>0.356556868181237</v>
      </c>
      <c r="U17" s="14">
        <v>0.36411024573196699</v>
      </c>
      <c r="V17" s="14">
        <v>0.31853453408767102</v>
      </c>
      <c r="W17" s="14">
        <v>0.33770757835912102</v>
      </c>
      <c r="X17" s="14"/>
      <c r="Y17" s="14">
        <v>0.35895452290969498</v>
      </c>
      <c r="Z17" s="14">
        <v>0.34431297131169802</v>
      </c>
      <c r="AA17" s="14">
        <v>0.33622600983930401</v>
      </c>
      <c r="AB17" s="14"/>
      <c r="AC17" s="14">
        <v>0.39660406064970599</v>
      </c>
      <c r="AD17" s="14">
        <v>0.33640581256313801</v>
      </c>
      <c r="AE17" s="14">
        <v>0.34448036092024897</v>
      </c>
      <c r="AF17" s="14"/>
      <c r="AG17" s="14">
        <v>0.31418210132177599</v>
      </c>
      <c r="AH17" s="14">
        <v>0.368288441383545</v>
      </c>
      <c r="AI17" s="14">
        <v>0.285804547134419</v>
      </c>
      <c r="AJ17" s="14">
        <v>0.39452399277596201</v>
      </c>
      <c r="AK17" s="14">
        <v>0.35165153841157298</v>
      </c>
    </row>
    <row r="18" spans="2:37" x14ac:dyDescent="0.3">
      <c r="B18" s="15" t="s">
        <v>182</v>
      </c>
      <c r="C18" s="14">
        <v>0.234424126223931</v>
      </c>
      <c r="D18" s="14">
        <v>0.26962160914340699</v>
      </c>
      <c r="E18" s="14">
        <v>0.199606195033912</v>
      </c>
      <c r="F18" s="14"/>
      <c r="G18" s="14">
        <v>0.24728304239468901</v>
      </c>
      <c r="H18" s="14">
        <v>0.21761516432945099</v>
      </c>
      <c r="I18" s="14">
        <v>0.25482743755072601</v>
      </c>
      <c r="J18" s="14">
        <v>0.21933310424146599</v>
      </c>
      <c r="K18" s="14"/>
      <c r="L18" s="14">
        <v>0.24988440133062001</v>
      </c>
      <c r="M18" s="14">
        <v>0.23612553473563899</v>
      </c>
      <c r="N18" s="14">
        <v>0.238170811707102</v>
      </c>
      <c r="O18" s="14">
        <v>0.25771414723960701</v>
      </c>
      <c r="P18" s="14">
        <v>0.18469461210588001</v>
      </c>
      <c r="Q18" s="14">
        <v>0.23410952491765599</v>
      </c>
      <c r="R18" s="14">
        <v>0.2071719577303</v>
      </c>
      <c r="S18" s="14">
        <v>0.264821694183553</v>
      </c>
      <c r="T18" s="14">
        <v>0.225975526773671</v>
      </c>
      <c r="U18" s="14">
        <v>0.23512360807577201</v>
      </c>
      <c r="V18" s="14">
        <v>0.28859055263625999</v>
      </c>
      <c r="W18" s="14">
        <v>0.16261400567501799</v>
      </c>
      <c r="X18" s="14"/>
      <c r="Y18" s="14">
        <v>0.202001972847452</v>
      </c>
      <c r="Z18" s="14">
        <v>0.247023517650765</v>
      </c>
      <c r="AA18" s="14">
        <v>0.23092689397718599</v>
      </c>
      <c r="AB18" s="14"/>
      <c r="AC18" s="14">
        <v>0.21809811034812299</v>
      </c>
      <c r="AD18" s="14">
        <v>0.24982363110775299</v>
      </c>
      <c r="AE18" s="14">
        <v>0.21769642947866799</v>
      </c>
      <c r="AF18" s="14"/>
      <c r="AG18" s="14">
        <v>0.22600361676469499</v>
      </c>
      <c r="AH18" s="14">
        <v>0.25041288769755798</v>
      </c>
      <c r="AI18" s="14">
        <v>0.25910700798205699</v>
      </c>
      <c r="AJ18" s="14">
        <v>0.217425134567238</v>
      </c>
      <c r="AK18" s="14">
        <v>0.247786216581278</v>
      </c>
    </row>
    <row r="19" spans="2:37" x14ac:dyDescent="0.3">
      <c r="B19" s="15" t="s">
        <v>183</v>
      </c>
      <c r="C19" s="20">
        <v>9.9286718852148903E-2</v>
      </c>
      <c r="D19" s="20">
        <v>0.11783963329661599</v>
      </c>
      <c r="E19" s="20">
        <v>7.9210007195121293E-2</v>
      </c>
      <c r="F19" s="20"/>
      <c r="G19" s="20">
        <v>9.7062306193086798E-2</v>
      </c>
      <c r="H19" s="20">
        <v>0.10800873251595</v>
      </c>
      <c r="I19" s="20">
        <v>8.0599756668237002E-2</v>
      </c>
      <c r="J19" s="20">
        <v>0.107885371229291</v>
      </c>
      <c r="K19" s="20"/>
      <c r="L19" s="20">
        <v>0.13051759911737101</v>
      </c>
      <c r="M19" s="20">
        <v>6.9981195501210694E-2</v>
      </c>
      <c r="N19" s="20">
        <v>8.1880628970170399E-2</v>
      </c>
      <c r="O19" s="20">
        <v>0.119277203264274</v>
      </c>
      <c r="P19" s="20">
        <v>9.4113475710630404E-2</v>
      </c>
      <c r="Q19" s="20">
        <v>6.9353322089754699E-2</v>
      </c>
      <c r="R19" s="20">
        <v>0.105038090574295</v>
      </c>
      <c r="S19" s="20">
        <v>5.1173427951466698E-2</v>
      </c>
      <c r="T19" s="20">
        <v>8.8716112196618305E-2</v>
      </c>
      <c r="U19" s="20">
        <v>0.127174672798604</v>
      </c>
      <c r="V19" s="20">
        <v>0.11935625768810899</v>
      </c>
      <c r="W19" s="20">
        <v>0.13915826916382401</v>
      </c>
      <c r="X19" s="20"/>
      <c r="Y19" s="20">
        <v>4.5070940921491102E-2</v>
      </c>
      <c r="Z19" s="20">
        <v>0.103993605297224</v>
      </c>
      <c r="AA19" s="20">
        <v>9.5895724923814402E-2</v>
      </c>
      <c r="AB19" s="20"/>
      <c r="AC19" s="20">
        <v>9.2191671722780699E-2</v>
      </c>
      <c r="AD19" s="20">
        <v>0.113014434970755</v>
      </c>
      <c r="AE19" s="20">
        <v>7.8629206617203198E-2</v>
      </c>
      <c r="AF19" s="20"/>
      <c r="AG19" s="20">
        <v>0.102320619951936</v>
      </c>
      <c r="AH19" s="20">
        <v>8.4285393478092802E-2</v>
      </c>
      <c r="AI19" s="20">
        <v>9.4817583666458205E-2</v>
      </c>
      <c r="AJ19" s="20">
        <v>9.4896091474856101E-2</v>
      </c>
      <c r="AK19" s="20">
        <v>0.111405482427235</v>
      </c>
    </row>
    <row r="20" spans="2:37" x14ac:dyDescent="0.3">
      <c r="B20" s="16"/>
    </row>
    <row r="21" spans="2:37" x14ac:dyDescent="0.3">
      <c r="B21" t="s">
        <v>72</v>
      </c>
    </row>
    <row r="22" spans="2:37" x14ac:dyDescent="0.3">
      <c r="B22" t="s">
        <v>73</v>
      </c>
    </row>
    <row r="24" spans="2:37" x14ac:dyDescent="0.3">
      <c r="B24"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K2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210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ht="28.8" x14ac:dyDescent="0.3">
      <c r="B9" s="15" t="s">
        <v>195</v>
      </c>
      <c r="C9" s="14">
        <v>0.38004232452609898</v>
      </c>
      <c r="D9" s="14">
        <v>0.36480990591683299</v>
      </c>
      <c r="E9" s="14">
        <v>0.39675268955815102</v>
      </c>
      <c r="F9" s="14"/>
      <c r="G9" s="14">
        <v>0.40610758360419003</v>
      </c>
      <c r="H9" s="14">
        <v>0.40177883206050402</v>
      </c>
      <c r="I9" s="14">
        <v>0.35920000344553199</v>
      </c>
      <c r="J9" s="14">
        <v>0.34670740078069301</v>
      </c>
      <c r="K9" s="14"/>
      <c r="L9" s="14">
        <v>0.35364513786568702</v>
      </c>
      <c r="M9" s="14">
        <v>0.35834075564553602</v>
      </c>
      <c r="N9" s="14">
        <v>0.41317689660106599</v>
      </c>
      <c r="O9" s="14">
        <v>0.41083954264822897</v>
      </c>
      <c r="P9" s="14">
        <v>0.42348943903129799</v>
      </c>
      <c r="Q9" s="14">
        <v>0.364738344168405</v>
      </c>
      <c r="R9" s="14">
        <v>0.36541531197344801</v>
      </c>
      <c r="S9" s="14">
        <v>0.34019744549293501</v>
      </c>
      <c r="T9" s="14">
        <v>0.40057535221588603</v>
      </c>
      <c r="U9" s="14">
        <v>0.37483958405005502</v>
      </c>
      <c r="V9" s="14">
        <v>0.39214699921364599</v>
      </c>
      <c r="W9" s="14">
        <v>0.37269415855059901</v>
      </c>
      <c r="X9" s="14"/>
      <c r="Y9" s="14">
        <v>0.42125342753634398</v>
      </c>
      <c r="Z9" s="14">
        <v>0.37260860557664999</v>
      </c>
      <c r="AA9" s="14">
        <v>0.34067584788960897</v>
      </c>
      <c r="AB9" s="14"/>
      <c r="AC9" s="14">
        <v>0.39560420712133598</v>
      </c>
      <c r="AD9" s="14">
        <v>0.403041409501807</v>
      </c>
      <c r="AE9" s="14">
        <v>0.33145992980387701</v>
      </c>
      <c r="AF9" s="14"/>
      <c r="AG9" s="14">
        <v>0.17838114965174501</v>
      </c>
      <c r="AH9" s="14">
        <v>0.36329333132997499</v>
      </c>
      <c r="AI9" s="14">
        <v>0.397408494377889</v>
      </c>
      <c r="AJ9" s="14">
        <v>0.40170260404501801</v>
      </c>
      <c r="AK9" s="14">
        <v>0.36987296956893601</v>
      </c>
    </row>
    <row r="10" spans="2:37" ht="43.2" x14ac:dyDescent="0.3">
      <c r="B10" s="15" t="s">
        <v>196</v>
      </c>
      <c r="C10" s="14">
        <v>0.32915558513378701</v>
      </c>
      <c r="D10" s="14">
        <v>0.31524016464835702</v>
      </c>
      <c r="E10" s="14">
        <v>0.34292071213886599</v>
      </c>
      <c r="F10" s="14"/>
      <c r="G10" s="14">
        <v>0.346314789721478</v>
      </c>
      <c r="H10" s="14">
        <v>0.34769215423730299</v>
      </c>
      <c r="I10" s="14">
        <v>0.31558304070658799</v>
      </c>
      <c r="J10" s="14">
        <v>0.30159016428810598</v>
      </c>
      <c r="K10" s="14"/>
      <c r="L10" s="14">
        <v>0.29423843110133002</v>
      </c>
      <c r="M10" s="14">
        <v>0.35251747375687598</v>
      </c>
      <c r="N10" s="14">
        <v>0.32946763216495301</v>
      </c>
      <c r="O10" s="14">
        <v>0.33026771180778403</v>
      </c>
      <c r="P10" s="14">
        <v>0.31390623263613199</v>
      </c>
      <c r="Q10" s="14">
        <v>0.33515500617146099</v>
      </c>
      <c r="R10" s="14">
        <v>0.36825360825970599</v>
      </c>
      <c r="S10" s="14">
        <v>0.36279258484319499</v>
      </c>
      <c r="T10" s="14">
        <v>0.31160967010117702</v>
      </c>
      <c r="U10" s="14">
        <v>0.33022198102118999</v>
      </c>
      <c r="V10" s="14">
        <v>0.32519278761016601</v>
      </c>
      <c r="W10" s="14">
        <v>0.32291687026478699</v>
      </c>
      <c r="X10" s="14"/>
      <c r="Y10" s="14">
        <v>0.33937814933119598</v>
      </c>
      <c r="Z10" s="14">
        <v>0.34587616453776299</v>
      </c>
      <c r="AA10" s="14">
        <v>0.248211533660952</v>
      </c>
      <c r="AB10" s="14"/>
      <c r="AC10" s="14">
        <v>0.35080832444753601</v>
      </c>
      <c r="AD10" s="14">
        <v>0.33251828291344299</v>
      </c>
      <c r="AE10" s="14">
        <v>0.29796795138715498</v>
      </c>
      <c r="AF10" s="14"/>
      <c r="AG10" s="14">
        <v>0.27960918431695803</v>
      </c>
      <c r="AH10" s="14">
        <v>0.37086720198157602</v>
      </c>
      <c r="AI10" s="14">
        <v>0.34062071708265301</v>
      </c>
      <c r="AJ10" s="14">
        <v>0.33277575150099498</v>
      </c>
      <c r="AK10" s="14">
        <v>0.32014201892521699</v>
      </c>
    </row>
    <row r="11" spans="2:37" x14ac:dyDescent="0.3">
      <c r="B11" s="15" t="s">
        <v>197</v>
      </c>
      <c r="C11" s="14">
        <v>0.317258936744235</v>
      </c>
      <c r="D11" s="14">
        <v>0.31197717666603703</v>
      </c>
      <c r="E11" s="14">
        <v>0.323175632393505</v>
      </c>
      <c r="F11" s="14"/>
      <c r="G11" s="14">
        <v>0.36034216123653601</v>
      </c>
      <c r="H11" s="14">
        <v>0.32891039831249003</v>
      </c>
      <c r="I11" s="14">
        <v>0.27152173725462803</v>
      </c>
      <c r="J11" s="14">
        <v>0.29558417575419199</v>
      </c>
      <c r="K11" s="14"/>
      <c r="L11" s="14">
        <v>0.32433102859471702</v>
      </c>
      <c r="M11" s="14">
        <v>0.34100245151359498</v>
      </c>
      <c r="N11" s="14">
        <v>0.32228249186074798</v>
      </c>
      <c r="O11" s="14">
        <v>0.33130826333994201</v>
      </c>
      <c r="P11" s="14">
        <v>0.278645375331526</v>
      </c>
      <c r="Q11" s="14">
        <v>0.32574763689618202</v>
      </c>
      <c r="R11" s="14">
        <v>0.35252414431940798</v>
      </c>
      <c r="S11" s="14">
        <v>0.30511677918122099</v>
      </c>
      <c r="T11" s="14">
        <v>0.26887451883656399</v>
      </c>
      <c r="U11" s="14">
        <v>0.32931353611907099</v>
      </c>
      <c r="V11" s="14">
        <v>0.26785198532152499</v>
      </c>
      <c r="W11" s="14">
        <v>0.33654801116598498</v>
      </c>
      <c r="X11" s="14"/>
      <c r="Y11" s="14">
        <v>0.31779664694132398</v>
      </c>
      <c r="Z11" s="14">
        <v>0.31952697343832698</v>
      </c>
      <c r="AA11" s="14">
        <v>0.318313066462314</v>
      </c>
      <c r="AB11" s="14"/>
      <c r="AC11" s="14">
        <v>0.31216556509377302</v>
      </c>
      <c r="AD11" s="14">
        <v>0.33653049825707199</v>
      </c>
      <c r="AE11" s="14">
        <v>0.28487085694396402</v>
      </c>
      <c r="AF11" s="14"/>
      <c r="AG11" s="14">
        <v>0.30494008505626102</v>
      </c>
      <c r="AH11" s="14">
        <v>0.32856070338462701</v>
      </c>
      <c r="AI11" s="14">
        <v>0.33345957192255798</v>
      </c>
      <c r="AJ11" s="14">
        <v>0.31339756955624598</v>
      </c>
      <c r="AK11" s="14">
        <v>0.32403789718596199</v>
      </c>
    </row>
    <row r="12" spans="2:37" x14ac:dyDescent="0.3">
      <c r="B12" s="15" t="s">
        <v>198</v>
      </c>
      <c r="C12" s="14">
        <v>0.25036513459853599</v>
      </c>
      <c r="D12" s="14">
        <v>0.27547144837036902</v>
      </c>
      <c r="E12" s="14">
        <v>0.22618848347075499</v>
      </c>
      <c r="F12" s="14"/>
      <c r="G12" s="14">
        <v>0.25383981378551601</v>
      </c>
      <c r="H12" s="14">
        <v>0.26523418629133799</v>
      </c>
      <c r="I12" s="14">
        <v>0.26698762178033397</v>
      </c>
      <c r="J12" s="14">
        <v>0.21601639571554801</v>
      </c>
      <c r="K12" s="14"/>
      <c r="L12" s="14">
        <v>0.28660310075679202</v>
      </c>
      <c r="M12" s="14">
        <v>0.27285103827895701</v>
      </c>
      <c r="N12" s="14">
        <v>0.205321770070575</v>
      </c>
      <c r="O12" s="14">
        <v>0.25131133869130401</v>
      </c>
      <c r="P12" s="14">
        <v>0.24509103687037501</v>
      </c>
      <c r="Q12" s="14">
        <v>0.29118465611267402</v>
      </c>
      <c r="R12" s="14">
        <v>0.27886515214419799</v>
      </c>
      <c r="S12" s="14">
        <v>0.21611844285075801</v>
      </c>
      <c r="T12" s="14">
        <v>0.20472690053723799</v>
      </c>
      <c r="U12" s="14">
        <v>0.24759131240830801</v>
      </c>
      <c r="V12" s="14">
        <v>0.18641984429584299</v>
      </c>
      <c r="W12" s="14">
        <v>0.243218169238612</v>
      </c>
      <c r="X12" s="14"/>
      <c r="Y12" s="14">
        <v>0.27453783101224599</v>
      </c>
      <c r="Z12" s="14">
        <v>0.260291457480683</v>
      </c>
      <c r="AA12" s="14">
        <v>0.29830325130172503</v>
      </c>
      <c r="AB12" s="14"/>
      <c r="AC12" s="14">
        <v>0.26126661799831202</v>
      </c>
      <c r="AD12" s="14">
        <v>0.237811302457173</v>
      </c>
      <c r="AE12" s="14">
        <v>0.27242635510416702</v>
      </c>
      <c r="AF12" s="14"/>
      <c r="AG12" s="14">
        <v>0.22035898650204</v>
      </c>
      <c r="AH12" s="14">
        <v>0.24603861606147601</v>
      </c>
      <c r="AI12" s="14">
        <v>0.250078722903182</v>
      </c>
      <c r="AJ12" s="14">
        <v>0.25631895789359099</v>
      </c>
      <c r="AK12" s="14">
        <v>0.25321129352870803</v>
      </c>
    </row>
    <row r="13" spans="2:37" x14ac:dyDescent="0.3">
      <c r="B13" s="15" t="s">
        <v>199</v>
      </c>
      <c r="C13" s="14">
        <v>0.197367038064096</v>
      </c>
      <c r="D13" s="14">
        <v>0.20829560036483999</v>
      </c>
      <c r="E13" s="14">
        <v>0.18535592000967999</v>
      </c>
      <c r="F13" s="14"/>
      <c r="G13" s="14">
        <v>0.239475454210963</v>
      </c>
      <c r="H13" s="14">
        <v>0.19783662657672399</v>
      </c>
      <c r="I13" s="14">
        <v>0.160648943171848</v>
      </c>
      <c r="J13" s="14">
        <v>0.18660884275381501</v>
      </c>
      <c r="K13" s="14"/>
      <c r="L13" s="14">
        <v>0.19078648927808101</v>
      </c>
      <c r="M13" s="14">
        <v>0.22981714052319399</v>
      </c>
      <c r="N13" s="14">
        <v>0.24699669215991499</v>
      </c>
      <c r="O13" s="14">
        <v>0.18911599949028199</v>
      </c>
      <c r="P13" s="14">
        <v>0.24938206034230601</v>
      </c>
      <c r="Q13" s="14">
        <v>0.187362898751712</v>
      </c>
      <c r="R13" s="14">
        <v>0.203028376931051</v>
      </c>
      <c r="S13" s="14">
        <v>9.1382948681299703E-2</v>
      </c>
      <c r="T13" s="14">
        <v>0.18231287148083899</v>
      </c>
      <c r="U13" s="14">
        <v>0.17880845032259099</v>
      </c>
      <c r="V13" s="14">
        <v>0.168337120550972</v>
      </c>
      <c r="W13" s="14">
        <v>0.17343463486944899</v>
      </c>
      <c r="X13" s="14"/>
      <c r="Y13" s="14">
        <v>0.25893414440533202</v>
      </c>
      <c r="Z13" s="14">
        <v>0.18578853706346199</v>
      </c>
      <c r="AA13" s="14">
        <v>0.185312889367482</v>
      </c>
      <c r="AB13" s="14"/>
      <c r="AC13" s="14">
        <v>0.20989543799458299</v>
      </c>
      <c r="AD13" s="14">
        <v>0.20510172880792901</v>
      </c>
      <c r="AE13" s="14">
        <v>0.17777172505502001</v>
      </c>
      <c r="AF13" s="14"/>
      <c r="AG13" s="14">
        <v>0.132985222859588</v>
      </c>
      <c r="AH13" s="14">
        <v>0.206893587556954</v>
      </c>
      <c r="AI13" s="14">
        <v>0.23631560478267499</v>
      </c>
      <c r="AJ13" s="14">
        <v>0.20684830851161801</v>
      </c>
      <c r="AK13" s="14">
        <v>0.16174748759018001</v>
      </c>
    </row>
    <row r="14" spans="2:37" ht="28.8" x14ac:dyDescent="0.3">
      <c r="B14" s="15" t="s">
        <v>200</v>
      </c>
      <c r="C14" s="14">
        <v>0.13673254636554999</v>
      </c>
      <c r="D14" s="14">
        <v>0.14754946882468201</v>
      </c>
      <c r="E14" s="14">
        <v>0.127072193248667</v>
      </c>
      <c r="F14" s="14"/>
      <c r="G14" s="14">
        <v>0.16150889605201399</v>
      </c>
      <c r="H14" s="14">
        <v>0.13983800156866399</v>
      </c>
      <c r="I14" s="14">
        <v>0.14125578631838401</v>
      </c>
      <c r="J14" s="14">
        <v>0.10344154739370499</v>
      </c>
      <c r="K14" s="14"/>
      <c r="L14" s="14">
        <v>0.118550753628531</v>
      </c>
      <c r="M14" s="14">
        <v>0.15652561668097101</v>
      </c>
      <c r="N14" s="14">
        <v>0.17362142201389999</v>
      </c>
      <c r="O14" s="14">
        <v>9.3893743377295794E-2</v>
      </c>
      <c r="P14" s="14">
        <v>0.109390605526322</v>
      </c>
      <c r="Q14" s="14">
        <v>0.12713851063562501</v>
      </c>
      <c r="R14" s="14">
        <v>0.13745466988963401</v>
      </c>
      <c r="S14" s="14">
        <v>0.123647181726973</v>
      </c>
      <c r="T14" s="14">
        <v>0.15314300183495599</v>
      </c>
      <c r="U14" s="14">
        <v>0.129017426009085</v>
      </c>
      <c r="V14" s="14">
        <v>0.14551973318477401</v>
      </c>
      <c r="W14" s="14">
        <v>0.22266865758247201</v>
      </c>
      <c r="X14" s="14"/>
      <c r="Y14" s="14">
        <v>0.144150553443637</v>
      </c>
      <c r="Z14" s="14">
        <v>0.131358513270497</v>
      </c>
      <c r="AA14" s="14">
        <v>0.176971243715278</v>
      </c>
      <c r="AB14" s="14"/>
      <c r="AC14" s="14">
        <v>0.135012592725547</v>
      </c>
      <c r="AD14" s="14">
        <v>0.13665251560091199</v>
      </c>
      <c r="AE14" s="14">
        <v>0.13870380230229901</v>
      </c>
      <c r="AF14" s="14"/>
      <c r="AG14" s="14">
        <v>0.226941132149275</v>
      </c>
      <c r="AH14" s="14">
        <v>0.14386382196634001</v>
      </c>
      <c r="AI14" s="14">
        <v>0.160729079151368</v>
      </c>
      <c r="AJ14" s="14">
        <v>0.11950756154424499</v>
      </c>
      <c r="AK14" s="14">
        <v>0.138844457866419</v>
      </c>
    </row>
    <row r="15" spans="2:37" ht="28.8" x14ac:dyDescent="0.3">
      <c r="B15" s="15" t="s">
        <v>201</v>
      </c>
      <c r="C15" s="14">
        <v>0.13015627297322299</v>
      </c>
      <c r="D15" s="14">
        <v>0.13986985545787101</v>
      </c>
      <c r="E15" s="14">
        <v>0.119556382932978</v>
      </c>
      <c r="F15" s="14"/>
      <c r="G15" s="14">
        <v>0.14126369341221801</v>
      </c>
      <c r="H15" s="14">
        <v>0.12490527323062001</v>
      </c>
      <c r="I15" s="14">
        <v>0.14501089969522399</v>
      </c>
      <c r="J15" s="14">
        <v>0.112451184453336</v>
      </c>
      <c r="K15" s="14"/>
      <c r="L15" s="14">
        <v>0.15951814693331001</v>
      </c>
      <c r="M15" s="14">
        <v>0.10731914640672301</v>
      </c>
      <c r="N15" s="14">
        <v>9.4290096512528093E-2</v>
      </c>
      <c r="O15" s="14">
        <v>0.17433758648678099</v>
      </c>
      <c r="P15" s="14">
        <v>8.2723662565381897E-2</v>
      </c>
      <c r="Q15" s="14">
        <v>0.16520098649837001</v>
      </c>
      <c r="R15" s="14">
        <v>0.12470653840991699</v>
      </c>
      <c r="S15" s="14">
        <v>0.13123014773038899</v>
      </c>
      <c r="T15" s="14">
        <v>0.12932105028744501</v>
      </c>
      <c r="U15" s="14">
        <v>0.13708978919841899</v>
      </c>
      <c r="V15" s="14">
        <v>0.12020184510581</v>
      </c>
      <c r="W15" s="14">
        <v>7.2745079984590497E-2</v>
      </c>
      <c r="X15" s="14"/>
      <c r="Y15" s="14">
        <v>0.12585088402305999</v>
      </c>
      <c r="Z15" s="14">
        <v>0.143455552430411</v>
      </c>
      <c r="AA15" s="14">
        <v>0.145222974815058</v>
      </c>
      <c r="AB15" s="14"/>
      <c r="AC15" s="14">
        <v>0.128961893725315</v>
      </c>
      <c r="AD15" s="14">
        <v>0.13135563757244001</v>
      </c>
      <c r="AE15" s="14">
        <v>0.120904047967285</v>
      </c>
      <c r="AF15" s="14"/>
      <c r="AG15" s="14">
        <v>0.20947408302480999</v>
      </c>
      <c r="AH15" s="14">
        <v>0.14058418532296901</v>
      </c>
      <c r="AI15" s="14">
        <v>0.13835087124833401</v>
      </c>
      <c r="AJ15" s="14">
        <v>0.123149838975463</v>
      </c>
      <c r="AK15" s="14">
        <v>0.120791794756213</v>
      </c>
    </row>
    <row r="16" spans="2:37" ht="28.8" x14ac:dyDescent="0.3">
      <c r="B16" s="15" t="s">
        <v>202</v>
      </c>
      <c r="C16" s="14">
        <v>0.12790848319592099</v>
      </c>
      <c r="D16" s="14">
        <v>0.109128792519583</v>
      </c>
      <c r="E16" s="14">
        <v>0.14576560697541399</v>
      </c>
      <c r="F16" s="14"/>
      <c r="G16" s="14">
        <v>9.6326930700597696E-2</v>
      </c>
      <c r="H16" s="14">
        <v>0.13815403512424901</v>
      </c>
      <c r="I16" s="14">
        <v>0.13227527596344099</v>
      </c>
      <c r="J16" s="14">
        <v>0.14810914677126699</v>
      </c>
      <c r="K16" s="14"/>
      <c r="L16" s="14">
        <v>0.138106217425844</v>
      </c>
      <c r="M16" s="14">
        <v>0.118853903964407</v>
      </c>
      <c r="N16" s="14">
        <v>7.7717735731617901E-2</v>
      </c>
      <c r="O16" s="14">
        <v>8.9529563267711304E-2</v>
      </c>
      <c r="P16" s="14">
        <v>0.16694558620874</v>
      </c>
      <c r="Q16" s="14">
        <v>0.102907461546317</v>
      </c>
      <c r="R16" s="14">
        <v>0.14427434020218199</v>
      </c>
      <c r="S16" s="14">
        <v>0.17195425650926399</v>
      </c>
      <c r="T16" s="14">
        <v>0.15657148329405901</v>
      </c>
      <c r="U16" s="14">
        <v>0.123163352908775</v>
      </c>
      <c r="V16" s="14">
        <v>0.17451832435341599</v>
      </c>
      <c r="W16" s="14">
        <v>8.1368133170158494E-2</v>
      </c>
      <c r="X16" s="14"/>
      <c r="Y16" s="14">
        <v>0.130245185773574</v>
      </c>
      <c r="Z16" s="14">
        <v>0.13986679895116799</v>
      </c>
      <c r="AA16" s="14">
        <v>0.10845312025449701</v>
      </c>
      <c r="AB16" s="14"/>
      <c r="AC16" s="14">
        <v>0.113105449032245</v>
      </c>
      <c r="AD16" s="14">
        <v>0.131809106982335</v>
      </c>
      <c r="AE16" s="14">
        <v>0.120914925260004</v>
      </c>
      <c r="AF16" s="14"/>
      <c r="AG16" s="14">
        <v>8.35674900516159E-2</v>
      </c>
      <c r="AH16" s="14">
        <v>0.109694023141269</v>
      </c>
      <c r="AI16" s="14">
        <v>0.121222839023039</v>
      </c>
      <c r="AJ16" s="14">
        <v>0.13373436273874001</v>
      </c>
      <c r="AK16" s="14">
        <v>0.13558785766206</v>
      </c>
    </row>
    <row r="17" spans="2:37" ht="28.8" x14ac:dyDescent="0.3">
      <c r="B17" s="15" t="s">
        <v>203</v>
      </c>
      <c r="C17" s="14">
        <v>0.12730267407093199</v>
      </c>
      <c r="D17" s="14">
        <v>0.120055369981705</v>
      </c>
      <c r="E17" s="14">
        <v>0.13323722015772099</v>
      </c>
      <c r="F17" s="14"/>
      <c r="G17" s="14">
        <v>0.11671080957178701</v>
      </c>
      <c r="H17" s="14">
        <v>0.131489208701627</v>
      </c>
      <c r="I17" s="14">
        <v>0.124607722364072</v>
      </c>
      <c r="J17" s="14">
        <v>0.13607622408397799</v>
      </c>
      <c r="K17" s="14"/>
      <c r="L17" s="14">
        <v>0.10632310826965299</v>
      </c>
      <c r="M17" s="14">
        <v>0.14539122727426301</v>
      </c>
      <c r="N17" s="14">
        <v>0.14317259491700501</v>
      </c>
      <c r="O17" s="14">
        <v>0.113455362893292</v>
      </c>
      <c r="P17" s="14">
        <v>0.17242143896560999</v>
      </c>
      <c r="Q17" s="14">
        <v>0.116164695155782</v>
      </c>
      <c r="R17" s="14">
        <v>8.63660218789781E-2</v>
      </c>
      <c r="S17" s="14">
        <v>9.8232045982146202E-2</v>
      </c>
      <c r="T17" s="14">
        <v>0.139604996211185</v>
      </c>
      <c r="U17" s="14">
        <v>0.12717891589640301</v>
      </c>
      <c r="V17" s="14">
        <v>0.14437184808975301</v>
      </c>
      <c r="W17" s="14">
        <v>0.14869696982235101</v>
      </c>
      <c r="X17" s="14"/>
      <c r="Y17" s="14">
        <v>0.11074232276521501</v>
      </c>
      <c r="Z17" s="14">
        <v>0.144151249770472</v>
      </c>
      <c r="AA17" s="14">
        <v>0.150601710382753</v>
      </c>
      <c r="AB17" s="14"/>
      <c r="AC17" s="14">
        <v>0.12414244433333101</v>
      </c>
      <c r="AD17" s="14">
        <v>0.127135013673326</v>
      </c>
      <c r="AE17" s="14">
        <v>0.118839948002444</v>
      </c>
      <c r="AF17" s="14"/>
      <c r="AG17" s="14">
        <v>0.160998176298141</v>
      </c>
      <c r="AH17" s="14">
        <v>0.13774630354237</v>
      </c>
      <c r="AI17" s="14">
        <v>0.13271035050257299</v>
      </c>
      <c r="AJ17" s="14">
        <v>0.12547863099599699</v>
      </c>
      <c r="AK17" s="14">
        <v>0.12376954438917601</v>
      </c>
    </row>
    <row r="18" spans="2:37" ht="28.8" x14ac:dyDescent="0.3">
      <c r="B18" s="15" t="s">
        <v>204</v>
      </c>
      <c r="C18" s="14">
        <v>0.11900344319378001</v>
      </c>
      <c r="D18" s="14">
        <v>0.106464635461368</v>
      </c>
      <c r="E18" s="14">
        <v>0.130708655858992</v>
      </c>
      <c r="F18" s="14"/>
      <c r="G18" s="14">
        <v>0.107987476334633</v>
      </c>
      <c r="H18" s="14">
        <v>0.116289149454324</v>
      </c>
      <c r="I18" s="14">
        <v>0.14660487939056299</v>
      </c>
      <c r="J18" s="14">
        <v>0.10986284147289101</v>
      </c>
      <c r="K18" s="14"/>
      <c r="L18" s="14">
        <v>0.13567068960688899</v>
      </c>
      <c r="M18" s="14">
        <v>0.12646897936495199</v>
      </c>
      <c r="N18" s="14">
        <v>9.4952039361621401E-2</v>
      </c>
      <c r="O18" s="14">
        <v>7.6870025631028502E-2</v>
      </c>
      <c r="P18" s="14">
        <v>0.10134498346288399</v>
      </c>
      <c r="Q18" s="14">
        <v>0.11273029690497501</v>
      </c>
      <c r="R18" s="14">
        <v>0.10674117898657499</v>
      </c>
      <c r="S18" s="14">
        <v>0.166274506156004</v>
      </c>
      <c r="T18" s="14">
        <v>0.11318983356821</v>
      </c>
      <c r="U18" s="14">
        <v>0.16448980417630099</v>
      </c>
      <c r="V18" s="14">
        <v>0.14546752947339101</v>
      </c>
      <c r="W18" s="14">
        <v>6.9987798869751594E-2</v>
      </c>
      <c r="X18" s="14"/>
      <c r="Y18" s="14">
        <v>0.10944415550337799</v>
      </c>
      <c r="Z18" s="14">
        <v>0.12778943840184301</v>
      </c>
      <c r="AA18" s="14">
        <v>0.102385819998602</v>
      </c>
      <c r="AB18" s="14"/>
      <c r="AC18" s="14">
        <v>0.10715896029901301</v>
      </c>
      <c r="AD18" s="14">
        <v>0.12137852482462499</v>
      </c>
      <c r="AE18" s="14">
        <v>0.13166275077444001</v>
      </c>
      <c r="AF18" s="14"/>
      <c r="AG18" s="14">
        <v>0.122789044447125</v>
      </c>
      <c r="AH18" s="14">
        <v>0.133805067153072</v>
      </c>
      <c r="AI18" s="14">
        <v>0.12522347350256899</v>
      </c>
      <c r="AJ18" s="14">
        <v>0.10787831677453601</v>
      </c>
      <c r="AK18" s="14">
        <v>0.13801434101531501</v>
      </c>
    </row>
    <row r="19" spans="2:37" ht="43.2" x14ac:dyDescent="0.3">
      <c r="B19" s="15" t="s">
        <v>205</v>
      </c>
      <c r="C19" s="14">
        <v>9.9752334144966703E-2</v>
      </c>
      <c r="D19" s="14">
        <v>8.2751869265535599E-2</v>
      </c>
      <c r="E19" s="14">
        <v>0.11635481438133601</v>
      </c>
      <c r="F19" s="14"/>
      <c r="G19" s="14">
        <v>0.11484660141884</v>
      </c>
      <c r="H19" s="14">
        <v>0.104839535511042</v>
      </c>
      <c r="I19" s="14">
        <v>0.10103075807449</v>
      </c>
      <c r="J19" s="14">
        <v>7.6946612951610899E-2</v>
      </c>
      <c r="K19" s="14"/>
      <c r="L19" s="14">
        <v>0.10284342258941299</v>
      </c>
      <c r="M19" s="14">
        <v>0.10822551019532101</v>
      </c>
      <c r="N19" s="14">
        <v>8.6956849042573905E-2</v>
      </c>
      <c r="O19" s="14">
        <v>0.107913872557396</v>
      </c>
      <c r="P19" s="14">
        <v>9.8131353665425095E-2</v>
      </c>
      <c r="Q19" s="14">
        <v>7.7485279045946501E-2</v>
      </c>
      <c r="R19" s="14">
        <v>0.124725306879319</v>
      </c>
      <c r="S19" s="14">
        <v>9.7128974102514004E-2</v>
      </c>
      <c r="T19" s="14">
        <v>9.52398680945159E-2</v>
      </c>
      <c r="U19" s="14">
        <v>0.10591518811625</v>
      </c>
      <c r="V19" s="14">
        <v>0.103092473741506</v>
      </c>
      <c r="W19" s="14">
        <v>5.8077412664067102E-2</v>
      </c>
      <c r="X19" s="14"/>
      <c r="Y19" s="14">
        <v>0.118378282555475</v>
      </c>
      <c r="Z19" s="14">
        <v>0.112514018469483</v>
      </c>
      <c r="AA19" s="14">
        <v>0.10748433527651099</v>
      </c>
      <c r="AB19" s="14"/>
      <c r="AC19" s="14">
        <v>9.2806512924298395E-2</v>
      </c>
      <c r="AD19" s="14">
        <v>0.10184639023766</v>
      </c>
      <c r="AE19" s="14">
        <v>0.13611162786490499</v>
      </c>
      <c r="AF19" s="14"/>
      <c r="AG19" s="14">
        <v>0.13750103801479299</v>
      </c>
      <c r="AH19" s="14">
        <v>9.1536520622060802E-2</v>
      </c>
      <c r="AI19" s="14">
        <v>0.11024258707264201</v>
      </c>
      <c r="AJ19" s="14">
        <v>9.3869514102898399E-2</v>
      </c>
      <c r="AK19" s="14">
        <v>0.103223333693731</v>
      </c>
    </row>
    <row r="20" spans="2:37" ht="28.8" x14ac:dyDescent="0.3">
      <c r="B20" s="15" t="s">
        <v>206</v>
      </c>
      <c r="C20" s="14">
        <v>8.9242009821951199E-2</v>
      </c>
      <c r="D20" s="14">
        <v>0.106021512151866</v>
      </c>
      <c r="E20" s="14">
        <v>7.3447457110117395E-2</v>
      </c>
      <c r="F20" s="14"/>
      <c r="G20" s="14">
        <v>0.10447019438777901</v>
      </c>
      <c r="H20" s="14">
        <v>7.3146456171513594E-2</v>
      </c>
      <c r="I20" s="14">
        <v>9.2358927019066797E-2</v>
      </c>
      <c r="J20" s="14">
        <v>8.8079481226372394E-2</v>
      </c>
      <c r="K20" s="14"/>
      <c r="L20" s="14">
        <v>0.121698973716627</v>
      </c>
      <c r="M20" s="14">
        <v>9.5201959670101199E-2</v>
      </c>
      <c r="N20" s="14">
        <v>7.2957671789397202E-2</v>
      </c>
      <c r="O20" s="14">
        <v>8.4136336264386102E-2</v>
      </c>
      <c r="P20" s="14">
        <v>0.117904064016448</v>
      </c>
      <c r="Q20" s="14">
        <v>7.4061585778399996E-2</v>
      </c>
      <c r="R20" s="14">
        <v>5.3599263080925698E-2</v>
      </c>
      <c r="S20" s="14">
        <v>9.7565201239203897E-2</v>
      </c>
      <c r="T20" s="14">
        <v>9.2325041695727805E-2</v>
      </c>
      <c r="U20" s="14">
        <v>7.4088072628336998E-2</v>
      </c>
      <c r="V20" s="14">
        <v>5.3653056677714701E-2</v>
      </c>
      <c r="W20" s="14">
        <v>0.12737900315540801</v>
      </c>
      <c r="X20" s="14"/>
      <c r="Y20" s="14">
        <v>0.114415546266959</v>
      </c>
      <c r="Z20" s="14">
        <v>8.4493975074801303E-2</v>
      </c>
      <c r="AA20" s="14">
        <v>0.11457474937892299</v>
      </c>
      <c r="AB20" s="14"/>
      <c r="AC20" s="14">
        <v>8.7209760705716205E-2</v>
      </c>
      <c r="AD20" s="14">
        <v>9.6021725410575895E-2</v>
      </c>
      <c r="AE20" s="14">
        <v>8.1182716829943699E-2</v>
      </c>
      <c r="AF20" s="14"/>
      <c r="AG20" s="14">
        <v>0.13512803143855601</v>
      </c>
      <c r="AH20" s="14">
        <v>7.8754808127615303E-2</v>
      </c>
      <c r="AI20" s="14">
        <v>0.10633429709933501</v>
      </c>
      <c r="AJ20" s="14">
        <v>8.2409385194130297E-2</v>
      </c>
      <c r="AK20" s="14">
        <v>8.7070353258278194E-2</v>
      </c>
    </row>
    <row r="21" spans="2:37" ht="28.8" x14ac:dyDescent="0.3">
      <c r="B21" s="15" t="s">
        <v>207</v>
      </c>
      <c r="C21" s="14">
        <v>6.0551795156119199E-2</v>
      </c>
      <c r="D21" s="14">
        <v>6.1565786697468802E-2</v>
      </c>
      <c r="E21" s="14">
        <v>5.8648259976141599E-2</v>
      </c>
      <c r="F21" s="14"/>
      <c r="G21" s="14">
        <v>8.2168668332246494E-2</v>
      </c>
      <c r="H21" s="14">
        <v>4.2594890446773302E-2</v>
      </c>
      <c r="I21" s="14">
        <v>6.0805372241089797E-2</v>
      </c>
      <c r="J21" s="14">
        <v>5.4963728416702599E-2</v>
      </c>
      <c r="K21" s="14"/>
      <c r="L21" s="14">
        <v>5.6818679487911701E-2</v>
      </c>
      <c r="M21" s="14">
        <v>8.0121315678302205E-2</v>
      </c>
      <c r="N21" s="14">
        <v>5.5464309938959899E-2</v>
      </c>
      <c r="O21" s="14">
        <v>7.1865784164819105E-2</v>
      </c>
      <c r="P21" s="14">
        <v>7.4552162193820798E-2</v>
      </c>
      <c r="Q21" s="14">
        <v>9.2990542629663706E-2</v>
      </c>
      <c r="R21" s="14">
        <v>4.3696545593960003E-2</v>
      </c>
      <c r="S21" s="14">
        <v>4.1204830933269002E-2</v>
      </c>
      <c r="T21" s="14">
        <v>3.8161572440744203E-2</v>
      </c>
      <c r="U21" s="14">
        <v>3.3964897687145702E-2</v>
      </c>
      <c r="V21" s="14">
        <v>6.4167825628553402E-2</v>
      </c>
      <c r="W21" s="14">
        <v>6.9319504330448506E-2</v>
      </c>
      <c r="X21" s="14"/>
      <c r="Y21" s="14">
        <v>5.6711615628853303E-2</v>
      </c>
      <c r="Z21" s="14">
        <v>7.3095407283732705E-2</v>
      </c>
      <c r="AA21" s="14">
        <v>5.4925316352340797E-2</v>
      </c>
      <c r="AB21" s="14"/>
      <c r="AC21" s="14">
        <v>5.3622401327724903E-2</v>
      </c>
      <c r="AD21" s="14">
        <v>6.3999535417673406E-2</v>
      </c>
      <c r="AE21" s="14">
        <v>6.6058975319084501E-2</v>
      </c>
      <c r="AF21" s="14"/>
      <c r="AG21" s="14">
        <v>9.5855653369869495E-2</v>
      </c>
      <c r="AH21" s="14">
        <v>4.8608516598728502E-2</v>
      </c>
      <c r="AI21" s="14">
        <v>7.3814410506543901E-2</v>
      </c>
      <c r="AJ21" s="14">
        <v>4.8897282622419901E-2</v>
      </c>
      <c r="AK21" s="14">
        <v>7.6958585486288103E-2</v>
      </c>
    </row>
    <row r="22" spans="2:37" ht="43.2" x14ac:dyDescent="0.3">
      <c r="B22" s="15" t="s">
        <v>208</v>
      </c>
      <c r="C22" s="14">
        <v>5.4488885073596699E-2</v>
      </c>
      <c r="D22" s="14">
        <v>6.9207201850269698E-2</v>
      </c>
      <c r="E22" s="14">
        <v>3.9824984864147699E-2</v>
      </c>
      <c r="F22" s="14"/>
      <c r="G22" s="14">
        <v>6.6151529334587594E-2</v>
      </c>
      <c r="H22" s="14">
        <v>4.3112713908768099E-2</v>
      </c>
      <c r="I22" s="14">
        <v>4.8386784566957497E-2</v>
      </c>
      <c r="J22" s="14">
        <v>5.9878297815183598E-2</v>
      </c>
      <c r="K22" s="14"/>
      <c r="L22" s="14">
        <v>7.6006796158085602E-2</v>
      </c>
      <c r="M22" s="14">
        <v>5.5930980594117101E-2</v>
      </c>
      <c r="N22" s="14">
        <v>3.3670659493800902E-2</v>
      </c>
      <c r="O22" s="14">
        <v>3.1882757058693E-2</v>
      </c>
      <c r="P22" s="14">
        <v>6.1844080153908798E-2</v>
      </c>
      <c r="Q22" s="14">
        <v>5.0869151451827001E-2</v>
      </c>
      <c r="R22" s="14">
        <v>6.22031425322183E-2</v>
      </c>
      <c r="S22" s="14">
        <v>5.8586756939377899E-2</v>
      </c>
      <c r="T22" s="14">
        <v>5.5635023152447498E-2</v>
      </c>
      <c r="U22" s="14">
        <v>4.7866748034122601E-2</v>
      </c>
      <c r="V22" s="14">
        <v>4.5927573330098302E-2</v>
      </c>
      <c r="W22" s="14">
        <v>6.9010804206157197E-2</v>
      </c>
      <c r="X22" s="14"/>
      <c r="Y22" s="14">
        <v>4.3589804061452402E-2</v>
      </c>
      <c r="Z22" s="14">
        <v>6.5271708801596703E-2</v>
      </c>
      <c r="AA22" s="14">
        <v>8.2882895476173904E-2</v>
      </c>
      <c r="AB22" s="14"/>
      <c r="AC22" s="14">
        <v>4.9042578726422398E-2</v>
      </c>
      <c r="AD22" s="14">
        <v>5.7635532733342897E-2</v>
      </c>
      <c r="AE22" s="14">
        <v>4.5575894346842102E-2</v>
      </c>
      <c r="AF22" s="14"/>
      <c r="AG22" s="14">
        <v>0.10518255372221599</v>
      </c>
      <c r="AH22" s="14">
        <v>8.3222818831755793E-2</v>
      </c>
      <c r="AI22" s="14">
        <v>6.8537429815388906E-2</v>
      </c>
      <c r="AJ22" s="14">
        <v>4.2111890556900199E-2</v>
      </c>
      <c r="AK22" s="14">
        <v>5.0252194561439797E-2</v>
      </c>
    </row>
    <row r="23" spans="2:37" x14ac:dyDescent="0.3">
      <c r="B23" s="15" t="s">
        <v>209</v>
      </c>
      <c r="C23" s="14">
        <v>4.7980936025406901E-2</v>
      </c>
      <c r="D23" s="14">
        <v>5.7564125057870903E-2</v>
      </c>
      <c r="E23" s="14">
        <v>3.89406014721774E-2</v>
      </c>
      <c r="F23" s="14"/>
      <c r="G23" s="14">
        <v>3.6749782581333601E-2</v>
      </c>
      <c r="H23" s="14">
        <v>5.0733567911224103E-2</v>
      </c>
      <c r="I23" s="14">
        <v>5.1200290524032903E-2</v>
      </c>
      <c r="J23" s="14">
        <v>5.5122203195852398E-2</v>
      </c>
      <c r="K23" s="14"/>
      <c r="L23" s="14">
        <v>4.6336091726381E-2</v>
      </c>
      <c r="M23" s="14">
        <v>3.06404131626732E-2</v>
      </c>
      <c r="N23" s="14">
        <v>3.7370797980617897E-2</v>
      </c>
      <c r="O23" s="14">
        <v>5.06141941995569E-2</v>
      </c>
      <c r="P23" s="14">
        <v>4.1682244439614401E-2</v>
      </c>
      <c r="Q23" s="14">
        <v>6.0257107855431098E-2</v>
      </c>
      <c r="R23" s="14">
        <v>4.48688708115417E-2</v>
      </c>
      <c r="S23" s="14">
        <v>5.9360985863019002E-2</v>
      </c>
      <c r="T23" s="14">
        <v>5.2819305801457397E-2</v>
      </c>
      <c r="U23" s="14">
        <v>6.2193661189410797E-2</v>
      </c>
      <c r="V23" s="14">
        <v>5.7215100766351903E-2</v>
      </c>
      <c r="W23" s="14">
        <v>4.63576108119996E-2</v>
      </c>
      <c r="X23" s="14"/>
      <c r="Y23" s="14">
        <v>3.8993430032119698E-2</v>
      </c>
      <c r="Z23" s="14">
        <v>3.4174121951076102E-2</v>
      </c>
      <c r="AA23" s="14">
        <v>4.2884381628846599E-2</v>
      </c>
      <c r="AB23" s="14"/>
      <c r="AC23" s="14">
        <v>5.6681924190707798E-2</v>
      </c>
      <c r="AD23" s="14">
        <v>4.31953062063734E-2</v>
      </c>
      <c r="AE23" s="14">
        <v>4.1155390906368897E-2</v>
      </c>
      <c r="AF23" s="14"/>
      <c r="AG23" s="14">
        <v>9.2105879761267707E-3</v>
      </c>
      <c r="AH23" s="14">
        <v>3.8300503812566902E-2</v>
      </c>
      <c r="AI23" s="14">
        <v>3.1795844905903897E-2</v>
      </c>
      <c r="AJ23" s="14">
        <v>6.3759655845056801E-2</v>
      </c>
      <c r="AK23" s="14">
        <v>3.3165338917918501E-2</v>
      </c>
    </row>
    <row r="24" spans="2:37" x14ac:dyDescent="0.3">
      <c r="B24" s="15" t="s">
        <v>178</v>
      </c>
      <c r="C24" s="20">
        <v>5.1537243677369698E-2</v>
      </c>
      <c r="D24" s="20">
        <v>4.0926693443214597E-2</v>
      </c>
      <c r="E24" s="20">
        <v>6.1585082031946403E-2</v>
      </c>
      <c r="F24" s="20"/>
      <c r="G24" s="20">
        <v>1.94603123386289E-2</v>
      </c>
      <c r="H24" s="20">
        <v>4.3471124984207E-2</v>
      </c>
      <c r="I24" s="20">
        <v>4.8759149158533299E-2</v>
      </c>
      <c r="J24" s="20">
        <v>9.64278025346193E-2</v>
      </c>
      <c r="K24" s="20"/>
      <c r="L24" s="20">
        <v>3.6841005496886597E-2</v>
      </c>
      <c r="M24" s="20">
        <v>4.0324452528744198E-2</v>
      </c>
      <c r="N24" s="20">
        <v>8.5458217054501406E-2</v>
      </c>
      <c r="O24" s="20">
        <v>6.5725240448619895E-2</v>
      </c>
      <c r="P24" s="20">
        <v>2.3210306901425799E-2</v>
      </c>
      <c r="Q24" s="20">
        <v>4.9561091732626003E-2</v>
      </c>
      <c r="R24" s="20">
        <v>5.7990327744829102E-2</v>
      </c>
      <c r="S24" s="20">
        <v>3.3127001223109798E-2</v>
      </c>
      <c r="T24" s="20">
        <v>6.8498873501331603E-2</v>
      </c>
      <c r="U24" s="20">
        <v>3.8503759559422999E-2</v>
      </c>
      <c r="V24" s="20">
        <v>5.1106908895946199E-2</v>
      </c>
      <c r="W24" s="20">
        <v>9.2660478972196994E-2</v>
      </c>
      <c r="X24" s="20"/>
      <c r="Y24" s="20">
        <v>2.8166552025735599E-2</v>
      </c>
      <c r="Z24" s="20">
        <v>3.7715765456419303E-2</v>
      </c>
      <c r="AA24" s="20">
        <v>3.7526607143349898E-2</v>
      </c>
      <c r="AB24" s="20"/>
      <c r="AC24" s="20">
        <v>5.1432252580377397E-2</v>
      </c>
      <c r="AD24" s="20">
        <v>3.4950288673375303E-2</v>
      </c>
      <c r="AE24" s="20">
        <v>8.1100639467552305E-2</v>
      </c>
      <c r="AF24" s="20"/>
      <c r="AG24" s="20">
        <v>2.03232511501844E-2</v>
      </c>
      <c r="AH24" s="20">
        <v>2.9103805500317301E-2</v>
      </c>
      <c r="AI24" s="20">
        <v>2.1791637411277199E-2</v>
      </c>
      <c r="AJ24" s="20">
        <v>5.4415435625662902E-2</v>
      </c>
      <c r="AK24" s="20">
        <v>6.2916931250413199E-2</v>
      </c>
    </row>
    <row r="25" spans="2:37" x14ac:dyDescent="0.3">
      <c r="B25" s="16"/>
    </row>
    <row r="26" spans="2:37" x14ac:dyDescent="0.3">
      <c r="B26" t="s">
        <v>72</v>
      </c>
    </row>
    <row r="27" spans="2:37" x14ac:dyDescent="0.3">
      <c r="B27" t="s">
        <v>73</v>
      </c>
    </row>
    <row r="29" spans="2:37" x14ac:dyDescent="0.3">
      <c r="B29"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K33"/>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230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ht="28.8" x14ac:dyDescent="0.3">
      <c r="B9" s="15" t="s">
        <v>211</v>
      </c>
      <c r="C9" s="14">
        <v>0.31104936570310399</v>
      </c>
      <c r="D9" s="14">
        <v>0.28079991014199801</v>
      </c>
      <c r="E9" s="14">
        <v>0.34198033177440601</v>
      </c>
      <c r="F9" s="14"/>
      <c r="G9" s="14">
        <v>0.305499028826412</v>
      </c>
      <c r="H9" s="14">
        <v>0.31347685233774902</v>
      </c>
      <c r="I9" s="14">
        <v>0.29667299489179999</v>
      </c>
      <c r="J9" s="14">
        <v>0.32370055659991698</v>
      </c>
      <c r="K9" s="14"/>
      <c r="L9" s="14">
        <v>0.22896126842546799</v>
      </c>
      <c r="M9" s="14">
        <v>0.31299996726065299</v>
      </c>
      <c r="N9" s="14">
        <v>0.29647719797662597</v>
      </c>
      <c r="O9" s="14">
        <v>0.34136462008221102</v>
      </c>
      <c r="P9" s="14">
        <v>0.27096207335769701</v>
      </c>
      <c r="Q9" s="14">
        <v>0.27773112464671001</v>
      </c>
      <c r="R9" s="14">
        <v>0.35901964683846499</v>
      </c>
      <c r="S9" s="14">
        <v>0.36968319139045902</v>
      </c>
      <c r="T9" s="14">
        <v>0.31029925925539398</v>
      </c>
      <c r="U9" s="14">
        <v>0.34199112712399499</v>
      </c>
      <c r="V9" s="14">
        <v>0.42047025873010102</v>
      </c>
      <c r="W9" s="14">
        <v>0.34794480558507601</v>
      </c>
      <c r="X9" s="14"/>
      <c r="Y9" s="14">
        <v>0.35000983056139401</v>
      </c>
      <c r="Z9" s="14">
        <v>0.26604553200125303</v>
      </c>
      <c r="AA9" s="14">
        <v>0.265185665158717</v>
      </c>
      <c r="AB9" s="14"/>
      <c r="AC9" s="14">
        <v>0.38362583813620998</v>
      </c>
      <c r="AD9" s="14">
        <v>0.296376881537182</v>
      </c>
      <c r="AE9" s="14">
        <v>0.24236318216385699</v>
      </c>
      <c r="AF9" s="14"/>
      <c r="AG9" s="14">
        <v>0.169515591252522</v>
      </c>
      <c r="AH9" s="14">
        <v>0.31697355427764301</v>
      </c>
      <c r="AI9" s="14">
        <v>0.301920833980868</v>
      </c>
      <c r="AJ9" s="14">
        <v>0.35578858204582903</v>
      </c>
      <c r="AK9" s="14">
        <v>0.25813532575385501</v>
      </c>
    </row>
    <row r="10" spans="2:37" x14ac:dyDescent="0.3">
      <c r="B10" s="15" t="s">
        <v>212</v>
      </c>
      <c r="C10" s="14">
        <v>0.23018632061053701</v>
      </c>
      <c r="D10" s="14">
        <v>0.22475083232790499</v>
      </c>
      <c r="E10" s="14">
        <v>0.23634929005493899</v>
      </c>
      <c r="F10" s="14"/>
      <c r="G10" s="14">
        <v>0.256962029198681</v>
      </c>
      <c r="H10" s="14">
        <v>0.23101563406009901</v>
      </c>
      <c r="I10" s="14">
        <v>0.234206556270426</v>
      </c>
      <c r="J10" s="14">
        <v>0.196240575892865</v>
      </c>
      <c r="K10" s="14"/>
      <c r="L10" s="14">
        <v>0.16858147410604299</v>
      </c>
      <c r="M10" s="14">
        <v>0.24498954629809799</v>
      </c>
      <c r="N10" s="14">
        <v>0.29111134731667598</v>
      </c>
      <c r="O10" s="14">
        <v>0.237999457447121</v>
      </c>
      <c r="P10" s="14">
        <v>0.22494245389575901</v>
      </c>
      <c r="Q10" s="14">
        <v>0.21414423486482501</v>
      </c>
      <c r="R10" s="14">
        <v>0.24008749455189901</v>
      </c>
      <c r="S10" s="14">
        <v>0.19676573100528799</v>
      </c>
      <c r="T10" s="14">
        <v>0.19424900974945999</v>
      </c>
      <c r="U10" s="14">
        <v>0.29912245799421799</v>
      </c>
      <c r="V10" s="14">
        <v>0.24588922921967701</v>
      </c>
      <c r="W10" s="14">
        <v>0.24427762536633599</v>
      </c>
      <c r="X10" s="14"/>
      <c r="Y10" s="14">
        <v>0.24330533062953499</v>
      </c>
      <c r="Z10" s="14">
        <v>0.23124195844120901</v>
      </c>
      <c r="AA10" s="14">
        <v>0.194513552754698</v>
      </c>
      <c r="AB10" s="14"/>
      <c r="AC10" s="14">
        <v>0.28242329607984901</v>
      </c>
      <c r="AD10" s="14">
        <v>0.244683283967467</v>
      </c>
      <c r="AE10" s="14">
        <v>0.15145474053382901</v>
      </c>
      <c r="AF10" s="14"/>
      <c r="AG10" s="14">
        <v>0.112318149521019</v>
      </c>
      <c r="AH10" s="14">
        <v>0.25969882215271101</v>
      </c>
      <c r="AI10" s="14">
        <v>0.193728267062582</v>
      </c>
      <c r="AJ10" s="14">
        <v>0.25589879287353401</v>
      </c>
      <c r="AK10" s="14">
        <v>0.223634287448705</v>
      </c>
    </row>
    <row r="11" spans="2:37" ht="57.6" x14ac:dyDescent="0.3">
      <c r="B11" s="15" t="s">
        <v>213</v>
      </c>
      <c r="C11" s="14">
        <v>0.208254162015092</v>
      </c>
      <c r="D11" s="14">
        <v>0.18621428253253</v>
      </c>
      <c r="E11" s="14">
        <v>0.230496716096659</v>
      </c>
      <c r="F11" s="14"/>
      <c r="G11" s="14">
        <v>0.20771283512125399</v>
      </c>
      <c r="H11" s="14">
        <v>0.220858968229693</v>
      </c>
      <c r="I11" s="14">
        <v>0.20451985999746</v>
      </c>
      <c r="J11" s="14">
        <v>0.200779116723312</v>
      </c>
      <c r="K11" s="14"/>
      <c r="L11" s="14">
        <v>0.17658630498203501</v>
      </c>
      <c r="M11" s="14">
        <v>0.229020334791494</v>
      </c>
      <c r="N11" s="14">
        <v>0.22833570922674101</v>
      </c>
      <c r="O11" s="14">
        <v>0.24751870818475699</v>
      </c>
      <c r="P11" s="14">
        <v>0.20605322675078999</v>
      </c>
      <c r="Q11" s="14">
        <v>0.219608668633092</v>
      </c>
      <c r="R11" s="14">
        <v>0.191217207283672</v>
      </c>
      <c r="S11" s="14">
        <v>0.20889522291114199</v>
      </c>
      <c r="T11" s="14">
        <v>0.206456279784729</v>
      </c>
      <c r="U11" s="14">
        <v>0.183058216543172</v>
      </c>
      <c r="V11" s="14">
        <v>0.190912820666893</v>
      </c>
      <c r="W11" s="14">
        <v>0.22148626440903299</v>
      </c>
      <c r="X11" s="14"/>
      <c r="Y11" s="14">
        <v>0.24322440067002599</v>
      </c>
      <c r="Z11" s="14">
        <v>0.17941178338461999</v>
      </c>
      <c r="AA11" s="14">
        <v>0.22746253075688899</v>
      </c>
      <c r="AB11" s="14"/>
      <c r="AC11" s="14">
        <v>0.25233331620774802</v>
      </c>
      <c r="AD11" s="14">
        <v>0.20214940226570299</v>
      </c>
      <c r="AE11" s="14">
        <v>0.17954363869324899</v>
      </c>
      <c r="AF11" s="14"/>
      <c r="AG11" s="14">
        <v>0.229955299566038</v>
      </c>
      <c r="AH11" s="14">
        <v>0.23316022396161501</v>
      </c>
      <c r="AI11" s="14">
        <v>0.205241340170845</v>
      </c>
      <c r="AJ11" s="14">
        <v>0.216106501622333</v>
      </c>
      <c r="AK11" s="14">
        <v>0.18737527202495899</v>
      </c>
    </row>
    <row r="12" spans="2:37" ht="28.8" x14ac:dyDescent="0.3">
      <c r="B12" s="15" t="s">
        <v>214</v>
      </c>
      <c r="C12" s="14">
        <v>0.207498944588658</v>
      </c>
      <c r="D12" s="14">
        <v>0.24703024212755201</v>
      </c>
      <c r="E12" s="14">
        <v>0.16961751132209399</v>
      </c>
      <c r="F12" s="14"/>
      <c r="G12" s="14">
        <v>0.24023669550940799</v>
      </c>
      <c r="H12" s="14">
        <v>0.230594722728934</v>
      </c>
      <c r="I12" s="14">
        <v>0.18882212380242799</v>
      </c>
      <c r="J12" s="14">
        <v>0.16638443221433299</v>
      </c>
      <c r="K12" s="14"/>
      <c r="L12" s="14">
        <v>0.22748894388805199</v>
      </c>
      <c r="M12" s="14">
        <v>0.184142793969159</v>
      </c>
      <c r="N12" s="14">
        <v>0.167072993809254</v>
      </c>
      <c r="O12" s="14">
        <v>0.24392131106718201</v>
      </c>
      <c r="P12" s="14">
        <v>0.217147429703407</v>
      </c>
      <c r="Q12" s="14">
        <v>0.21718641608782599</v>
      </c>
      <c r="R12" s="14">
        <v>0.187746601584864</v>
      </c>
      <c r="S12" s="14">
        <v>0.106246744607205</v>
      </c>
      <c r="T12" s="14">
        <v>0.19563569161692801</v>
      </c>
      <c r="U12" s="14">
        <v>0.26347910885471398</v>
      </c>
      <c r="V12" s="14">
        <v>0.197134674982853</v>
      </c>
      <c r="W12" s="14">
        <v>0.242584331841009</v>
      </c>
      <c r="X12" s="14"/>
      <c r="Y12" s="14">
        <v>0.15542584855908301</v>
      </c>
      <c r="Z12" s="14">
        <v>0.24193707547844201</v>
      </c>
      <c r="AA12" s="14">
        <v>0.25276386682732499</v>
      </c>
      <c r="AB12" s="14"/>
      <c r="AC12" s="14">
        <v>0.18280259696422901</v>
      </c>
      <c r="AD12" s="14">
        <v>0.238897546944635</v>
      </c>
      <c r="AE12" s="14">
        <v>0.17083559999717901</v>
      </c>
      <c r="AF12" s="14"/>
      <c r="AG12" s="14">
        <v>0.20398108226230599</v>
      </c>
      <c r="AH12" s="14">
        <v>0.21600716275822601</v>
      </c>
      <c r="AI12" s="14">
        <v>0.222765824475291</v>
      </c>
      <c r="AJ12" s="14">
        <v>0.210984361351995</v>
      </c>
      <c r="AK12" s="14">
        <v>0.19771093677611201</v>
      </c>
    </row>
    <row r="13" spans="2:37" ht="28.8" x14ac:dyDescent="0.3">
      <c r="B13" s="15" t="s">
        <v>215</v>
      </c>
      <c r="C13" s="14">
        <v>0.18719687714437699</v>
      </c>
      <c r="D13" s="14">
        <v>0.15801750138480899</v>
      </c>
      <c r="E13" s="14">
        <v>0.21625028764581999</v>
      </c>
      <c r="F13" s="14"/>
      <c r="G13" s="14">
        <v>0.190215461333064</v>
      </c>
      <c r="H13" s="14">
        <v>0.18635875453081299</v>
      </c>
      <c r="I13" s="14">
        <v>0.192695903199709</v>
      </c>
      <c r="J13" s="14">
        <v>0.180128853471164</v>
      </c>
      <c r="K13" s="14"/>
      <c r="L13" s="14">
        <v>0.2006216493995</v>
      </c>
      <c r="M13" s="14">
        <v>0.21337617745606599</v>
      </c>
      <c r="N13" s="14">
        <v>0.17133691275885901</v>
      </c>
      <c r="O13" s="14">
        <v>0.194343350574431</v>
      </c>
      <c r="P13" s="14">
        <v>0.17795643656382101</v>
      </c>
      <c r="Q13" s="14">
        <v>0.192987470907097</v>
      </c>
      <c r="R13" s="14">
        <v>0.191048257357947</v>
      </c>
      <c r="S13" s="14">
        <v>0.18879365420691599</v>
      </c>
      <c r="T13" s="14">
        <v>0.15819668224437999</v>
      </c>
      <c r="U13" s="14">
        <v>0.16408846646983799</v>
      </c>
      <c r="V13" s="14">
        <v>0.19541578769455401</v>
      </c>
      <c r="W13" s="14">
        <v>0.18585483045928899</v>
      </c>
      <c r="X13" s="14"/>
      <c r="Y13" s="14">
        <v>0.17756040883339699</v>
      </c>
      <c r="Z13" s="14">
        <v>0.20429322587940699</v>
      </c>
      <c r="AA13" s="14">
        <v>0.17450003957641499</v>
      </c>
      <c r="AB13" s="14"/>
      <c r="AC13" s="14">
        <v>0.15270860464096001</v>
      </c>
      <c r="AD13" s="14">
        <v>0.17729442977047499</v>
      </c>
      <c r="AE13" s="14">
        <v>0.230021272762751</v>
      </c>
      <c r="AF13" s="14"/>
      <c r="AG13" s="14">
        <v>0.212693562566831</v>
      </c>
      <c r="AH13" s="14">
        <v>0.18750339842320701</v>
      </c>
      <c r="AI13" s="14">
        <v>0.23520035046912799</v>
      </c>
      <c r="AJ13" s="14">
        <v>0.17268102225573501</v>
      </c>
      <c r="AK13" s="14">
        <v>0.18714843201922099</v>
      </c>
    </row>
    <row r="14" spans="2:37" ht="28.8" x14ac:dyDescent="0.3">
      <c r="B14" s="15" t="s">
        <v>216</v>
      </c>
      <c r="C14" s="14">
        <v>0.1744896718384</v>
      </c>
      <c r="D14" s="14">
        <v>0.16175958979316701</v>
      </c>
      <c r="E14" s="14">
        <v>0.18674348176153699</v>
      </c>
      <c r="F14" s="14"/>
      <c r="G14" s="14">
        <v>0.19169998082902401</v>
      </c>
      <c r="H14" s="14">
        <v>0.17394333840034201</v>
      </c>
      <c r="I14" s="14">
        <v>0.18862797335117801</v>
      </c>
      <c r="J14" s="14">
        <v>0.14243713001403799</v>
      </c>
      <c r="K14" s="14"/>
      <c r="L14" s="14">
        <v>0.183298869909716</v>
      </c>
      <c r="M14" s="14">
        <v>0.20897498622650301</v>
      </c>
      <c r="N14" s="14">
        <v>0.15572122235604499</v>
      </c>
      <c r="O14" s="14">
        <v>0.16667397503699499</v>
      </c>
      <c r="P14" s="14">
        <v>0.22145950986955701</v>
      </c>
      <c r="Q14" s="14">
        <v>0.1583099691599</v>
      </c>
      <c r="R14" s="14">
        <v>0.157583345367488</v>
      </c>
      <c r="S14" s="14">
        <v>0.16515993256636599</v>
      </c>
      <c r="T14" s="14">
        <v>0.160428215473714</v>
      </c>
      <c r="U14" s="14">
        <v>0.16297688510292399</v>
      </c>
      <c r="V14" s="14">
        <v>0.17459745341250099</v>
      </c>
      <c r="W14" s="14">
        <v>0.139779247463655</v>
      </c>
      <c r="X14" s="14"/>
      <c r="Y14" s="14">
        <v>0.19087694600241101</v>
      </c>
      <c r="Z14" s="14">
        <v>0.170054353268941</v>
      </c>
      <c r="AA14" s="14">
        <v>0.170974003937401</v>
      </c>
      <c r="AB14" s="14"/>
      <c r="AC14" s="14">
        <v>0.169605044369837</v>
      </c>
      <c r="AD14" s="14">
        <v>0.168343422027777</v>
      </c>
      <c r="AE14" s="14">
        <v>0.19432414191491801</v>
      </c>
      <c r="AF14" s="14"/>
      <c r="AG14" s="14">
        <v>0.111692788514555</v>
      </c>
      <c r="AH14" s="14">
        <v>0.15795509349199499</v>
      </c>
      <c r="AI14" s="14">
        <v>0.203713434488658</v>
      </c>
      <c r="AJ14" s="14">
        <v>0.16382249240618699</v>
      </c>
      <c r="AK14" s="14">
        <v>0.199687341036173</v>
      </c>
    </row>
    <row r="15" spans="2:37" ht="43.2" x14ac:dyDescent="0.3">
      <c r="B15" s="15" t="s">
        <v>217</v>
      </c>
      <c r="C15" s="14">
        <v>0.165563420928623</v>
      </c>
      <c r="D15" s="14">
        <v>0.162099300560544</v>
      </c>
      <c r="E15" s="14">
        <v>0.16741206731581501</v>
      </c>
      <c r="F15" s="14"/>
      <c r="G15" s="14">
        <v>0.16844207637733</v>
      </c>
      <c r="H15" s="14">
        <v>0.19581682786997301</v>
      </c>
      <c r="I15" s="14">
        <v>0.159002152390183</v>
      </c>
      <c r="J15" s="14">
        <v>0.133905774765363</v>
      </c>
      <c r="K15" s="14"/>
      <c r="L15" s="14">
        <v>0.19769315142271299</v>
      </c>
      <c r="M15" s="14">
        <v>0.15486643846684101</v>
      </c>
      <c r="N15" s="14">
        <v>0.16255084922732899</v>
      </c>
      <c r="O15" s="14">
        <v>0.15356169527761501</v>
      </c>
      <c r="P15" s="14">
        <v>0.16285095214213699</v>
      </c>
      <c r="Q15" s="14">
        <v>0.17641948185671599</v>
      </c>
      <c r="R15" s="14">
        <v>0.146224398876177</v>
      </c>
      <c r="S15" s="14">
        <v>0.16897351353109799</v>
      </c>
      <c r="T15" s="14">
        <v>0.197200766983017</v>
      </c>
      <c r="U15" s="14">
        <v>0.14248080605723801</v>
      </c>
      <c r="V15" s="14">
        <v>0.11625711616650899</v>
      </c>
      <c r="W15" s="14">
        <v>0.16274211138681399</v>
      </c>
      <c r="X15" s="14"/>
      <c r="Y15" s="14">
        <v>0.14072532489369299</v>
      </c>
      <c r="Z15" s="14">
        <v>0.19414069268814199</v>
      </c>
      <c r="AA15" s="14">
        <v>0.17267072463507299</v>
      </c>
      <c r="AB15" s="14"/>
      <c r="AC15" s="14">
        <v>0.14980579672135999</v>
      </c>
      <c r="AD15" s="14">
        <v>0.18159407129632801</v>
      </c>
      <c r="AE15" s="14">
        <v>0.152916338070192</v>
      </c>
      <c r="AF15" s="14"/>
      <c r="AG15" s="14">
        <v>0.15304586305468401</v>
      </c>
      <c r="AH15" s="14">
        <v>0.145750301247281</v>
      </c>
      <c r="AI15" s="14">
        <v>0.18503516727181499</v>
      </c>
      <c r="AJ15" s="14">
        <v>0.158693494870532</v>
      </c>
      <c r="AK15" s="14">
        <v>0.18301728607033799</v>
      </c>
    </row>
    <row r="16" spans="2:37" ht="28.8" x14ac:dyDescent="0.3">
      <c r="B16" s="15" t="s">
        <v>218</v>
      </c>
      <c r="C16" s="14">
        <v>0.14546692842525599</v>
      </c>
      <c r="D16" s="14">
        <v>0.132547276908516</v>
      </c>
      <c r="E16" s="14">
        <v>0.15770092706031499</v>
      </c>
      <c r="F16" s="14"/>
      <c r="G16" s="14">
        <v>0.14982881063859901</v>
      </c>
      <c r="H16" s="14">
        <v>0.14787325665529899</v>
      </c>
      <c r="I16" s="14">
        <v>0.13399587860919701</v>
      </c>
      <c r="J16" s="14">
        <v>0.150484761501609</v>
      </c>
      <c r="K16" s="14"/>
      <c r="L16" s="14">
        <v>0.177592142567085</v>
      </c>
      <c r="M16" s="14">
        <v>0.14898033977703801</v>
      </c>
      <c r="N16" s="14">
        <v>0.15456485013899701</v>
      </c>
      <c r="O16" s="14">
        <v>0.10364563980238301</v>
      </c>
      <c r="P16" s="14">
        <v>0.19055408883613401</v>
      </c>
      <c r="Q16" s="14">
        <v>0.15364367322588299</v>
      </c>
      <c r="R16" s="14">
        <v>0.120188363242138</v>
      </c>
      <c r="S16" s="14">
        <v>0.10734777614448</v>
      </c>
      <c r="T16" s="14">
        <v>0.12502159810305</v>
      </c>
      <c r="U16" s="14">
        <v>0.138494722227886</v>
      </c>
      <c r="V16" s="14">
        <v>0.18831865096449599</v>
      </c>
      <c r="W16" s="14">
        <v>9.3985500888645698E-2</v>
      </c>
      <c r="X16" s="14"/>
      <c r="Y16" s="14">
        <v>0.162764806348209</v>
      </c>
      <c r="Z16" s="14">
        <v>0.156504608833655</v>
      </c>
      <c r="AA16" s="14">
        <v>0.13901447126611399</v>
      </c>
      <c r="AB16" s="14"/>
      <c r="AC16" s="14">
        <v>0.150584351599449</v>
      </c>
      <c r="AD16" s="14">
        <v>0.13541052619576499</v>
      </c>
      <c r="AE16" s="14">
        <v>0.14324278436260501</v>
      </c>
      <c r="AF16" s="14"/>
      <c r="AG16" s="14">
        <v>9.4828500207857505E-2</v>
      </c>
      <c r="AH16" s="14">
        <v>0.137718808407092</v>
      </c>
      <c r="AI16" s="14">
        <v>0.17079809175374699</v>
      </c>
      <c r="AJ16" s="14">
        <v>0.14064753192194601</v>
      </c>
      <c r="AK16" s="14">
        <v>0.146512113744273</v>
      </c>
    </row>
    <row r="17" spans="2:37" ht="28.8" x14ac:dyDescent="0.3">
      <c r="B17" s="15" t="s">
        <v>219</v>
      </c>
      <c r="C17" s="14">
        <v>0.13813649184285001</v>
      </c>
      <c r="D17" s="14">
        <v>0.139222605182208</v>
      </c>
      <c r="E17" s="14">
        <v>0.136021344991481</v>
      </c>
      <c r="F17" s="14"/>
      <c r="G17" s="14">
        <v>0.12521449356870301</v>
      </c>
      <c r="H17" s="14">
        <v>0.136636181195148</v>
      </c>
      <c r="I17" s="14">
        <v>0.160148863282561</v>
      </c>
      <c r="J17" s="14">
        <v>0.13497371962406199</v>
      </c>
      <c r="K17" s="14"/>
      <c r="L17" s="14">
        <v>0.16900975244324201</v>
      </c>
      <c r="M17" s="14">
        <v>0.13855991681721599</v>
      </c>
      <c r="N17" s="14">
        <v>0.155529495586926</v>
      </c>
      <c r="O17" s="14">
        <v>0.112902350455222</v>
      </c>
      <c r="P17" s="14">
        <v>7.8852006201050096E-2</v>
      </c>
      <c r="Q17" s="14">
        <v>0.14520708587755901</v>
      </c>
      <c r="R17" s="14">
        <v>0.122087950712125</v>
      </c>
      <c r="S17" s="14">
        <v>0.167304468296295</v>
      </c>
      <c r="T17" s="14">
        <v>0.14963947586916701</v>
      </c>
      <c r="U17" s="14">
        <v>0.15058664737434699</v>
      </c>
      <c r="V17" s="14">
        <v>0.113949825279512</v>
      </c>
      <c r="W17" s="14">
        <v>0.103874062478068</v>
      </c>
      <c r="X17" s="14"/>
      <c r="Y17" s="14">
        <v>0.107772233719682</v>
      </c>
      <c r="Z17" s="14">
        <v>0.16454832251839299</v>
      </c>
      <c r="AA17" s="14">
        <v>0.15766579009353199</v>
      </c>
      <c r="AB17" s="14"/>
      <c r="AC17" s="14">
        <v>0.12815031980454999</v>
      </c>
      <c r="AD17" s="14">
        <v>0.13148778749332701</v>
      </c>
      <c r="AE17" s="14">
        <v>0.16097009070527599</v>
      </c>
      <c r="AF17" s="14"/>
      <c r="AG17" s="14">
        <v>0.119115126497452</v>
      </c>
      <c r="AH17" s="14">
        <v>0.10951280274565001</v>
      </c>
      <c r="AI17" s="14">
        <v>0.168474995458368</v>
      </c>
      <c r="AJ17" s="14">
        <v>0.13902397469401701</v>
      </c>
      <c r="AK17" s="14">
        <v>0.12269869972058001</v>
      </c>
    </row>
    <row r="18" spans="2:37" ht="28.8" x14ac:dyDescent="0.3">
      <c r="B18" s="15" t="s">
        <v>220</v>
      </c>
      <c r="C18" s="14">
        <v>0.135503120915894</v>
      </c>
      <c r="D18" s="14">
        <v>0.14803434593831699</v>
      </c>
      <c r="E18" s="14">
        <v>0.12416094994591401</v>
      </c>
      <c r="F18" s="14"/>
      <c r="G18" s="14">
        <v>0.17173775229805399</v>
      </c>
      <c r="H18" s="14">
        <v>0.13030552366322801</v>
      </c>
      <c r="I18" s="14">
        <v>0.14306449444771899</v>
      </c>
      <c r="J18" s="14">
        <v>9.5853813804294502E-2</v>
      </c>
      <c r="K18" s="14"/>
      <c r="L18" s="14">
        <v>0.177608183096336</v>
      </c>
      <c r="M18" s="14">
        <v>0.114043196627309</v>
      </c>
      <c r="N18" s="14">
        <v>0.141826822118302</v>
      </c>
      <c r="O18" s="14">
        <v>0.12977097097338799</v>
      </c>
      <c r="P18" s="14">
        <v>0.13629102642513399</v>
      </c>
      <c r="Q18" s="14">
        <v>8.7452804173763499E-2</v>
      </c>
      <c r="R18" s="14">
        <v>0.163642303011659</v>
      </c>
      <c r="S18" s="14">
        <v>0.14399739378694401</v>
      </c>
      <c r="T18" s="14">
        <v>0.14669940622077299</v>
      </c>
      <c r="U18" s="14">
        <v>0.12721029125817401</v>
      </c>
      <c r="V18" s="14">
        <v>0.103092580211432</v>
      </c>
      <c r="W18" s="14">
        <v>0.126444950734555</v>
      </c>
      <c r="X18" s="14"/>
      <c r="Y18" s="14">
        <v>0.15087816747886301</v>
      </c>
      <c r="Z18" s="14">
        <v>0.13436139147399301</v>
      </c>
      <c r="AA18" s="14">
        <v>0.13446353197049199</v>
      </c>
      <c r="AB18" s="14"/>
      <c r="AC18" s="14">
        <v>0.14711633017447001</v>
      </c>
      <c r="AD18" s="14">
        <v>0.13492706515439601</v>
      </c>
      <c r="AE18" s="14">
        <v>0.13642764944937</v>
      </c>
      <c r="AF18" s="14"/>
      <c r="AG18" s="14">
        <v>0.16070650088848201</v>
      </c>
      <c r="AH18" s="14">
        <v>0.16341964673373799</v>
      </c>
      <c r="AI18" s="14">
        <v>0.12813548989953799</v>
      </c>
      <c r="AJ18" s="14">
        <v>0.141619902511705</v>
      </c>
      <c r="AK18" s="14">
        <v>0.114652463495615</v>
      </c>
    </row>
    <row r="19" spans="2:37" ht="43.2" x14ac:dyDescent="0.3">
      <c r="B19" s="15" t="s">
        <v>221</v>
      </c>
      <c r="C19" s="14">
        <v>0.11168525485839199</v>
      </c>
      <c r="D19" s="14">
        <v>0.118120497446471</v>
      </c>
      <c r="E19" s="14">
        <v>0.102832404444179</v>
      </c>
      <c r="F19" s="14"/>
      <c r="G19" s="14">
        <v>0.13388654568951799</v>
      </c>
      <c r="H19" s="14">
        <v>0.106747039544693</v>
      </c>
      <c r="I19" s="14">
        <v>9.9157282481168202E-2</v>
      </c>
      <c r="J19" s="14">
        <v>0.104213705757841</v>
      </c>
      <c r="K19" s="14"/>
      <c r="L19" s="14">
        <v>0.125551923738425</v>
      </c>
      <c r="M19" s="14">
        <v>0.14548713345678799</v>
      </c>
      <c r="N19" s="14">
        <v>8.9822897431983906E-2</v>
      </c>
      <c r="O19" s="14">
        <v>0.11818791608002099</v>
      </c>
      <c r="P19" s="14">
        <v>9.3214080930653601E-2</v>
      </c>
      <c r="Q19" s="14">
        <v>0.120300622226581</v>
      </c>
      <c r="R19" s="14">
        <v>0.110183236513411</v>
      </c>
      <c r="S19" s="14">
        <v>0.10856633512762399</v>
      </c>
      <c r="T19" s="14">
        <v>0.105101619963239</v>
      </c>
      <c r="U19" s="14">
        <v>8.9278047183995998E-2</v>
      </c>
      <c r="V19" s="14">
        <v>0.10399461469179</v>
      </c>
      <c r="W19" s="14">
        <v>6.9073494899401594E-2</v>
      </c>
      <c r="X19" s="14"/>
      <c r="Y19" s="14">
        <v>9.6557387796906494E-2</v>
      </c>
      <c r="Z19" s="14">
        <v>0.12208478070015399</v>
      </c>
      <c r="AA19" s="14">
        <v>0.14196271104615299</v>
      </c>
      <c r="AB19" s="14"/>
      <c r="AC19" s="14">
        <v>7.6614031652895501E-2</v>
      </c>
      <c r="AD19" s="14">
        <v>0.13688430809996999</v>
      </c>
      <c r="AE19" s="14">
        <v>0.106047760949776</v>
      </c>
      <c r="AF19" s="14"/>
      <c r="AG19" s="14">
        <v>0.162330169624048</v>
      </c>
      <c r="AH19" s="14">
        <v>9.7405043551713602E-2</v>
      </c>
      <c r="AI19" s="14">
        <v>0.11486946965032099</v>
      </c>
      <c r="AJ19" s="14">
        <v>0.10083225351333</v>
      </c>
      <c r="AK19" s="14">
        <v>0.129951236704475</v>
      </c>
    </row>
    <row r="20" spans="2:37" ht="28.8" x14ac:dyDescent="0.3">
      <c r="B20" s="15" t="s">
        <v>222</v>
      </c>
      <c r="C20" s="14">
        <v>9.8448061758811795E-2</v>
      </c>
      <c r="D20" s="14">
        <v>0.112191394991365</v>
      </c>
      <c r="E20" s="14">
        <v>8.4352475122596304E-2</v>
      </c>
      <c r="F20" s="14"/>
      <c r="G20" s="14">
        <v>0.106536142375089</v>
      </c>
      <c r="H20" s="14">
        <v>0.10002095566501</v>
      </c>
      <c r="I20" s="14">
        <v>8.6058882978226503E-2</v>
      </c>
      <c r="J20" s="14">
        <v>9.7743112066535798E-2</v>
      </c>
      <c r="K20" s="14"/>
      <c r="L20" s="14">
        <v>5.1402257445547897E-2</v>
      </c>
      <c r="M20" s="14">
        <v>6.1122710355985398E-2</v>
      </c>
      <c r="N20" s="14">
        <v>8.2365219346270294E-2</v>
      </c>
      <c r="O20" s="14">
        <v>7.3592360337488505E-2</v>
      </c>
      <c r="P20" s="14">
        <v>0.12972158300164099</v>
      </c>
      <c r="Q20" s="14">
        <v>0.12351566343203101</v>
      </c>
      <c r="R20" s="14">
        <v>0.154095215841454</v>
      </c>
      <c r="S20" s="14">
        <v>0.139144460500748</v>
      </c>
      <c r="T20" s="14">
        <v>0.11145499837737199</v>
      </c>
      <c r="U20" s="14">
        <v>0.130230989616376</v>
      </c>
      <c r="V20" s="14">
        <v>0.111280908812324</v>
      </c>
      <c r="W20" s="14">
        <v>8.1402674989181897E-2</v>
      </c>
      <c r="X20" s="14"/>
      <c r="Y20" s="14">
        <v>0.10389218601918999</v>
      </c>
      <c r="Z20" s="14">
        <v>9.9658925340575993E-2</v>
      </c>
      <c r="AA20" s="14">
        <v>8.6831685139867901E-2</v>
      </c>
      <c r="AB20" s="14"/>
      <c r="AC20" s="14">
        <v>0.10578696215068401</v>
      </c>
      <c r="AD20" s="14">
        <v>9.9774106147038702E-2</v>
      </c>
      <c r="AE20" s="14">
        <v>8.5159003448473602E-2</v>
      </c>
      <c r="AF20" s="14"/>
      <c r="AG20" s="14">
        <v>0.101890414400607</v>
      </c>
      <c r="AH20" s="14">
        <v>0.107551000259775</v>
      </c>
      <c r="AI20" s="14">
        <v>0.13465800796663399</v>
      </c>
      <c r="AJ20" s="14">
        <v>8.9234117183900494E-2</v>
      </c>
      <c r="AK20" s="14">
        <v>9.1637132799327503E-2</v>
      </c>
    </row>
    <row r="21" spans="2:37" ht="43.2" x14ac:dyDescent="0.3">
      <c r="B21" s="15" t="s">
        <v>223</v>
      </c>
      <c r="C21" s="14">
        <v>8.6366010687874598E-2</v>
      </c>
      <c r="D21" s="14">
        <v>0.10517766376250499</v>
      </c>
      <c r="E21" s="14">
        <v>6.8568471983679796E-2</v>
      </c>
      <c r="F21" s="14"/>
      <c r="G21" s="14">
        <v>9.0206269643180695E-2</v>
      </c>
      <c r="H21" s="14">
        <v>9.40644968791053E-2</v>
      </c>
      <c r="I21" s="14">
        <v>8.5784746790230099E-2</v>
      </c>
      <c r="J21" s="14">
        <v>7.4694248744465105E-2</v>
      </c>
      <c r="K21" s="14"/>
      <c r="L21" s="14">
        <v>0.13617198754940499</v>
      </c>
      <c r="M21" s="14">
        <v>7.5754743620482998E-2</v>
      </c>
      <c r="N21" s="14">
        <v>2.7957546618418701E-2</v>
      </c>
      <c r="O21" s="14">
        <v>9.7855894958845197E-2</v>
      </c>
      <c r="P21" s="14">
        <v>9.5943805800337997E-2</v>
      </c>
      <c r="Q21" s="14">
        <v>9.8135304401401696E-2</v>
      </c>
      <c r="R21" s="14">
        <v>9.0953626862552706E-2</v>
      </c>
      <c r="S21" s="14">
        <v>7.3786876925585193E-2</v>
      </c>
      <c r="T21" s="14">
        <v>8.0354170414651302E-2</v>
      </c>
      <c r="U21" s="14">
        <v>4.8564249323474099E-2</v>
      </c>
      <c r="V21" s="14">
        <v>8.4580587325121095E-2</v>
      </c>
      <c r="W21" s="14">
        <v>0.106806850450417</v>
      </c>
      <c r="X21" s="14"/>
      <c r="Y21" s="14">
        <v>9.1070035152270995E-2</v>
      </c>
      <c r="Z21" s="14">
        <v>9.9177772158318606E-2</v>
      </c>
      <c r="AA21" s="14">
        <v>7.9995314904222306E-2</v>
      </c>
      <c r="AB21" s="14"/>
      <c r="AC21" s="14">
        <v>7.2451559477317004E-2</v>
      </c>
      <c r="AD21" s="14">
        <v>8.7231984828476494E-2</v>
      </c>
      <c r="AE21" s="14">
        <v>0.103558908153547</v>
      </c>
      <c r="AF21" s="14"/>
      <c r="AG21" s="14">
        <v>0.14830186550564201</v>
      </c>
      <c r="AH21" s="14">
        <v>8.5328455591124994E-2</v>
      </c>
      <c r="AI21" s="14">
        <v>9.7256989971747004E-2</v>
      </c>
      <c r="AJ21" s="14">
        <v>7.5385914439253604E-2</v>
      </c>
      <c r="AK21" s="14">
        <v>9.5413647644637098E-2</v>
      </c>
    </row>
    <row r="22" spans="2:37" ht="28.8" x14ac:dyDescent="0.3">
      <c r="B22" s="15" t="s">
        <v>224</v>
      </c>
      <c r="C22" s="14">
        <v>8.2280664606317999E-2</v>
      </c>
      <c r="D22" s="14">
        <v>8.1830259957617196E-2</v>
      </c>
      <c r="E22" s="14">
        <v>8.1933534281314099E-2</v>
      </c>
      <c r="F22" s="14"/>
      <c r="G22" s="14">
        <v>8.2608404304809105E-2</v>
      </c>
      <c r="H22" s="14">
        <v>7.9866552986893297E-2</v>
      </c>
      <c r="I22" s="14">
        <v>7.3354463660259495E-2</v>
      </c>
      <c r="J22" s="14">
        <v>9.3496002914080806E-2</v>
      </c>
      <c r="K22" s="14"/>
      <c r="L22" s="14">
        <v>6.8138394115534004E-2</v>
      </c>
      <c r="M22" s="14">
        <v>5.9217632154494299E-2</v>
      </c>
      <c r="N22" s="14">
        <v>8.0669062955653098E-2</v>
      </c>
      <c r="O22" s="14">
        <v>5.8010954490177201E-2</v>
      </c>
      <c r="P22" s="14">
        <v>5.6771649936282101E-2</v>
      </c>
      <c r="Q22" s="14">
        <v>0.103401114797026</v>
      </c>
      <c r="R22" s="14">
        <v>8.3053697308694302E-2</v>
      </c>
      <c r="S22" s="14">
        <v>0.114799427495049</v>
      </c>
      <c r="T22" s="14">
        <v>0.12811197419336201</v>
      </c>
      <c r="U22" s="14">
        <v>8.9260040304285096E-2</v>
      </c>
      <c r="V22" s="14">
        <v>7.7619752731408295E-2</v>
      </c>
      <c r="W22" s="14">
        <v>9.5043782337440499E-2</v>
      </c>
      <c r="X22" s="14"/>
      <c r="Y22" s="14">
        <v>9.5037972613534694E-2</v>
      </c>
      <c r="Z22" s="14">
        <v>8.0864571560503598E-2</v>
      </c>
      <c r="AA22" s="14">
        <v>0.10425510799502199</v>
      </c>
      <c r="AB22" s="14"/>
      <c r="AC22" s="14">
        <v>8.5848933983849393E-2</v>
      </c>
      <c r="AD22" s="14">
        <v>7.4877146067815994E-2</v>
      </c>
      <c r="AE22" s="14">
        <v>9.7328396762718997E-2</v>
      </c>
      <c r="AF22" s="14"/>
      <c r="AG22" s="14">
        <v>9.5355092130855801E-2</v>
      </c>
      <c r="AH22" s="14">
        <v>8.7835768156888802E-2</v>
      </c>
      <c r="AI22" s="14">
        <v>8.5552180828734795E-2</v>
      </c>
      <c r="AJ22" s="14">
        <v>7.7432062448321196E-2</v>
      </c>
      <c r="AK22" s="14">
        <v>8.9862118673308206E-2</v>
      </c>
    </row>
    <row r="23" spans="2:37" x14ac:dyDescent="0.3">
      <c r="B23" s="15" t="s">
        <v>225</v>
      </c>
      <c r="C23" s="14">
        <v>6.4256586158052201E-2</v>
      </c>
      <c r="D23" s="14">
        <v>7.3128172054222298E-2</v>
      </c>
      <c r="E23" s="14">
        <v>5.6018199266047397E-2</v>
      </c>
      <c r="F23" s="14"/>
      <c r="G23" s="14">
        <v>6.8275971177693504E-2</v>
      </c>
      <c r="H23" s="14">
        <v>5.5266473033710101E-2</v>
      </c>
      <c r="I23" s="14">
        <v>7.5882841054003294E-2</v>
      </c>
      <c r="J23" s="14">
        <v>5.9964706790537198E-2</v>
      </c>
      <c r="K23" s="14"/>
      <c r="L23" s="14">
        <v>7.7625121283334694E-2</v>
      </c>
      <c r="M23" s="14">
        <v>9.8825247772719102E-2</v>
      </c>
      <c r="N23" s="14">
        <v>6.60806824960887E-2</v>
      </c>
      <c r="O23" s="14">
        <v>5.8419219514192697E-2</v>
      </c>
      <c r="P23" s="14">
        <v>5.5551082028413697E-2</v>
      </c>
      <c r="Q23" s="14">
        <v>6.8899006935689303E-2</v>
      </c>
      <c r="R23" s="14">
        <v>4.6012197493512402E-2</v>
      </c>
      <c r="S23" s="14">
        <v>7.3921883566228599E-2</v>
      </c>
      <c r="T23" s="14">
        <v>3.8680253551186101E-2</v>
      </c>
      <c r="U23" s="14">
        <v>5.9308817972997599E-2</v>
      </c>
      <c r="V23" s="14">
        <v>4.4771228051854302E-2</v>
      </c>
      <c r="W23" s="14">
        <v>4.8305058445291003E-2</v>
      </c>
      <c r="X23" s="14"/>
      <c r="Y23" s="14">
        <v>4.9351581086017199E-2</v>
      </c>
      <c r="Z23" s="14">
        <v>7.4292077423803005E-2</v>
      </c>
      <c r="AA23" s="14">
        <v>9.2172445377600901E-2</v>
      </c>
      <c r="AB23" s="14"/>
      <c r="AC23" s="14">
        <v>4.5127685107727099E-2</v>
      </c>
      <c r="AD23" s="14">
        <v>7.5901378094719002E-2</v>
      </c>
      <c r="AE23" s="14">
        <v>5.9705053802878598E-2</v>
      </c>
      <c r="AF23" s="14"/>
      <c r="AG23" s="14">
        <v>0.127376510820535</v>
      </c>
      <c r="AH23" s="14">
        <v>6.5848113661190505E-2</v>
      </c>
      <c r="AI23" s="14">
        <v>6.8375025142430601E-2</v>
      </c>
      <c r="AJ23" s="14">
        <v>5.4901404770469099E-2</v>
      </c>
      <c r="AK23" s="14">
        <v>6.9709608796171399E-2</v>
      </c>
    </row>
    <row r="24" spans="2:37" ht="28.8" x14ac:dyDescent="0.3">
      <c r="B24" s="15" t="s">
        <v>226</v>
      </c>
      <c r="C24" s="14">
        <v>5.9708347287925602E-2</v>
      </c>
      <c r="D24" s="14">
        <v>7.2565510199510699E-2</v>
      </c>
      <c r="E24" s="14">
        <v>4.7548777133581702E-2</v>
      </c>
      <c r="F24" s="14"/>
      <c r="G24" s="14">
        <v>7.3753564860102497E-2</v>
      </c>
      <c r="H24" s="14">
        <v>5.6260718442173001E-2</v>
      </c>
      <c r="I24" s="14">
        <v>5.3665589388441098E-2</v>
      </c>
      <c r="J24" s="14">
        <v>5.14238035936814E-2</v>
      </c>
      <c r="K24" s="14"/>
      <c r="L24" s="14">
        <v>8.9954810246044806E-2</v>
      </c>
      <c r="M24" s="14">
        <v>7.4613628871701601E-2</v>
      </c>
      <c r="N24" s="14">
        <v>3.9018119807761598E-2</v>
      </c>
      <c r="O24" s="14">
        <v>5.1348822385559503E-2</v>
      </c>
      <c r="P24" s="14">
        <v>6.3210400653902196E-2</v>
      </c>
      <c r="Q24" s="14">
        <v>4.4557884430621197E-2</v>
      </c>
      <c r="R24" s="14">
        <v>5.3901584444484799E-2</v>
      </c>
      <c r="S24" s="14">
        <v>2.4321652261000699E-2</v>
      </c>
      <c r="T24" s="14">
        <v>5.3424517643709403E-2</v>
      </c>
      <c r="U24" s="14">
        <v>2.9946779729259201E-2</v>
      </c>
      <c r="V24" s="14">
        <v>0.112640732477544</v>
      </c>
      <c r="W24" s="14">
        <v>5.8105945935963202E-2</v>
      </c>
      <c r="X24" s="14"/>
      <c r="Y24" s="14">
        <v>7.12570801940519E-2</v>
      </c>
      <c r="Z24" s="14">
        <v>6.9804241006663506E-2</v>
      </c>
      <c r="AA24" s="14">
        <v>7.13776234025741E-2</v>
      </c>
      <c r="AB24" s="14"/>
      <c r="AC24" s="14">
        <v>5.0801687538747101E-2</v>
      </c>
      <c r="AD24" s="14">
        <v>5.7078429793008499E-2</v>
      </c>
      <c r="AE24" s="14">
        <v>8.1027713481605396E-2</v>
      </c>
      <c r="AF24" s="14"/>
      <c r="AG24" s="14">
        <v>0.120828073345741</v>
      </c>
      <c r="AH24" s="14">
        <v>4.9458821604316201E-2</v>
      </c>
      <c r="AI24" s="14">
        <v>7.1040370787827101E-2</v>
      </c>
      <c r="AJ24" s="14">
        <v>5.4371391727586899E-2</v>
      </c>
      <c r="AK24" s="14">
        <v>5.4654653344549102E-2</v>
      </c>
    </row>
    <row r="25" spans="2:37" ht="28.8" x14ac:dyDescent="0.3">
      <c r="B25" s="15" t="s">
        <v>227</v>
      </c>
      <c r="C25" s="14">
        <v>5.1331061949410103E-2</v>
      </c>
      <c r="D25" s="14">
        <v>5.2785333427728703E-2</v>
      </c>
      <c r="E25" s="14">
        <v>4.8940406631462298E-2</v>
      </c>
      <c r="F25" s="14"/>
      <c r="G25" s="14">
        <v>4.17977934560428E-2</v>
      </c>
      <c r="H25" s="14">
        <v>4.5232129665801903E-2</v>
      </c>
      <c r="I25" s="14">
        <v>6.20918911176934E-2</v>
      </c>
      <c r="J25" s="14">
        <v>5.92450754946564E-2</v>
      </c>
      <c r="K25" s="14"/>
      <c r="L25" s="14">
        <v>6.5480740794672504E-2</v>
      </c>
      <c r="M25" s="14">
        <v>4.7512226630559602E-2</v>
      </c>
      <c r="N25" s="14">
        <v>7.3978374524883303E-2</v>
      </c>
      <c r="O25" s="14">
        <v>3.7562294364352503E-2</v>
      </c>
      <c r="P25" s="14">
        <v>4.7313306298742003E-2</v>
      </c>
      <c r="Q25" s="14">
        <v>3.6681585569204901E-2</v>
      </c>
      <c r="R25" s="14">
        <v>4.2711499174083699E-2</v>
      </c>
      <c r="S25" s="14">
        <v>4.1134314999888399E-2</v>
      </c>
      <c r="T25" s="14">
        <v>5.3022968646674003E-2</v>
      </c>
      <c r="U25" s="14">
        <v>4.5533292810619803E-2</v>
      </c>
      <c r="V25" s="14">
        <v>7.3602879480181405E-2</v>
      </c>
      <c r="W25" s="14">
        <v>4.6632565632719003E-2</v>
      </c>
      <c r="X25" s="14"/>
      <c r="Y25" s="14">
        <v>3.6253590377782301E-2</v>
      </c>
      <c r="Z25" s="14">
        <v>6.7423613594214393E-2</v>
      </c>
      <c r="AA25" s="14">
        <v>7.0492255094457806E-2</v>
      </c>
      <c r="AB25" s="14"/>
      <c r="AC25" s="14">
        <v>3.5389882969080501E-2</v>
      </c>
      <c r="AD25" s="14">
        <v>5.0615311958049698E-2</v>
      </c>
      <c r="AE25" s="14">
        <v>6.7293501458379798E-2</v>
      </c>
      <c r="AF25" s="14"/>
      <c r="AG25" s="14">
        <v>5.0119278508004801E-2</v>
      </c>
      <c r="AH25" s="14">
        <v>4.78692181888212E-2</v>
      </c>
      <c r="AI25" s="14">
        <v>5.8802504080641603E-2</v>
      </c>
      <c r="AJ25" s="14">
        <v>4.0457003167639199E-2</v>
      </c>
      <c r="AK25" s="14">
        <v>6.3248020034040897E-2</v>
      </c>
    </row>
    <row r="26" spans="2:37" ht="43.2" x14ac:dyDescent="0.3">
      <c r="B26" s="15" t="s">
        <v>228</v>
      </c>
      <c r="C26" s="14">
        <v>3.4631558901763101E-2</v>
      </c>
      <c r="D26" s="14">
        <v>3.9587445984523503E-2</v>
      </c>
      <c r="E26" s="14">
        <v>3.00210694419327E-2</v>
      </c>
      <c r="F26" s="14"/>
      <c r="G26" s="14">
        <v>3.5533103942716103E-2</v>
      </c>
      <c r="H26" s="14">
        <v>3.8116991952537399E-2</v>
      </c>
      <c r="I26" s="14">
        <v>2.5913254927313601E-2</v>
      </c>
      <c r="J26" s="14">
        <v>3.82177241568709E-2</v>
      </c>
      <c r="K26" s="14"/>
      <c r="L26" s="14">
        <v>2.1970653917055501E-2</v>
      </c>
      <c r="M26" s="14">
        <v>4.0695374405162701E-2</v>
      </c>
      <c r="N26" s="14">
        <v>3.7518978606495598E-2</v>
      </c>
      <c r="O26" s="14">
        <v>4.6163578442976298E-2</v>
      </c>
      <c r="P26" s="14">
        <v>3.2143950714361803E-2</v>
      </c>
      <c r="Q26" s="14">
        <v>3.7295105334421597E-2</v>
      </c>
      <c r="R26" s="14">
        <v>3.7027940147848701E-2</v>
      </c>
      <c r="S26" s="14">
        <v>2.4499705170426999E-2</v>
      </c>
      <c r="T26" s="14">
        <v>4.4034860572657597E-2</v>
      </c>
      <c r="U26" s="14">
        <v>4.1397234780970099E-2</v>
      </c>
      <c r="V26" s="14">
        <v>1.2933374961784301E-2</v>
      </c>
      <c r="W26" s="14">
        <v>1.1411763471146299E-2</v>
      </c>
      <c r="X26" s="14"/>
      <c r="Y26" s="14">
        <v>4.5179411782543297E-2</v>
      </c>
      <c r="Z26" s="14">
        <v>2.0987903824642901E-2</v>
      </c>
      <c r="AA26" s="14">
        <v>5.4433933216392104E-3</v>
      </c>
      <c r="AB26" s="14"/>
      <c r="AC26" s="14">
        <v>4.3413151232333198E-2</v>
      </c>
      <c r="AD26" s="14">
        <v>2.64731005346487E-2</v>
      </c>
      <c r="AE26" s="14">
        <v>3.4789698629579799E-2</v>
      </c>
      <c r="AF26" s="14"/>
      <c r="AG26" s="14">
        <v>1.8154855904995E-2</v>
      </c>
      <c r="AH26" s="14">
        <v>2.44944982010828E-2</v>
      </c>
      <c r="AI26" s="14">
        <v>1.9814347248995799E-2</v>
      </c>
      <c r="AJ26" s="14">
        <v>4.18627770818416E-2</v>
      </c>
      <c r="AK26" s="14">
        <v>3.5098067019622203E-2</v>
      </c>
    </row>
    <row r="27" spans="2:37" x14ac:dyDescent="0.3">
      <c r="B27" s="15" t="s">
        <v>229</v>
      </c>
      <c r="C27" s="14">
        <v>1.47713806372712E-2</v>
      </c>
      <c r="D27" s="14">
        <v>1.91806131966854E-2</v>
      </c>
      <c r="E27" s="14">
        <v>1.05638078941011E-2</v>
      </c>
      <c r="F27" s="14"/>
      <c r="G27" s="14">
        <v>2.1979337507754101E-2</v>
      </c>
      <c r="H27" s="14">
        <v>1.24558257733519E-2</v>
      </c>
      <c r="I27" s="14">
        <v>1.2340004098656199E-2</v>
      </c>
      <c r="J27" s="14">
        <v>1.17481351391349E-2</v>
      </c>
      <c r="K27" s="14"/>
      <c r="L27" s="14">
        <v>1.1993602579347199E-2</v>
      </c>
      <c r="M27" s="14">
        <v>1.51103284684257E-2</v>
      </c>
      <c r="N27" s="14">
        <v>2.8031495542899802E-2</v>
      </c>
      <c r="O27" s="14">
        <v>1.7944225834811801E-2</v>
      </c>
      <c r="P27" s="14">
        <v>1.8562042413894801E-2</v>
      </c>
      <c r="Q27" s="14">
        <v>1.1050693358906001E-2</v>
      </c>
      <c r="R27" s="14">
        <v>1.22142112157107E-2</v>
      </c>
      <c r="S27" s="14">
        <v>1.6317879892562299E-2</v>
      </c>
      <c r="T27" s="14">
        <v>5.8579974634311201E-3</v>
      </c>
      <c r="U27" s="14">
        <v>2.2528095225234801E-2</v>
      </c>
      <c r="V27" s="14">
        <v>6.3190345477344397E-3</v>
      </c>
      <c r="W27" s="14">
        <v>1.1942514411630099E-2</v>
      </c>
      <c r="X27" s="14"/>
      <c r="Y27" s="14">
        <v>1.86653591939792E-2</v>
      </c>
      <c r="Z27" s="14">
        <v>1.1074175593236099E-2</v>
      </c>
      <c r="AA27" s="14">
        <v>1.58013200929903E-2</v>
      </c>
      <c r="AB27" s="14"/>
      <c r="AC27" s="14">
        <v>2.5075890675265399E-2</v>
      </c>
      <c r="AD27" s="14">
        <v>1.2270435249189001E-2</v>
      </c>
      <c r="AE27" s="14">
        <v>4.24580100573112E-3</v>
      </c>
      <c r="AF27" s="14"/>
      <c r="AG27" s="14">
        <v>0</v>
      </c>
      <c r="AH27" s="14">
        <v>3.3011554128284701E-2</v>
      </c>
      <c r="AI27" s="14">
        <v>1.75122846411855E-2</v>
      </c>
      <c r="AJ27" s="14">
        <v>1.08113518914535E-2</v>
      </c>
      <c r="AK27" s="14">
        <v>1.7312608399696901E-2</v>
      </c>
    </row>
    <row r="28" spans="2:37" x14ac:dyDescent="0.3">
      <c r="B28" s="15" t="s">
        <v>178</v>
      </c>
      <c r="C28" s="20">
        <v>5.0329273313032698E-2</v>
      </c>
      <c r="D28" s="20">
        <v>4.1232431904865599E-2</v>
      </c>
      <c r="E28" s="20">
        <v>5.9542234723698698E-2</v>
      </c>
      <c r="F28" s="20"/>
      <c r="G28" s="20">
        <v>2.2029894268732801E-2</v>
      </c>
      <c r="H28" s="20">
        <v>4.5231671964988597E-2</v>
      </c>
      <c r="I28" s="20">
        <v>5.1904995085172503E-2</v>
      </c>
      <c r="J28" s="20">
        <v>8.4207700441753797E-2</v>
      </c>
      <c r="K28" s="20"/>
      <c r="L28" s="20">
        <v>3.9305133318275003E-2</v>
      </c>
      <c r="M28" s="20">
        <v>3.5297488557592703E-2</v>
      </c>
      <c r="N28" s="20">
        <v>8.1382249970195802E-2</v>
      </c>
      <c r="O28" s="20">
        <v>5.1230729956020897E-2</v>
      </c>
      <c r="P28" s="20">
        <v>5.0903020804666799E-2</v>
      </c>
      <c r="Q28" s="20">
        <v>4.9178810598987301E-2</v>
      </c>
      <c r="R28" s="20">
        <v>3.2932350850396502E-2</v>
      </c>
      <c r="S28" s="20">
        <v>4.9330582015471101E-2</v>
      </c>
      <c r="T28" s="20">
        <v>7.0791235302157501E-2</v>
      </c>
      <c r="U28" s="20">
        <v>4.8479134033466202E-2</v>
      </c>
      <c r="V28" s="20">
        <v>3.2059744563666698E-2</v>
      </c>
      <c r="W28" s="20">
        <v>9.2345811804454794E-2</v>
      </c>
      <c r="X28" s="20"/>
      <c r="Y28" s="20">
        <v>3.92952065873753E-2</v>
      </c>
      <c r="Z28" s="20">
        <v>3.031206044375E-2</v>
      </c>
      <c r="AA28" s="20">
        <v>2.6856616055711199E-2</v>
      </c>
      <c r="AB28" s="20"/>
      <c r="AC28" s="20">
        <v>4.4766576505983299E-2</v>
      </c>
      <c r="AD28" s="20">
        <v>4.4770443074314797E-2</v>
      </c>
      <c r="AE28" s="20">
        <v>7.61355947808387E-2</v>
      </c>
      <c r="AF28" s="20"/>
      <c r="AG28" s="20">
        <v>3.81757007629005E-2</v>
      </c>
      <c r="AH28" s="20">
        <v>3.2826602178985101E-2</v>
      </c>
      <c r="AI28" s="20">
        <v>2.5237851449426599E-2</v>
      </c>
      <c r="AJ28" s="20">
        <v>5.30442233834185E-2</v>
      </c>
      <c r="AK28" s="20">
        <v>5.1517478819540601E-2</v>
      </c>
    </row>
    <row r="29" spans="2:37" x14ac:dyDescent="0.3">
      <c r="B29" s="16"/>
    </row>
    <row r="30" spans="2:37" x14ac:dyDescent="0.3">
      <c r="B30" t="s">
        <v>72</v>
      </c>
    </row>
    <row r="31" spans="2:37" x14ac:dyDescent="0.3">
      <c r="B31" t="s">
        <v>73</v>
      </c>
    </row>
    <row r="33" spans="2:2" x14ac:dyDescent="0.3">
      <c r="B33"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K2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244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231</v>
      </c>
      <c r="C9" s="14">
        <v>0.48633455680285598</v>
      </c>
      <c r="D9" s="14">
        <v>0.43969974135317502</v>
      </c>
      <c r="E9" s="14">
        <v>0.53376455464475203</v>
      </c>
      <c r="F9" s="14"/>
      <c r="G9" s="14">
        <v>0.47005939114361101</v>
      </c>
      <c r="H9" s="14">
        <v>0.51677651049108897</v>
      </c>
      <c r="I9" s="14">
        <v>0.48220854511321098</v>
      </c>
      <c r="J9" s="14">
        <v>0.47502408933541401</v>
      </c>
      <c r="K9" s="14"/>
      <c r="L9" s="14">
        <v>0.35871923158839097</v>
      </c>
      <c r="M9" s="14">
        <v>0.54040869513346101</v>
      </c>
      <c r="N9" s="14">
        <v>0.56413461887098604</v>
      </c>
      <c r="O9" s="14">
        <v>0.554348195743257</v>
      </c>
      <c r="P9" s="14">
        <v>0.44108908943751701</v>
      </c>
      <c r="Q9" s="14">
        <v>0.47622297939115898</v>
      </c>
      <c r="R9" s="14">
        <v>0.45559764717900603</v>
      </c>
      <c r="S9" s="14">
        <v>0.48916063301572998</v>
      </c>
      <c r="T9" s="14">
        <v>0.47937854381821998</v>
      </c>
      <c r="U9" s="14">
        <v>0.505270364670386</v>
      </c>
      <c r="V9" s="14">
        <v>0.55724019791347001</v>
      </c>
      <c r="W9" s="14">
        <v>0.49990742319778497</v>
      </c>
      <c r="X9" s="14"/>
      <c r="Y9" s="14">
        <v>0.53898967825112398</v>
      </c>
      <c r="Z9" s="14">
        <v>0.43483337237320402</v>
      </c>
      <c r="AA9" s="14">
        <v>0.47206380221861299</v>
      </c>
      <c r="AB9" s="14"/>
      <c r="AC9" s="14">
        <v>0.58869803112673302</v>
      </c>
      <c r="AD9" s="14">
        <v>0.47854486613351099</v>
      </c>
      <c r="AE9" s="14">
        <v>0.376666115853943</v>
      </c>
      <c r="AF9" s="14"/>
      <c r="AG9" s="14">
        <v>0.27175232240485098</v>
      </c>
      <c r="AH9" s="14">
        <v>0.514870405413826</v>
      </c>
      <c r="AI9" s="14">
        <v>0.44553656289492799</v>
      </c>
      <c r="AJ9" s="14">
        <v>0.53264575627194399</v>
      </c>
      <c r="AK9" s="14">
        <v>0.46415804405440297</v>
      </c>
    </row>
    <row r="10" spans="2:37" ht="28.8" x14ac:dyDescent="0.3">
      <c r="B10" s="15" t="s">
        <v>232</v>
      </c>
      <c r="C10" s="14">
        <v>0.24973059882572801</v>
      </c>
      <c r="D10" s="14">
        <v>0.22867918467321099</v>
      </c>
      <c r="E10" s="14">
        <v>0.26863523404231299</v>
      </c>
      <c r="F10" s="14"/>
      <c r="G10" s="14">
        <v>0.241223845253416</v>
      </c>
      <c r="H10" s="14">
        <v>0.275115234307582</v>
      </c>
      <c r="I10" s="14">
        <v>0.25999514912407801</v>
      </c>
      <c r="J10" s="14">
        <v>0.22449913676139799</v>
      </c>
      <c r="K10" s="14"/>
      <c r="L10" s="14">
        <v>0.27100646674727003</v>
      </c>
      <c r="M10" s="14">
        <v>0.26271168453779398</v>
      </c>
      <c r="N10" s="14">
        <v>0.29419067580714398</v>
      </c>
      <c r="O10" s="14">
        <v>0.22370282815218001</v>
      </c>
      <c r="P10" s="14">
        <v>0.23339503247651899</v>
      </c>
      <c r="Q10" s="14">
        <v>0.215314381820678</v>
      </c>
      <c r="R10" s="14">
        <v>0.25933104392207001</v>
      </c>
      <c r="S10" s="14">
        <v>0.28489061380854502</v>
      </c>
      <c r="T10" s="14">
        <v>0.250082652045439</v>
      </c>
      <c r="U10" s="14">
        <v>0.236998302844868</v>
      </c>
      <c r="V10" s="14">
        <v>0.261763761446274</v>
      </c>
      <c r="W10" s="14">
        <v>0.13934807486839601</v>
      </c>
      <c r="X10" s="14"/>
      <c r="Y10" s="14">
        <v>0.213719275119444</v>
      </c>
      <c r="Z10" s="14">
        <v>0.264488001187202</v>
      </c>
      <c r="AA10" s="14">
        <v>0.25311242200982398</v>
      </c>
      <c r="AB10" s="14"/>
      <c r="AC10" s="14">
        <v>0.23836860171218799</v>
      </c>
      <c r="AD10" s="14">
        <v>0.25590255437418002</v>
      </c>
      <c r="AE10" s="14">
        <v>0.25184173642037599</v>
      </c>
      <c r="AF10" s="14"/>
      <c r="AG10" s="14">
        <v>0.206940605077511</v>
      </c>
      <c r="AH10" s="14">
        <v>0.26418223709209798</v>
      </c>
      <c r="AI10" s="14">
        <v>0.28363621793087701</v>
      </c>
      <c r="AJ10" s="14">
        <v>0.238970657021114</v>
      </c>
      <c r="AK10" s="14">
        <v>0.24915079920302499</v>
      </c>
    </row>
    <row r="11" spans="2:37" x14ac:dyDescent="0.3">
      <c r="B11" s="15" t="s">
        <v>233</v>
      </c>
      <c r="C11" s="14">
        <v>0.19558278661624101</v>
      </c>
      <c r="D11" s="14">
        <v>0.21778766958764301</v>
      </c>
      <c r="E11" s="14">
        <v>0.173879299397149</v>
      </c>
      <c r="F11" s="14"/>
      <c r="G11" s="14">
        <v>0.18942606779385299</v>
      </c>
      <c r="H11" s="14">
        <v>0.233184419662638</v>
      </c>
      <c r="I11" s="14">
        <v>0.21039470845733799</v>
      </c>
      <c r="J11" s="14">
        <v>0.14773393031818599</v>
      </c>
      <c r="K11" s="14"/>
      <c r="L11" s="14">
        <v>0.21822070516147701</v>
      </c>
      <c r="M11" s="14">
        <v>0.180271070472104</v>
      </c>
      <c r="N11" s="14">
        <v>0.17025215688053599</v>
      </c>
      <c r="O11" s="14">
        <v>0.236179564621254</v>
      </c>
      <c r="P11" s="14">
        <v>0.23778572427525399</v>
      </c>
      <c r="Q11" s="14">
        <v>0.176965088844737</v>
      </c>
      <c r="R11" s="14">
        <v>0.187013914309169</v>
      </c>
      <c r="S11" s="14">
        <v>0.179848288601477</v>
      </c>
      <c r="T11" s="14">
        <v>0.17595400851484799</v>
      </c>
      <c r="U11" s="14">
        <v>0.22178828693883201</v>
      </c>
      <c r="V11" s="14">
        <v>0.14322346402237099</v>
      </c>
      <c r="W11" s="14">
        <v>0.18396125252937401</v>
      </c>
      <c r="X11" s="14"/>
      <c r="Y11" s="14">
        <v>0.15358641200019801</v>
      </c>
      <c r="Z11" s="14">
        <v>0.23506658208245901</v>
      </c>
      <c r="AA11" s="14">
        <v>0.190016008924594</v>
      </c>
      <c r="AB11" s="14"/>
      <c r="AC11" s="14">
        <v>0.17604460197263899</v>
      </c>
      <c r="AD11" s="14">
        <v>0.20874281543577</v>
      </c>
      <c r="AE11" s="14">
        <v>0.17545502539951899</v>
      </c>
      <c r="AF11" s="14"/>
      <c r="AG11" s="14">
        <v>0.12484488791428899</v>
      </c>
      <c r="AH11" s="14">
        <v>0.18938863229945299</v>
      </c>
      <c r="AI11" s="14">
        <v>0.22070652069895599</v>
      </c>
      <c r="AJ11" s="14">
        <v>0.186929288691882</v>
      </c>
      <c r="AK11" s="14">
        <v>0.20891990158451301</v>
      </c>
    </row>
    <row r="12" spans="2:37" ht="28.8" x14ac:dyDescent="0.3">
      <c r="B12" s="15" t="s">
        <v>234</v>
      </c>
      <c r="C12" s="14">
        <v>0.19507767283302699</v>
      </c>
      <c r="D12" s="14">
        <v>0.20202025115796099</v>
      </c>
      <c r="E12" s="14">
        <v>0.18825824441772601</v>
      </c>
      <c r="F12" s="14"/>
      <c r="G12" s="14">
        <v>0.19755325665960799</v>
      </c>
      <c r="H12" s="14">
        <v>0.193099768576868</v>
      </c>
      <c r="I12" s="14">
        <v>0.19864677304742301</v>
      </c>
      <c r="J12" s="14">
        <v>0.19154787520473501</v>
      </c>
      <c r="K12" s="14"/>
      <c r="L12" s="14">
        <v>0.13053036355310699</v>
      </c>
      <c r="M12" s="14">
        <v>0.14993944559583999</v>
      </c>
      <c r="N12" s="14">
        <v>0.156827825329244</v>
      </c>
      <c r="O12" s="14">
        <v>0.17133831945410499</v>
      </c>
      <c r="P12" s="14">
        <v>0.20147003155716101</v>
      </c>
      <c r="Q12" s="14">
        <v>0.177308502042829</v>
      </c>
      <c r="R12" s="14">
        <v>0.291378064192097</v>
      </c>
      <c r="S12" s="14">
        <v>0.199920122226217</v>
      </c>
      <c r="T12" s="14">
        <v>0.22751238850383099</v>
      </c>
      <c r="U12" s="14">
        <v>0.27597523872454399</v>
      </c>
      <c r="V12" s="14">
        <v>0.27814732807996401</v>
      </c>
      <c r="W12" s="14">
        <v>0.13890163062470501</v>
      </c>
      <c r="X12" s="14"/>
      <c r="Y12" s="14">
        <v>0.169782784913766</v>
      </c>
      <c r="Z12" s="14">
        <v>0.21123996046049801</v>
      </c>
      <c r="AA12" s="14">
        <v>0.21100489692202901</v>
      </c>
      <c r="AB12" s="14"/>
      <c r="AC12" s="14">
        <v>0.19991034266525601</v>
      </c>
      <c r="AD12" s="14">
        <v>0.200076562338044</v>
      </c>
      <c r="AE12" s="14">
        <v>0.151372209188851</v>
      </c>
      <c r="AF12" s="14"/>
      <c r="AG12" s="14">
        <v>0.163588312285355</v>
      </c>
      <c r="AH12" s="14">
        <v>0.15082511272235999</v>
      </c>
      <c r="AI12" s="14">
        <v>0.248496735730349</v>
      </c>
      <c r="AJ12" s="14">
        <v>0.18496017029077799</v>
      </c>
      <c r="AK12" s="14">
        <v>0.20497232792482301</v>
      </c>
    </row>
    <row r="13" spans="2:37" ht="28.8" x14ac:dyDescent="0.3">
      <c r="B13" s="15" t="s">
        <v>235</v>
      </c>
      <c r="C13" s="14">
        <v>0.189293711472935</v>
      </c>
      <c r="D13" s="14">
        <v>0.24193641977079</v>
      </c>
      <c r="E13" s="14">
        <v>0.13783603489338001</v>
      </c>
      <c r="F13" s="14"/>
      <c r="G13" s="14">
        <v>0.24253809294369399</v>
      </c>
      <c r="H13" s="14">
        <v>0.202364840172536</v>
      </c>
      <c r="I13" s="14">
        <v>0.15692424515296399</v>
      </c>
      <c r="J13" s="14">
        <v>0.14524708488424301</v>
      </c>
      <c r="K13" s="14"/>
      <c r="L13" s="14">
        <v>0.213065933774924</v>
      </c>
      <c r="M13" s="14">
        <v>0.16810785682257401</v>
      </c>
      <c r="N13" s="14">
        <v>0.206841152626276</v>
      </c>
      <c r="O13" s="14">
        <v>0.19870954260176801</v>
      </c>
      <c r="P13" s="14">
        <v>0.17689823524994999</v>
      </c>
      <c r="Q13" s="14">
        <v>0.19957891869487299</v>
      </c>
      <c r="R13" s="14">
        <v>0.177545739897529</v>
      </c>
      <c r="S13" s="14">
        <v>0.14624212557413399</v>
      </c>
      <c r="T13" s="14">
        <v>0.195238389433536</v>
      </c>
      <c r="U13" s="14">
        <v>0.188908869158364</v>
      </c>
      <c r="V13" s="14">
        <v>0.16601160380102301</v>
      </c>
      <c r="W13" s="14">
        <v>0.200107393981447</v>
      </c>
      <c r="X13" s="14"/>
      <c r="Y13" s="14">
        <v>0.178927890370979</v>
      </c>
      <c r="Z13" s="14">
        <v>0.194557155391407</v>
      </c>
      <c r="AA13" s="14">
        <v>0.23245589724105201</v>
      </c>
      <c r="AB13" s="14"/>
      <c r="AC13" s="14">
        <v>0.20055220307520699</v>
      </c>
      <c r="AD13" s="14">
        <v>0.228953411164804</v>
      </c>
      <c r="AE13" s="14">
        <v>0.11548336315730701</v>
      </c>
      <c r="AF13" s="14"/>
      <c r="AG13" s="14">
        <v>0.15867458282438399</v>
      </c>
      <c r="AH13" s="14">
        <v>0.21194345847263499</v>
      </c>
      <c r="AI13" s="14">
        <v>0.18667307731529201</v>
      </c>
      <c r="AJ13" s="14">
        <v>0.205856248904697</v>
      </c>
      <c r="AK13" s="14">
        <v>0.15456049819012199</v>
      </c>
    </row>
    <row r="14" spans="2:37" ht="28.8" x14ac:dyDescent="0.3">
      <c r="B14" s="15" t="s">
        <v>236</v>
      </c>
      <c r="C14" s="14">
        <v>0.168250608861091</v>
      </c>
      <c r="D14" s="14">
        <v>0.17847714546889901</v>
      </c>
      <c r="E14" s="14">
        <v>0.15674318373203799</v>
      </c>
      <c r="F14" s="14"/>
      <c r="G14" s="14">
        <v>0.17318719358892301</v>
      </c>
      <c r="H14" s="14">
        <v>0.18377707995251499</v>
      </c>
      <c r="I14" s="14">
        <v>0.16754952348427399</v>
      </c>
      <c r="J14" s="14">
        <v>0.149876900109634</v>
      </c>
      <c r="K14" s="14"/>
      <c r="L14" s="14">
        <v>0.193892212939728</v>
      </c>
      <c r="M14" s="14">
        <v>0.168771635799803</v>
      </c>
      <c r="N14" s="14">
        <v>0.17898252042142801</v>
      </c>
      <c r="O14" s="14">
        <v>0.15552555733158399</v>
      </c>
      <c r="P14" s="14">
        <v>0.211891556841104</v>
      </c>
      <c r="Q14" s="14">
        <v>0.16119184994094399</v>
      </c>
      <c r="R14" s="14">
        <v>0.12019649224088801</v>
      </c>
      <c r="S14" s="14">
        <v>0.17511661340406801</v>
      </c>
      <c r="T14" s="14">
        <v>0.148118735509885</v>
      </c>
      <c r="U14" s="14">
        <v>0.15972364216484</v>
      </c>
      <c r="V14" s="14">
        <v>0.15925199760254499</v>
      </c>
      <c r="W14" s="14">
        <v>0.20891248494717399</v>
      </c>
      <c r="X14" s="14"/>
      <c r="Y14" s="14">
        <v>0.199641731136672</v>
      </c>
      <c r="Z14" s="14">
        <v>0.16215279566929</v>
      </c>
      <c r="AA14" s="14">
        <v>0.16078052468406101</v>
      </c>
      <c r="AB14" s="14"/>
      <c r="AC14" s="14">
        <v>0.170734531870191</v>
      </c>
      <c r="AD14" s="14">
        <v>0.177196378969072</v>
      </c>
      <c r="AE14" s="14">
        <v>0.16155588183566499</v>
      </c>
      <c r="AF14" s="14"/>
      <c r="AG14" s="14">
        <v>0.216266243258455</v>
      </c>
      <c r="AH14" s="14">
        <v>0.17901832447971999</v>
      </c>
      <c r="AI14" s="14">
        <v>0.161103272938182</v>
      </c>
      <c r="AJ14" s="14">
        <v>0.16430796271141501</v>
      </c>
      <c r="AK14" s="14">
        <v>0.17545908599367199</v>
      </c>
    </row>
    <row r="15" spans="2:37" ht="28.8" x14ac:dyDescent="0.3">
      <c r="B15" s="15" t="s">
        <v>237</v>
      </c>
      <c r="C15" s="14">
        <v>0.14764364672382899</v>
      </c>
      <c r="D15" s="14">
        <v>0.141287214924008</v>
      </c>
      <c r="E15" s="14">
        <v>0.15415389246990899</v>
      </c>
      <c r="F15" s="14"/>
      <c r="G15" s="14">
        <v>0.18999284205224201</v>
      </c>
      <c r="H15" s="14">
        <v>0.12313291609101901</v>
      </c>
      <c r="I15" s="14">
        <v>0.13254592676443999</v>
      </c>
      <c r="J15" s="14">
        <v>0.13889214460188901</v>
      </c>
      <c r="K15" s="14"/>
      <c r="L15" s="14">
        <v>0.17653563057730101</v>
      </c>
      <c r="M15" s="14">
        <v>0.15555050803168999</v>
      </c>
      <c r="N15" s="14">
        <v>0.168579329529818</v>
      </c>
      <c r="O15" s="14">
        <v>0.10221345198354199</v>
      </c>
      <c r="P15" s="14">
        <v>0.16172374244840701</v>
      </c>
      <c r="Q15" s="14">
        <v>0.18653739385726201</v>
      </c>
      <c r="R15" s="14">
        <v>0.11649419488375</v>
      </c>
      <c r="S15" s="14">
        <v>0.138665412883132</v>
      </c>
      <c r="T15" s="14">
        <v>0.14399048035546699</v>
      </c>
      <c r="U15" s="14">
        <v>0.123958185534295</v>
      </c>
      <c r="V15" s="14">
        <v>0.117499786852673</v>
      </c>
      <c r="W15" s="14">
        <v>0.139488310158733</v>
      </c>
      <c r="X15" s="14"/>
      <c r="Y15" s="14">
        <v>0.135522501961824</v>
      </c>
      <c r="Z15" s="14">
        <v>0.17437908927103801</v>
      </c>
      <c r="AA15" s="14">
        <v>0.177440913173149</v>
      </c>
      <c r="AB15" s="14"/>
      <c r="AC15" s="14">
        <v>0.134080683739425</v>
      </c>
      <c r="AD15" s="14">
        <v>0.15798649642483301</v>
      </c>
      <c r="AE15" s="14">
        <v>0.155697337187126</v>
      </c>
      <c r="AF15" s="14"/>
      <c r="AG15" s="14">
        <v>0.13885313295429899</v>
      </c>
      <c r="AH15" s="14">
        <v>0.11898824176127</v>
      </c>
      <c r="AI15" s="14">
        <v>0.197746970149454</v>
      </c>
      <c r="AJ15" s="14">
        <v>0.13217146694467499</v>
      </c>
      <c r="AK15" s="14">
        <v>0.16154477851150201</v>
      </c>
    </row>
    <row r="16" spans="2:37" x14ac:dyDescent="0.3">
      <c r="B16" s="15" t="s">
        <v>238</v>
      </c>
      <c r="C16" s="14">
        <v>0.12328423137047</v>
      </c>
      <c r="D16" s="14">
        <v>0.12674073376192799</v>
      </c>
      <c r="E16" s="14">
        <v>0.120060806245235</v>
      </c>
      <c r="F16" s="14"/>
      <c r="G16" s="14">
        <v>0.127510449006455</v>
      </c>
      <c r="H16" s="14">
        <v>0.14052230579330999</v>
      </c>
      <c r="I16" s="14">
        <v>0.108775655639008</v>
      </c>
      <c r="J16" s="14">
        <v>0.112771471052645</v>
      </c>
      <c r="K16" s="14"/>
      <c r="L16" s="14">
        <v>0.13805250160934099</v>
      </c>
      <c r="M16" s="14">
        <v>0.117531462201671</v>
      </c>
      <c r="N16" s="14">
        <v>0.12743042771521501</v>
      </c>
      <c r="O16" s="14">
        <v>0.14878376467290599</v>
      </c>
      <c r="P16" s="14">
        <v>0.139460952327323</v>
      </c>
      <c r="Q16" s="14">
        <v>0.110832203805335</v>
      </c>
      <c r="R16" s="14">
        <v>0.112638883021628</v>
      </c>
      <c r="S16" s="14">
        <v>9.7074977471431206E-2</v>
      </c>
      <c r="T16" s="14">
        <v>0.15125610623813299</v>
      </c>
      <c r="U16" s="14">
        <v>8.6531285175646802E-2</v>
      </c>
      <c r="V16" s="14">
        <v>0.105240454937195</v>
      </c>
      <c r="W16" s="14">
        <v>9.24029976534914E-2</v>
      </c>
      <c r="X16" s="14"/>
      <c r="Y16" s="14">
        <v>0.122330249626409</v>
      </c>
      <c r="Z16" s="14">
        <v>0.13273438897238601</v>
      </c>
      <c r="AA16" s="14">
        <v>0.117786576206279</v>
      </c>
      <c r="AB16" s="14"/>
      <c r="AC16" s="14">
        <v>0.111595493925928</v>
      </c>
      <c r="AD16" s="14">
        <v>0.13349520833839701</v>
      </c>
      <c r="AE16" s="14">
        <v>0.107272084675375</v>
      </c>
      <c r="AF16" s="14"/>
      <c r="AG16" s="14">
        <v>0.12912480768054399</v>
      </c>
      <c r="AH16" s="14">
        <v>9.5760146518039699E-2</v>
      </c>
      <c r="AI16" s="14">
        <v>0.134648187460566</v>
      </c>
      <c r="AJ16" s="14">
        <v>0.122502775521539</v>
      </c>
      <c r="AK16" s="14">
        <v>0.12697396865187599</v>
      </c>
    </row>
    <row r="17" spans="2:37" x14ac:dyDescent="0.3">
      <c r="B17" s="15" t="s">
        <v>239</v>
      </c>
      <c r="C17" s="14">
        <v>0.11094361959558</v>
      </c>
      <c r="D17" s="14">
        <v>0.124299805461595</v>
      </c>
      <c r="E17" s="14">
        <v>9.7969881955642699E-2</v>
      </c>
      <c r="F17" s="14"/>
      <c r="G17" s="14">
        <v>0.113192775565344</v>
      </c>
      <c r="H17" s="14">
        <v>0.11814572175629801</v>
      </c>
      <c r="I17" s="14">
        <v>9.9153876775980601E-2</v>
      </c>
      <c r="J17" s="14">
        <v>0.110230220613731</v>
      </c>
      <c r="K17" s="14"/>
      <c r="L17" s="14">
        <v>0.12033178187339399</v>
      </c>
      <c r="M17" s="14">
        <v>0.11179686081609801</v>
      </c>
      <c r="N17" s="14">
        <v>6.64154861500134E-2</v>
      </c>
      <c r="O17" s="14">
        <v>0.15056512739086</v>
      </c>
      <c r="P17" s="14">
        <v>8.8559529477596696E-2</v>
      </c>
      <c r="Q17" s="14">
        <v>0.113634577736062</v>
      </c>
      <c r="R17" s="14">
        <v>0.120149396627427</v>
      </c>
      <c r="S17" s="14">
        <v>9.1216302163570601E-2</v>
      </c>
      <c r="T17" s="14">
        <v>8.5027194398502898E-2</v>
      </c>
      <c r="U17" s="14">
        <v>0.11541352374712401</v>
      </c>
      <c r="V17" s="14">
        <v>0.16249262672890299</v>
      </c>
      <c r="W17" s="14">
        <v>0.104625298817759</v>
      </c>
      <c r="X17" s="14"/>
      <c r="Y17" s="14">
        <v>6.6057411018887194E-2</v>
      </c>
      <c r="Z17" s="14">
        <v>0.115847961916693</v>
      </c>
      <c r="AA17" s="14">
        <v>0.124341459170299</v>
      </c>
      <c r="AB17" s="14"/>
      <c r="AC17" s="14">
        <v>0.109892603016499</v>
      </c>
      <c r="AD17" s="14">
        <v>0.106124750434846</v>
      </c>
      <c r="AE17" s="14">
        <v>0.108956070502855</v>
      </c>
      <c r="AF17" s="14"/>
      <c r="AG17" s="14">
        <v>0.148665712769708</v>
      </c>
      <c r="AH17" s="14">
        <v>0.10940764282301001</v>
      </c>
      <c r="AI17" s="14">
        <v>0.108208002377186</v>
      </c>
      <c r="AJ17" s="14">
        <v>0.103513388660811</v>
      </c>
      <c r="AK17" s="14">
        <v>0.12460820357472401</v>
      </c>
    </row>
    <row r="18" spans="2:37" x14ac:dyDescent="0.3">
      <c r="B18" s="15" t="s">
        <v>240</v>
      </c>
      <c r="C18" s="14">
        <v>9.4566873471373006E-2</v>
      </c>
      <c r="D18" s="14">
        <v>0.102700363284581</v>
      </c>
      <c r="E18" s="14">
        <v>8.6597776395564402E-2</v>
      </c>
      <c r="F18" s="14"/>
      <c r="G18" s="14">
        <v>9.5179746906830107E-2</v>
      </c>
      <c r="H18" s="14">
        <v>7.0782788053826498E-2</v>
      </c>
      <c r="I18" s="14">
        <v>0.111839625002632</v>
      </c>
      <c r="J18" s="14">
        <v>0.104795666344843</v>
      </c>
      <c r="K18" s="14"/>
      <c r="L18" s="14">
        <v>0.10353604194831301</v>
      </c>
      <c r="M18" s="14">
        <v>9.97238327322445E-2</v>
      </c>
      <c r="N18" s="14">
        <v>0.10573080618755</v>
      </c>
      <c r="O18" s="14">
        <v>7.1751216604448206E-2</v>
      </c>
      <c r="P18" s="14">
        <v>9.0583372094856604E-2</v>
      </c>
      <c r="Q18" s="14">
        <v>0.114305680786849</v>
      </c>
      <c r="R18" s="14">
        <v>0.10733502235245899</v>
      </c>
      <c r="S18" s="14">
        <v>0.117453495218522</v>
      </c>
      <c r="T18" s="14">
        <v>7.1597875531741295E-2</v>
      </c>
      <c r="U18" s="14">
        <v>7.4901983163692107E-2</v>
      </c>
      <c r="V18" s="14">
        <v>7.0412260957873798E-2</v>
      </c>
      <c r="W18" s="14">
        <v>0.13843338847605899</v>
      </c>
      <c r="X18" s="14"/>
      <c r="Y18" s="14">
        <v>8.3284457034139503E-2</v>
      </c>
      <c r="Z18" s="14">
        <v>0.10423451123941201</v>
      </c>
      <c r="AA18" s="14">
        <v>0.10291163499463001</v>
      </c>
      <c r="AB18" s="14"/>
      <c r="AC18" s="14">
        <v>8.76957656633717E-2</v>
      </c>
      <c r="AD18" s="14">
        <v>8.3878890600207506E-2</v>
      </c>
      <c r="AE18" s="14">
        <v>9.5362952179091603E-2</v>
      </c>
      <c r="AF18" s="14"/>
      <c r="AG18" s="14">
        <v>0.18999791544167799</v>
      </c>
      <c r="AH18" s="14">
        <v>0.10469516265619901</v>
      </c>
      <c r="AI18" s="14">
        <v>0.112455678396991</v>
      </c>
      <c r="AJ18" s="14">
        <v>7.3908126239739899E-2</v>
      </c>
      <c r="AK18" s="14">
        <v>9.6665712017510702E-2</v>
      </c>
    </row>
    <row r="19" spans="2:37" x14ac:dyDescent="0.3">
      <c r="B19" s="15" t="s">
        <v>241</v>
      </c>
      <c r="C19" s="14">
        <v>9.1931970055244894E-2</v>
      </c>
      <c r="D19" s="14">
        <v>0.102507556514344</v>
      </c>
      <c r="E19" s="14">
        <v>8.1547799596654494E-2</v>
      </c>
      <c r="F19" s="14"/>
      <c r="G19" s="14">
        <v>0.11006582336886001</v>
      </c>
      <c r="H19" s="14">
        <v>9.00619751066669E-2</v>
      </c>
      <c r="I19" s="14">
        <v>0.10230937464923499</v>
      </c>
      <c r="J19" s="14">
        <v>6.6505929414562195E-2</v>
      </c>
      <c r="K19" s="14"/>
      <c r="L19" s="14">
        <v>0.105650985593628</v>
      </c>
      <c r="M19" s="14">
        <v>8.1062949779291099E-2</v>
      </c>
      <c r="N19" s="14">
        <v>9.9000257234049593E-2</v>
      </c>
      <c r="O19" s="14">
        <v>8.3954750147500506E-2</v>
      </c>
      <c r="P19" s="14">
        <v>0.101208919732777</v>
      </c>
      <c r="Q19" s="14">
        <v>8.16729518631618E-2</v>
      </c>
      <c r="R19" s="14">
        <v>0.10470594107483901</v>
      </c>
      <c r="S19" s="14">
        <v>0.106532734833169</v>
      </c>
      <c r="T19" s="14">
        <v>8.7754348472052504E-2</v>
      </c>
      <c r="U19" s="14">
        <v>8.0893606344986699E-2</v>
      </c>
      <c r="V19" s="14">
        <v>8.7027312862602693E-2</v>
      </c>
      <c r="W19" s="14">
        <v>9.2370196639222302E-2</v>
      </c>
      <c r="X19" s="14"/>
      <c r="Y19" s="14">
        <v>9.5517324945817494E-2</v>
      </c>
      <c r="Z19" s="14">
        <v>7.8436695327830402E-2</v>
      </c>
      <c r="AA19" s="14">
        <v>0.102571429549636</v>
      </c>
      <c r="AB19" s="14"/>
      <c r="AC19" s="14">
        <v>9.6186501102256197E-2</v>
      </c>
      <c r="AD19" s="14">
        <v>7.5704210822460705E-2</v>
      </c>
      <c r="AE19" s="14">
        <v>0.109673717614617</v>
      </c>
      <c r="AF19" s="14"/>
      <c r="AG19" s="14">
        <v>0.14057259186684801</v>
      </c>
      <c r="AH19" s="14">
        <v>0.11694229956544699</v>
      </c>
      <c r="AI19" s="14">
        <v>0.114200543760502</v>
      </c>
      <c r="AJ19" s="14">
        <v>8.4800576311305206E-2</v>
      </c>
      <c r="AK19" s="14">
        <v>7.8901134309543999E-2</v>
      </c>
    </row>
    <row r="20" spans="2:37" ht="43.2" x14ac:dyDescent="0.3">
      <c r="B20" s="15" t="s">
        <v>242</v>
      </c>
      <c r="C20" s="14">
        <v>8.2756513822665898E-2</v>
      </c>
      <c r="D20" s="14">
        <v>0.10246127530476901</v>
      </c>
      <c r="E20" s="14">
        <v>6.34072248582081E-2</v>
      </c>
      <c r="F20" s="14"/>
      <c r="G20" s="14">
        <v>9.0879673101828401E-2</v>
      </c>
      <c r="H20" s="14">
        <v>8.9286649461065501E-2</v>
      </c>
      <c r="I20" s="14">
        <v>7.8672791717992796E-2</v>
      </c>
      <c r="J20" s="14">
        <v>7.20083052395976E-2</v>
      </c>
      <c r="K20" s="14"/>
      <c r="L20" s="14">
        <v>8.5681720989486398E-2</v>
      </c>
      <c r="M20" s="14">
        <v>0.107417433233161</v>
      </c>
      <c r="N20" s="14">
        <v>7.3219606901805206E-2</v>
      </c>
      <c r="O20" s="14">
        <v>7.7019336773736499E-2</v>
      </c>
      <c r="P20" s="14">
        <v>9.8795089451409704E-2</v>
      </c>
      <c r="Q20" s="14">
        <v>8.5318642405805695E-2</v>
      </c>
      <c r="R20" s="14">
        <v>6.9551910355617599E-2</v>
      </c>
      <c r="S20" s="14">
        <v>0.12237975683463299</v>
      </c>
      <c r="T20" s="14">
        <v>5.9911019825712501E-2</v>
      </c>
      <c r="U20" s="14">
        <v>7.1739357495546399E-2</v>
      </c>
      <c r="V20" s="14">
        <v>7.6533153505348603E-2</v>
      </c>
      <c r="W20" s="14">
        <v>6.9602515442853896E-2</v>
      </c>
      <c r="X20" s="14"/>
      <c r="Y20" s="14">
        <v>0.101855756170933</v>
      </c>
      <c r="Z20" s="14">
        <v>5.3546892843586803E-2</v>
      </c>
      <c r="AA20" s="14">
        <v>6.5687434905514597E-2</v>
      </c>
      <c r="AB20" s="14"/>
      <c r="AC20" s="14">
        <v>0.11849142895421499</v>
      </c>
      <c r="AD20" s="14">
        <v>6.22097188628929E-2</v>
      </c>
      <c r="AE20" s="14">
        <v>5.9150928989813598E-2</v>
      </c>
      <c r="AF20" s="14"/>
      <c r="AG20" s="14">
        <v>0.13664984015243201</v>
      </c>
      <c r="AH20" s="14">
        <v>0.107587222647872</v>
      </c>
      <c r="AI20" s="14">
        <v>7.9939538949384506E-2</v>
      </c>
      <c r="AJ20" s="14">
        <v>7.8778914246018905E-2</v>
      </c>
      <c r="AK20" s="14">
        <v>7.6148464430909404E-2</v>
      </c>
    </row>
    <row r="21" spans="2:37" x14ac:dyDescent="0.3">
      <c r="B21" s="15" t="s">
        <v>243</v>
      </c>
      <c r="C21" s="14">
        <v>6.6043153152258102E-2</v>
      </c>
      <c r="D21" s="14">
        <v>8.04539932159168E-2</v>
      </c>
      <c r="E21" s="14">
        <v>5.1755546243340098E-2</v>
      </c>
      <c r="F21" s="14"/>
      <c r="G21" s="14">
        <v>7.12239805075707E-2</v>
      </c>
      <c r="H21" s="14">
        <v>6.24047270953485E-2</v>
      </c>
      <c r="I21" s="14">
        <v>7.0659357137322396E-2</v>
      </c>
      <c r="J21" s="14">
        <v>5.9847364140362902E-2</v>
      </c>
      <c r="K21" s="14"/>
      <c r="L21" s="14">
        <v>0.11995308516813</v>
      </c>
      <c r="M21" s="14">
        <v>6.2688366483405797E-2</v>
      </c>
      <c r="N21" s="14">
        <v>6.6193139769297402E-2</v>
      </c>
      <c r="O21" s="14">
        <v>7.67375066528906E-2</v>
      </c>
      <c r="P21" s="14">
        <v>5.0702428647450802E-2</v>
      </c>
      <c r="Q21" s="14">
        <v>6.00354803656893E-2</v>
      </c>
      <c r="R21" s="14">
        <v>6.9511314881771397E-2</v>
      </c>
      <c r="S21" s="14">
        <v>6.7340258349926005E-2</v>
      </c>
      <c r="T21" s="14">
        <v>3.3327206925611703E-2</v>
      </c>
      <c r="U21" s="14">
        <v>4.2858353949498003E-2</v>
      </c>
      <c r="V21" s="14">
        <v>5.5683971310263501E-2</v>
      </c>
      <c r="W21" s="14">
        <v>4.63972612880445E-2</v>
      </c>
      <c r="X21" s="14"/>
      <c r="Y21" s="14">
        <v>6.8443764009690003E-2</v>
      </c>
      <c r="Z21" s="14">
        <v>7.6295118514368904E-2</v>
      </c>
      <c r="AA21" s="14">
        <v>9.5980998049821395E-2</v>
      </c>
      <c r="AB21" s="14"/>
      <c r="AC21" s="14">
        <v>6.8146939804257803E-2</v>
      </c>
      <c r="AD21" s="14">
        <v>6.9009682509875506E-2</v>
      </c>
      <c r="AE21" s="14">
        <v>5.3439685982799301E-2</v>
      </c>
      <c r="AF21" s="14"/>
      <c r="AG21" s="14">
        <v>0.14579122052138699</v>
      </c>
      <c r="AH21" s="14">
        <v>7.1156455146285894E-2</v>
      </c>
      <c r="AI21" s="14">
        <v>6.3010392608671903E-2</v>
      </c>
      <c r="AJ21" s="14">
        <v>6.0321845864483699E-2</v>
      </c>
      <c r="AK21" s="14">
        <v>6.9783544394476593E-2</v>
      </c>
    </row>
    <row r="22" spans="2:37" x14ac:dyDescent="0.3">
      <c r="B22" s="15" t="s">
        <v>209</v>
      </c>
      <c r="C22" s="14">
        <v>5.5907471832913697E-2</v>
      </c>
      <c r="D22" s="14">
        <v>4.9838055682683E-2</v>
      </c>
      <c r="E22" s="14">
        <v>6.2201411758427499E-2</v>
      </c>
      <c r="F22" s="14"/>
      <c r="G22" s="14">
        <v>5.67796163746149E-2</v>
      </c>
      <c r="H22" s="14">
        <v>5.7928022190986E-2</v>
      </c>
      <c r="I22" s="14">
        <v>4.7010595957505202E-2</v>
      </c>
      <c r="J22" s="14">
        <v>6.0214504923850699E-2</v>
      </c>
      <c r="K22" s="14"/>
      <c r="L22" s="14">
        <v>5.8233323454541498E-2</v>
      </c>
      <c r="M22" s="14">
        <v>5.8762970205994101E-2</v>
      </c>
      <c r="N22" s="14">
        <v>5.8408474275596797E-2</v>
      </c>
      <c r="O22" s="14">
        <v>4.6239541913118902E-2</v>
      </c>
      <c r="P22" s="14">
        <v>4.21344386743632E-2</v>
      </c>
      <c r="Q22" s="14">
        <v>5.2265162821379697E-2</v>
      </c>
      <c r="R22" s="14">
        <v>6.96317277816592E-2</v>
      </c>
      <c r="S22" s="14">
        <v>4.9449621756808698E-2</v>
      </c>
      <c r="T22" s="14">
        <v>6.3798575286480905E-2</v>
      </c>
      <c r="U22" s="14">
        <v>5.22975930532893E-2</v>
      </c>
      <c r="V22" s="14">
        <v>5.2618951183147002E-2</v>
      </c>
      <c r="W22" s="14">
        <v>5.7523935694317803E-2</v>
      </c>
      <c r="X22" s="14"/>
      <c r="Y22" s="14">
        <v>8.8431264752825103E-2</v>
      </c>
      <c r="Z22" s="14">
        <v>4.2067054185959803E-2</v>
      </c>
      <c r="AA22" s="14">
        <v>3.9904516670064803E-2</v>
      </c>
      <c r="AB22" s="14"/>
      <c r="AC22" s="14">
        <v>4.1065610509587701E-2</v>
      </c>
      <c r="AD22" s="14">
        <v>5.7856290653826602E-2</v>
      </c>
      <c r="AE22" s="14">
        <v>8.2505658439966503E-2</v>
      </c>
      <c r="AF22" s="14"/>
      <c r="AG22" s="14">
        <v>4.7578622481649999E-2</v>
      </c>
      <c r="AH22" s="14">
        <v>4.0973362138815597E-2</v>
      </c>
      <c r="AI22" s="14">
        <v>5.32548842914259E-2</v>
      </c>
      <c r="AJ22" s="14">
        <v>6.5805076202413604E-2</v>
      </c>
      <c r="AK22" s="14">
        <v>4.1464708997438197E-2</v>
      </c>
    </row>
    <row r="23" spans="2:37" x14ac:dyDescent="0.3">
      <c r="B23" s="15" t="s">
        <v>178</v>
      </c>
      <c r="C23" s="20">
        <v>4.8383831503252601E-2</v>
      </c>
      <c r="D23" s="20">
        <v>3.9293967125783202E-2</v>
      </c>
      <c r="E23" s="20">
        <v>5.7577168555280299E-2</v>
      </c>
      <c r="F23" s="20"/>
      <c r="G23" s="20">
        <v>2.6720280021537798E-2</v>
      </c>
      <c r="H23" s="20">
        <v>2.5225407597032699E-2</v>
      </c>
      <c r="I23" s="20">
        <v>5.4455205012506301E-2</v>
      </c>
      <c r="J23" s="20">
        <v>8.9870032552936796E-2</v>
      </c>
      <c r="K23" s="20"/>
      <c r="L23" s="20">
        <v>4.4381738532464403E-2</v>
      </c>
      <c r="M23" s="20">
        <v>3.79176303809435E-2</v>
      </c>
      <c r="N23" s="20">
        <v>4.8505702300620297E-2</v>
      </c>
      <c r="O23" s="20">
        <v>5.4794996264201798E-2</v>
      </c>
      <c r="P23" s="20">
        <v>4.1813174566270699E-2</v>
      </c>
      <c r="Q23" s="20">
        <v>4.1136682266265899E-2</v>
      </c>
      <c r="R23" s="20">
        <v>4.1178479065865803E-2</v>
      </c>
      <c r="S23" s="20">
        <v>4.0855294936012101E-2</v>
      </c>
      <c r="T23" s="20">
        <v>5.9351728958937297E-2</v>
      </c>
      <c r="U23" s="20">
        <v>6.1759152226218098E-2</v>
      </c>
      <c r="V23" s="20">
        <v>3.92158378429096E-2</v>
      </c>
      <c r="W23" s="20">
        <v>9.4271063918943604E-2</v>
      </c>
      <c r="X23" s="20"/>
      <c r="Y23" s="20">
        <v>2.6554162800070901E-2</v>
      </c>
      <c r="Z23" s="20">
        <v>4.22439339439434E-2</v>
      </c>
      <c r="AA23" s="20">
        <v>4.86447103924013E-2</v>
      </c>
      <c r="AB23" s="20"/>
      <c r="AC23" s="20">
        <v>3.2851664151874502E-2</v>
      </c>
      <c r="AD23" s="20">
        <v>3.8617373590764302E-2</v>
      </c>
      <c r="AE23" s="20">
        <v>9.78563559309793E-2</v>
      </c>
      <c r="AF23" s="20"/>
      <c r="AG23" s="20">
        <v>1.1095349632236301E-2</v>
      </c>
      <c r="AH23" s="20">
        <v>2.49300037084863E-2</v>
      </c>
      <c r="AI23" s="20">
        <v>2.3532430171299201E-2</v>
      </c>
      <c r="AJ23" s="20">
        <v>5.5573319025716598E-2</v>
      </c>
      <c r="AK23" s="20">
        <v>4.9825793082603299E-2</v>
      </c>
    </row>
    <row r="24" spans="2:37" x14ac:dyDescent="0.3">
      <c r="B24" s="16"/>
    </row>
    <row r="25" spans="2:37" x14ac:dyDescent="0.3">
      <c r="B25" t="s">
        <v>72</v>
      </c>
    </row>
    <row r="26" spans="2:37" x14ac:dyDescent="0.3">
      <c r="B26" t="s">
        <v>73</v>
      </c>
    </row>
    <row r="28" spans="2:37" x14ac:dyDescent="0.3">
      <c r="B2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253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1572</v>
      </c>
      <c r="D7" s="10">
        <v>763</v>
      </c>
      <c r="E7" s="10">
        <v>802</v>
      </c>
      <c r="F7" s="10"/>
      <c r="G7" s="10">
        <v>436</v>
      </c>
      <c r="H7" s="10">
        <v>387</v>
      </c>
      <c r="I7" s="10">
        <v>343</v>
      </c>
      <c r="J7" s="10">
        <v>397</v>
      </c>
      <c r="K7" s="10"/>
      <c r="L7" s="10">
        <v>212</v>
      </c>
      <c r="M7" s="10">
        <v>208</v>
      </c>
      <c r="N7" s="10">
        <v>129</v>
      </c>
      <c r="O7" s="10">
        <v>140</v>
      </c>
      <c r="P7" s="10">
        <v>114</v>
      </c>
      <c r="Q7" s="10">
        <v>139</v>
      </c>
      <c r="R7" s="10">
        <v>122</v>
      </c>
      <c r="S7" s="10">
        <v>67</v>
      </c>
      <c r="T7" s="10">
        <v>167</v>
      </c>
      <c r="U7" s="10">
        <v>146</v>
      </c>
      <c r="V7" s="10">
        <v>81</v>
      </c>
      <c r="W7" s="10">
        <v>47</v>
      </c>
      <c r="X7" s="10"/>
      <c r="Y7" s="10">
        <v>323</v>
      </c>
      <c r="Z7" s="10">
        <v>561</v>
      </c>
      <c r="AA7" s="10">
        <v>104</v>
      </c>
      <c r="AB7" s="10"/>
      <c r="AC7" s="10">
        <v>549</v>
      </c>
      <c r="AD7" s="10">
        <v>626</v>
      </c>
      <c r="AE7" s="10">
        <v>243</v>
      </c>
      <c r="AF7" s="10"/>
      <c r="AG7" s="10">
        <v>56</v>
      </c>
      <c r="AH7" s="10">
        <v>122</v>
      </c>
      <c r="AI7" s="10">
        <v>239</v>
      </c>
      <c r="AJ7" s="10">
        <v>801</v>
      </c>
      <c r="AK7" s="10">
        <v>325</v>
      </c>
    </row>
    <row r="8" spans="2:37" ht="30" customHeight="1" x14ac:dyDescent="0.3">
      <c r="B8" s="11" t="s">
        <v>20</v>
      </c>
      <c r="C8" s="11">
        <v>1571</v>
      </c>
      <c r="D8" s="11">
        <v>767</v>
      </c>
      <c r="E8" s="11">
        <v>797</v>
      </c>
      <c r="F8" s="11"/>
      <c r="G8" s="11">
        <v>430</v>
      </c>
      <c r="H8" s="11">
        <v>384</v>
      </c>
      <c r="I8" s="11">
        <v>349</v>
      </c>
      <c r="J8" s="11">
        <v>399</v>
      </c>
      <c r="K8" s="11"/>
      <c r="L8" s="11">
        <v>217</v>
      </c>
      <c r="M8" s="11">
        <v>204</v>
      </c>
      <c r="N8" s="11">
        <v>128</v>
      </c>
      <c r="O8" s="11">
        <v>138</v>
      </c>
      <c r="P8" s="11">
        <v>112</v>
      </c>
      <c r="Q8" s="11">
        <v>140</v>
      </c>
      <c r="R8" s="11">
        <v>122</v>
      </c>
      <c r="S8" s="11">
        <v>66</v>
      </c>
      <c r="T8" s="11">
        <v>166</v>
      </c>
      <c r="U8" s="11">
        <v>148</v>
      </c>
      <c r="V8" s="11">
        <v>80</v>
      </c>
      <c r="W8" s="11">
        <v>49</v>
      </c>
      <c r="X8" s="11"/>
      <c r="Y8" s="11">
        <v>322</v>
      </c>
      <c r="Z8" s="11">
        <v>564</v>
      </c>
      <c r="AA8" s="11">
        <v>103</v>
      </c>
      <c r="AB8" s="11"/>
      <c r="AC8" s="11">
        <v>547</v>
      </c>
      <c r="AD8" s="11">
        <v>630</v>
      </c>
      <c r="AE8" s="11">
        <v>245</v>
      </c>
      <c r="AF8" s="11"/>
      <c r="AG8" s="11">
        <v>57</v>
      </c>
      <c r="AH8" s="11">
        <v>121</v>
      </c>
      <c r="AI8" s="11">
        <v>240</v>
      </c>
      <c r="AJ8" s="11">
        <v>799</v>
      </c>
      <c r="AK8" s="11">
        <v>325</v>
      </c>
    </row>
    <row r="9" spans="2:37" x14ac:dyDescent="0.3">
      <c r="B9" s="15" t="s">
        <v>245</v>
      </c>
      <c r="C9" s="14">
        <v>0.131909289872289</v>
      </c>
      <c r="D9" s="14">
        <v>0.116960006708992</v>
      </c>
      <c r="E9" s="14">
        <v>0.14618313847616601</v>
      </c>
      <c r="F9" s="14"/>
      <c r="G9" s="14">
        <v>0.119649188747026</v>
      </c>
      <c r="H9" s="14">
        <v>0.106283992991357</v>
      </c>
      <c r="I9" s="14">
        <v>0.13808935336719</v>
      </c>
      <c r="J9" s="14">
        <v>0.16198514936952599</v>
      </c>
      <c r="K9" s="14"/>
      <c r="L9" s="14">
        <v>0.174009685314402</v>
      </c>
      <c r="M9" s="14">
        <v>0.114427485222913</v>
      </c>
      <c r="N9" s="14">
        <v>0.12655589234292899</v>
      </c>
      <c r="O9" s="14">
        <v>7.92011683871576E-2</v>
      </c>
      <c r="P9" s="14">
        <v>0.18474390250714801</v>
      </c>
      <c r="Q9" s="14">
        <v>0.13522807346055901</v>
      </c>
      <c r="R9" s="14">
        <v>0.16152885962938901</v>
      </c>
      <c r="S9" s="14">
        <v>7.4409136475667395E-2</v>
      </c>
      <c r="T9" s="14">
        <v>9.09729333425357E-2</v>
      </c>
      <c r="U9" s="14">
        <v>0.15085027023216999</v>
      </c>
      <c r="V9" s="14">
        <v>0.12281731198154</v>
      </c>
      <c r="W9" s="14">
        <v>0.15040814079498899</v>
      </c>
      <c r="X9" s="14"/>
      <c r="Y9" s="14">
        <v>0.119114886701967</v>
      </c>
      <c r="Z9" s="14">
        <v>0.130869814297075</v>
      </c>
      <c r="AA9" s="14">
        <v>0.173935108455503</v>
      </c>
      <c r="AB9" s="14"/>
      <c r="AC9" s="14">
        <v>0.137012247272917</v>
      </c>
      <c r="AD9" s="14">
        <v>0.11790703906062799</v>
      </c>
      <c r="AE9" s="14">
        <v>0.124895313247072</v>
      </c>
      <c r="AF9" s="14"/>
      <c r="AG9" s="14">
        <v>0.19390739355523801</v>
      </c>
      <c r="AH9" s="14">
        <v>0.125174570404334</v>
      </c>
      <c r="AI9" s="14">
        <v>0.15093721032892499</v>
      </c>
      <c r="AJ9" s="14">
        <v>0.106875043294299</v>
      </c>
      <c r="AK9" s="14">
        <v>0.170839181921181</v>
      </c>
    </row>
    <row r="10" spans="2:37" x14ac:dyDescent="0.3">
      <c r="B10" s="15" t="s">
        <v>246</v>
      </c>
      <c r="C10" s="14">
        <v>0.29144841585304798</v>
      </c>
      <c r="D10" s="14">
        <v>0.26848506144512202</v>
      </c>
      <c r="E10" s="14">
        <v>0.31232484273966299</v>
      </c>
      <c r="F10" s="14"/>
      <c r="G10" s="14">
        <v>0.30643673952142902</v>
      </c>
      <c r="H10" s="14">
        <v>0.26861615417398499</v>
      </c>
      <c r="I10" s="14">
        <v>0.29792059359717599</v>
      </c>
      <c r="J10" s="14">
        <v>0.29080139372157698</v>
      </c>
      <c r="K10" s="14"/>
      <c r="L10" s="14">
        <v>0.284766425567195</v>
      </c>
      <c r="M10" s="14">
        <v>0.300103112666673</v>
      </c>
      <c r="N10" s="14">
        <v>0.30285286084855501</v>
      </c>
      <c r="O10" s="14">
        <v>0.25547545577762498</v>
      </c>
      <c r="P10" s="14">
        <v>0.323129502041964</v>
      </c>
      <c r="Q10" s="14">
        <v>0.32241378134517101</v>
      </c>
      <c r="R10" s="14">
        <v>0.26966740737324202</v>
      </c>
      <c r="S10" s="14">
        <v>0.360475851201005</v>
      </c>
      <c r="T10" s="14">
        <v>0.30491735869710701</v>
      </c>
      <c r="U10" s="14">
        <v>0.22748905852031201</v>
      </c>
      <c r="V10" s="14">
        <v>0.29540260026105902</v>
      </c>
      <c r="W10" s="14">
        <v>0.29746140113466801</v>
      </c>
      <c r="X10" s="14"/>
      <c r="Y10" s="14">
        <v>0.35203773121234999</v>
      </c>
      <c r="Z10" s="14">
        <v>0.26516379991688899</v>
      </c>
      <c r="AA10" s="14">
        <v>0.23059613816483401</v>
      </c>
      <c r="AB10" s="14"/>
      <c r="AC10" s="14">
        <v>0.27042833804262401</v>
      </c>
      <c r="AD10" s="14">
        <v>0.28955313922292703</v>
      </c>
      <c r="AE10" s="14">
        <v>0.32339226842499003</v>
      </c>
      <c r="AF10" s="14"/>
      <c r="AG10" s="14">
        <v>0.33941303713059201</v>
      </c>
      <c r="AH10" s="14">
        <v>0.28603515779733701</v>
      </c>
      <c r="AI10" s="14">
        <v>0.355524689390533</v>
      </c>
      <c r="AJ10" s="14">
        <v>0.28924766995752899</v>
      </c>
      <c r="AK10" s="14">
        <v>0.24402024635477301</v>
      </c>
    </row>
    <row r="11" spans="2:37" x14ac:dyDescent="0.3">
      <c r="B11" s="15" t="s">
        <v>247</v>
      </c>
      <c r="C11" s="14">
        <v>0.26066901193085901</v>
      </c>
      <c r="D11" s="14">
        <v>0.25317925404698399</v>
      </c>
      <c r="E11" s="14">
        <v>0.27014903228953102</v>
      </c>
      <c r="F11" s="14"/>
      <c r="G11" s="14">
        <v>0.238866616344097</v>
      </c>
      <c r="H11" s="14">
        <v>0.28486386782428003</v>
      </c>
      <c r="I11" s="14">
        <v>0.26713341348464298</v>
      </c>
      <c r="J11" s="14">
        <v>0.26104334808003199</v>
      </c>
      <c r="K11" s="14"/>
      <c r="L11" s="14">
        <v>0.19362946007256299</v>
      </c>
      <c r="M11" s="14">
        <v>0.27458697294402501</v>
      </c>
      <c r="N11" s="14">
        <v>0.28574747704840697</v>
      </c>
      <c r="O11" s="14">
        <v>0.27653060085285203</v>
      </c>
      <c r="P11" s="14">
        <v>0.24443157767579199</v>
      </c>
      <c r="Q11" s="14">
        <v>0.23751223245116601</v>
      </c>
      <c r="R11" s="14">
        <v>0.26063858348187302</v>
      </c>
      <c r="S11" s="14">
        <v>0.26768025673817297</v>
      </c>
      <c r="T11" s="14">
        <v>0.33966447615717599</v>
      </c>
      <c r="U11" s="14">
        <v>0.237156918558799</v>
      </c>
      <c r="V11" s="14">
        <v>0.29397125640307198</v>
      </c>
      <c r="W11" s="14">
        <v>0.23216537105406601</v>
      </c>
      <c r="X11" s="14"/>
      <c r="Y11" s="14">
        <v>0.25869276324666501</v>
      </c>
      <c r="Z11" s="14">
        <v>0.24707394018332501</v>
      </c>
      <c r="AA11" s="14">
        <v>0.299229927923997</v>
      </c>
      <c r="AB11" s="14"/>
      <c r="AC11" s="14">
        <v>0.27886415329698799</v>
      </c>
      <c r="AD11" s="14">
        <v>0.23709569277779299</v>
      </c>
      <c r="AE11" s="14">
        <v>0.29331635222331998</v>
      </c>
      <c r="AF11" s="14"/>
      <c r="AG11" s="14">
        <v>0.22561136509385701</v>
      </c>
      <c r="AH11" s="14">
        <v>0.28669687279475298</v>
      </c>
      <c r="AI11" s="14">
        <v>0.201607865635857</v>
      </c>
      <c r="AJ11" s="14">
        <v>0.27877145746599102</v>
      </c>
      <c r="AK11" s="14">
        <v>0.25482821189391702</v>
      </c>
    </row>
    <row r="12" spans="2:37" x14ac:dyDescent="0.3">
      <c r="B12" s="15" t="s">
        <v>248</v>
      </c>
      <c r="C12" s="14">
        <v>0.131161911417604</v>
      </c>
      <c r="D12" s="14">
        <v>0.15322504565228501</v>
      </c>
      <c r="E12" s="14">
        <v>0.109851203447466</v>
      </c>
      <c r="F12" s="14"/>
      <c r="G12" s="14">
        <v>0.17061961628486799</v>
      </c>
      <c r="H12" s="14">
        <v>0.147154589991355</v>
      </c>
      <c r="I12" s="14">
        <v>0.108736184908362</v>
      </c>
      <c r="J12" s="14">
        <v>9.3504906112991407E-2</v>
      </c>
      <c r="K12" s="14"/>
      <c r="L12" s="14">
        <v>0.134894150216331</v>
      </c>
      <c r="M12" s="14">
        <v>0.15822392213105499</v>
      </c>
      <c r="N12" s="14">
        <v>9.3100671140045999E-2</v>
      </c>
      <c r="O12" s="14">
        <v>0.16753128973557299</v>
      </c>
      <c r="P12" s="14">
        <v>8.0190046255994601E-2</v>
      </c>
      <c r="Q12" s="14">
        <v>9.4337348169763496E-2</v>
      </c>
      <c r="R12" s="14">
        <v>0.125757940817598</v>
      </c>
      <c r="S12" s="14">
        <v>0.13384199916831399</v>
      </c>
      <c r="T12" s="14">
        <v>0.11065190390664401</v>
      </c>
      <c r="U12" s="14">
        <v>0.171235587193941</v>
      </c>
      <c r="V12" s="14">
        <v>0.149935170369461</v>
      </c>
      <c r="W12" s="14">
        <v>0.14875989587983701</v>
      </c>
      <c r="X12" s="14"/>
      <c r="Y12" s="14">
        <v>0.124044389144905</v>
      </c>
      <c r="Z12" s="14">
        <v>0.14709774840204101</v>
      </c>
      <c r="AA12" s="14">
        <v>0.104679758143986</v>
      </c>
      <c r="AB12" s="14"/>
      <c r="AC12" s="14">
        <v>0.137993507140247</v>
      </c>
      <c r="AD12" s="14">
        <v>0.147183710987243</v>
      </c>
      <c r="AE12" s="14">
        <v>7.9705651921279597E-2</v>
      </c>
      <c r="AF12" s="14"/>
      <c r="AG12" s="14">
        <v>0.16676889830574601</v>
      </c>
      <c r="AH12" s="14">
        <v>0.14558643404795199</v>
      </c>
      <c r="AI12" s="14">
        <v>0.122369167054742</v>
      </c>
      <c r="AJ12" s="14">
        <v>0.129384588498452</v>
      </c>
      <c r="AK12" s="14">
        <v>0.142028538390672</v>
      </c>
    </row>
    <row r="13" spans="2:37" x14ac:dyDescent="0.3">
      <c r="B13" s="15" t="s">
        <v>249</v>
      </c>
      <c r="C13" s="14">
        <v>9.99954080498381E-2</v>
      </c>
      <c r="D13" s="14">
        <v>0.13603829121442601</v>
      </c>
      <c r="E13" s="14">
        <v>6.4954707828210098E-2</v>
      </c>
      <c r="F13" s="14"/>
      <c r="G13" s="14">
        <v>0.100693053091072</v>
      </c>
      <c r="H13" s="14">
        <v>0.108695082440532</v>
      </c>
      <c r="I13" s="14">
        <v>0.106427648256838</v>
      </c>
      <c r="J13" s="14">
        <v>8.2603051290611795E-2</v>
      </c>
      <c r="K13" s="14"/>
      <c r="L13" s="14">
        <v>0.124785939775927</v>
      </c>
      <c r="M13" s="14">
        <v>8.1279221484439404E-2</v>
      </c>
      <c r="N13" s="14">
        <v>7.6459099953381196E-2</v>
      </c>
      <c r="O13" s="14">
        <v>0.113897477944638</v>
      </c>
      <c r="P13" s="14">
        <v>5.4360197131309997E-2</v>
      </c>
      <c r="Q13" s="14">
        <v>0.109429296517635</v>
      </c>
      <c r="R13" s="14">
        <v>0.133411514090402</v>
      </c>
      <c r="S13" s="14">
        <v>5.96666089073375E-2</v>
      </c>
      <c r="T13" s="14">
        <v>0.10061695264713599</v>
      </c>
      <c r="U13" s="14">
        <v>0.130099719001735</v>
      </c>
      <c r="V13" s="14">
        <v>0.101429322403896</v>
      </c>
      <c r="W13" s="14">
        <v>4.3419987795160597E-2</v>
      </c>
      <c r="X13" s="14"/>
      <c r="Y13" s="14">
        <v>6.5183327064238905E-2</v>
      </c>
      <c r="Z13" s="14">
        <v>0.12208990475095501</v>
      </c>
      <c r="AA13" s="14">
        <v>0.13366112346823</v>
      </c>
      <c r="AB13" s="14"/>
      <c r="AC13" s="14">
        <v>0.100442287207841</v>
      </c>
      <c r="AD13" s="14">
        <v>0.131136601003188</v>
      </c>
      <c r="AE13" s="14">
        <v>4.8400000535674302E-2</v>
      </c>
      <c r="AF13" s="14"/>
      <c r="AG13" s="14">
        <v>5.6628807039643902E-2</v>
      </c>
      <c r="AH13" s="14">
        <v>5.8529882779916498E-2</v>
      </c>
      <c r="AI13" s="14">
        <v>0.103831188714212</v>
      </c>
      <c r="AJ13" s="14">
        <v>0.108506400975344</v>
      </c>
      <c r="AK13" s="14">
        <v>0.105126532676209</v>
      </c>
    </row>
    <row r="14" spans="2:37" x14ac:dyDescent="0.3">
      <c r="B14" s="15" t="s">
        <v>122</v>
      </c>
      <c r="C14" s="14">
        <v>8.48159628763617E-2</v>
      </c>
      <c r="D14" s="14">
        <v>7.2112340932190405E-2</v>
      </c>
      <c r="E14" s="14">
        <v>9.6537075218965096E-2</v>
      </c>
      <c r="F14" s="14"/>
      <c r="G14" s="14">
        <v>6.3734786011508698E-2</v>
      </c>
      <c r="H14" s="14">
        <v>8.4386312578490302E-2</v>
      </c>
      <c r="I14" s="14">
        <v>8.1692806385791003E-2</v>
      </c>
      <c r="J14" s="14">
        <v>0.110062151425262</v>
      </c>
      <c r="K14" s="14"/>
      <c r="L14" s="14">
        <v>8.7914339053582799E-2</v>
      </c>
      <c r="M14" s="14">
        <v>7.1379285550894497E-2</v>
      </c>
      <c r="N14" s="14">
        <v>0.115283998666682</v>
      </c>
      <c r="O14" s="14">
        <v>0.10736400730215501</v>
      </c>
      <c r="P14" s="14">
        <v>0.113144774387792</v>
      </c>
      <c r="Q14" s="14">
        <v>0.101079268055706</v>
      </c>
      <c r="R14" s="14">
        <v>4.8995694607495498E-2</v>
      </c>
      <c r="S14" s="14">
        <v>0.10392614750950301</v>
      </c>
      <c r="T14" s="14">
        <v>5.3176375249401199E-2</v>
      </c>
      <c r="U14" s="14">
        <v>8.3168446493042406E-2</v>
      </c>
      <c r="V14" s="14">
        <v>3.6444338580972097E-2</v>
      </c>
      <c r="W14" s="14">
        <v>0.12778520334127899</v>
      </c>
      <c r="X14" s="14"/>
      <c r="Y14" s="14">
        <v>8.0926902629873607E-2</v>
      </c>
      <c r="Z14" s="14">
        <v>8.7704792449714394E-2</v>
      </c>
      <c r="AA14" s="14">
        <v>5.7897943843450303E-2</v>
      </c>
      <c r="AB14" s="14"/>
      <c r="AC14" s="14">
        <v>7.5259467039382397E-2</v>
      </c>
      <c r="AD14" s="14">
        <v>7.7123816948220805E-2</v>
      </c>
      <c r="AE14" s="14">
        <v>0.130290413647664</v>
      </c>
      <c r="AF14" s="14"/>
      <c r="AG14" s="14">
        <v>1.7670498874922998E-2</v>
      </c>
      <c r="AH14" s="14">
        <v>9.7977082175708094E-2</v>
      </c>
      <c r="AI14" s="14">
        <v>6.5729878875731798E-2</v>
      </c>
      <c r="AJ14" s="14">
        <v>8.7214839808386097E-2</v>
      </c>
      <c r="AK14" s="14">
        <v>8.3157288763247503E-2</v>
      </c>
    </row>
    <row r="15" spans="2:37" x14ac:dyDescent="0.3">
      <c r="B15" s="15" t="s">
        <v>250</v>
      </c>
      <c r="C15" s="21">
        <v>0.42335770572533699</v>
      </c>
      <c r="D15" s="21">
        <v>0.385445068154115</v>
      </c>
      <c r="E15" s="21">
        <v>0.45850798121582798</v>
      </c>
      <c r="F15" s="21"/>
      <c r="G15" s="21">
        <v>0.42608592826845498</v>
      </c>
      <c r="H15" s="21">
        <v>0.37490014716534198</v>
      </c>
      <c r="I15" s="21">
        <v>0.43600994696436601</v>
      </c>
      <c r="J15" s="21">
        <v>0.452786543091103</v>
      </c>
      <c r="K15" s="21"/>
      <c r="L15" s="21">
        <v>0.45877611088159698</v>
      </c>
      <c r="M15" s="21">
        <v>0.41453059788958602</v>
      </c>
      <c r="N15" s="21">
        <v>0.42940875319148403</v>
      </c>
      <c r="O15" s="21">
        <v>0.334676624164782</v>
      </c>
      <c r="P15" s="21">
        <v>0.50787340454911201</v>
      </c>
      <c r="Q15" s="21">
        <v>0.45764185480573</v>
      </c>
      <c r="R15" s="21">
        <v>0.43119626700263097</v>
      </c>
      <c r="S15" s="21">
        <v>0.434884987676672</v>
      </c>
      <c r="T15" s="21">
        <v>0.39589029203964299</v>
      </c>
      <c r="U15" s="21">
        <v>0.378339328752482</v>
      </c>
      <c r="V15" s="21">
        <v>0.41821991224259902</v>
      </c>
      <c r="W15" s="21">
        <v>0.447869541929658</v>
      </c>
      <c r="X15" s="21"/>
      <c r="Y15" s="21">
        <v>0.47115261791431701</v>
      </c>
      <c r="Z15" s="21">
        <v>0.39603361421396499</v>
      </c>
      <c r="AA15" s="21">
        <v>0.40453124662033701</v>
      </c>
      <c r="AB15" s="21"/>
      <c r="AC15" s="21">
        <v>0.407440585315541</v>
      </c>
      <c r="AD15" s="21">
        <v>0.40746017828355502</v>
      </c>
      <c r="AE15" s="21">
        <v>0.44828758167206201</v>
      </c>
      <c r="AF15" s="21"/>
      <c r="AG15" s="21">
        <v>0.53332043068583002</v>
      </c>
      <c r="AH15" s="21">
        <v>0.41120972820167101</v>
      </c>
      <c r="AI15" s="21">
        <v>0.50646189971945799</v>
      </c>
      <c r="AJ15" s="21">
        <v>0.39612271325182802</v>
      </c>
      <c r="AK15" s="21">
        <v>0.41485942827595401</v>
      </c>
    </row>
    <row r="16" spans="2:37" x14ac:dyDescent="0.3">
      <c r="B16" s="15" t="s">
        <v>251</v>
      </c>
      <c r="C16" s="21">
        <v>0.231157319467442</v>
      </c>
      <c r="D16" s="21">
        <v>0.28926333686671102</v>
      </c>
      <c r="E16" s="21">
        <v>0.17480591127567599</v>
      </c>
      <c r="F16" s="21"/>
      <c r="G16" s="21">
        <v>0.27131266937594001</v>
      </c>
      <c r="H16" s="21">
        <v>0.255849672431887</v>
      </c>
      <c r="I16" s="21">
        <v>0.21516383316519999</v>
      </c>
      <c r="J16" s="21">
        <v>0.17610795740360299</v>
      </c>
      <c r="K16" s="21"/>
      <c r="L16" s="21">
        <v>0.259680089992258</v>
      </c>
      <c r="M16" s="21">
        <v>0.23950314361549499</v>
      </c>
      <c r="N16" s="21">
        <v>0.16955977109342699</v>
      </c>
      <c r="O16" s="21">
        <v>0.28142876768021102</v>
      </c>
      <c r="P16" s="21">
        <v>0.13455024338730501</v>
      </c>
      <c r="Q16" s="21">
        <v>0.203766644687398</v>
      </c>
      <c r="R16" s="21">
        <v>0.25916945490799997</v>
      </c>
      <c r="S16" s="21">
        <v>0.19350860807565201</v>
      </c>
      <c r="T16" s="21">
        <v>0.21126885655378</v>
      </c>
      <c r="U16" s="21">
        <v>0.301335306195676</v>
      </c>
      <c r="V16" s="21">
        <v>0.25136449277335698</v>
      </c>
      <c r="W16" s="21">
        <v>0.192179883674997</v>
      </c>
      <c r="X16" s="21"/>
      <c r="Y16" s="21">
        <v>0.189227716209144</v>
      </c>
      <c r="Z16" s="21">
        <v>0.26918765315299598</v>
      </c>
      <c r="AA16" s="21">
        <v>0.23834088161221501</v>
      </c>
      <c r="AB16" s="21"/>
      <c r="AC16" s="21">
        <v>0.23843579434808901</v>
      </c>
      <c r="AD16" s="21">
        <v>0.278320311990431</v>
      </c>
      <c r="AE16" s="21">
        <v>0.12810565245695399</v>
      </c>
      <c r="AF16" s="21"/>
      <c r="AG16" s="21">
        <v>0.223397705345389</v>
      </c>
      <c r="AH16" s="21">
        <v>0.20411631682786799</v>
      </c>
      <c r="AI16" s="21">
        <v>0.226200355768954</v>
      </c>
      <c r="AJ16" s="21">
        <v>0.237890989473795</v>
      </c>
      <c r="AK16" s="21">
        <v>0.247155071066881</v>
      </c>
    </row>
    <row r="17" spans="2:37" x14ac:dyDescent="0.3">
      <c r="B17" s="15" t="s">
        <v>252</v>
      </c>
      <c r="C17" s="22">
        <v>0.19220038625789501</v>
      </c>
      <c r="D17" s="22">
        <v>9.6181731287403802E-2</v>
      </c>
      <c r="E17" s="22">
        <v>0.28370206994015301</v>
      </c>
      <c r="F17" s="22"/>
      <c r="G17" s="22">
        <v>0.154773258892515</v>
      </c>
      <c r="H17" s="22">
        <v>0.119050474733454</v>
      </c>
      <c r="I17" s="22">
        <v>0.22084611379916599</v>
      </c>
      <c r="J17" s="22">
        <v>0.27667858568749898</v>
      </c>
      <c r="K17" s="22"/>
      <c r="L17" s="22">
        <v>0.199096020889338</v>
      </c>
      <c r="M17" s="22">
        <v>0.175027454274091</v>
      </c>
      <c r="N17" s="22">
        <v>0.25984898209805601</v>
      </c>
      <c r="O17" s="22">
        <v>5.3247856484571199E-2</v>
      </c>
      <c r="P17" s="22">
        <v>0.37332316116180703</v>
      </c>
      <c r="Q17" s="22">
        <v>0.25387521011833097</v>
      </c>
      <c r="R17" s="22">
        <v>0.172026812094631</v>
      </c>
      <c r="S17" s="22">
        <v>0.24137637960102001</v>
      </c>
      <c r="T17" s="22">
        <v>0.18462143548586299</v>
      </c>
      <c r="U17" s="22">
        <v>7.7004022556805898E-2</v>
      </c>
      <c r="V17" s="22">
        <v>0.16685541946924201</v>
      </c>
      <c r="W17" s="22">
        <v>0.25568965825466</v>
      </c>
      <c r="X17" s="22"/>
      <c r="Y17" s="22">
        <v>0.28192490170517398</v>
      </c>
      <c r="Z17" s="22">
        <v>0.12684596106096899</v>
      </c>
      <c r="AA17" s="22">
        <v>0.16619036500812201</v>
      </c>
      <c r="AB17" s="22"/>
      <c r="AC17" s="22">
        <v>0.169004790967452</v>
      </c>
      <c r="AD17" s="22">
        <v>0.12913986629312399</v>
      </c>
      <c r="AE17" s="22">
        <v>0.32018192921510802</v>
      </c>
      <c r="AF17" s="22"/>
      <c r="AG17" s="22">
        <v>0.30992272534044102</v>
      </c>
      <c r="AH17" s="22">
        <v>0.20709341137380299</v>
      </c>
      <c r="AI17" s="22">
        <v>0.28026154395050501</v>
      </c>
      <c r="AJ17" s="22">
        <v>0.15823172377803199</v>
      </c>
      <c r="AK17" s="22">
        <v>0.16770435720907301</v>
      </c>
    </row>
    <row r="18" spans="2:37" x14ac:dyDescent="0.3">
      <c r="B18" s="16" t="s">
        <v>161</v>
      </c>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254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1438</v>
      </c>
      <c r="D7" s="10">
        <v>709</v>
      </c>
      <c r="E7" s="10">
        <v>726</v>
      </c>
      <c r="F7" s="10"/>
      <c r="G7" s="10">
        <v>384</v>
      </c>
      <c r="H7" s="10">
        <v>398</v>
      </c>
      <c r="I7" s="10">
        <v>304</v>
      </c>
      <c r="J7" s="10">
        <v>350</v>
      </c>
      <c r="K7" s="10"/>
      <c r="L7" s="10">
        <v>198</v>
      </c>
      <c r="M7" s="10">
        <v>187</v>
      </c>
      <c r="N7" s="10">
        <v>115</v>
      </c>
      <c r="O7" s="10">
        <v>135</v>
      </c>
      <c r="P7" s="10">
        <v>100</v>
      </c>
      <c r="Q7" s="10">
        <v>130</v>
      </c>
      <c r="R7" s="10">
        <v>119</v>
      </c>
      <c r="S7" s="10">
        <v>54</v>
      </c>
      <c r="T7" s="10">
        <v>168</v>
      </c>
      <c r="U7" s="10">
        <v>121</v>
      </c>
      <c r="V7" s="10">
        <v>72</v>
      </c>
      <c r="W7" s="10">
        <v>39</v>
      </c>
      <c r="X7" s="10"/>
      <c r="Y7" s="10">
        <v>308</v>
      </c>
      <c r="Z7" s="10">
        <v>520</v>
      </c>
      <c r="AA7" s="10">
        <v>81</v>
      </c>
      <c r="AB7" s="10"/>
      <c r="AC7" s="10">
        <v>521</v>
      </c>
      <c r="AD7" s="10">
        <v>568</v>
      </c>
      <c r="AE7" s="10">
        <v>219</v>
      </c>
      <c r="AF7" s="10"/>
      <c r="AG7" s="10">
        <v>50</v>
      </c>
      <c r="AH7" s="10">
        <v>118</v>
      </c>
      <c r="AI7" s="10">
        <v>264</v>
      </c>
      <c r="AJ7" s="10">
        <v>668</v>
      </c>
      <c r="AK7" s="10">
        <v>303</v>
      </c>
    </row>
    <row r="8" spans="2:37" ht="30" customHeight="1" x14ac:dyDescent="0.3">
      <c r="B8" s="11" t="s">
        <v>20</v>
      </c>
      <c r="C8" s="11">
        <v>1439</v>
      </c>
      <c r="D8" s="11">
        <v>715</v>
      </c>
      <c r="E8" s="11">
        <v>721</v>
      </c>
      <c r="F8" s="11"/>
      <c r="G8" s="11">
        <v>380</v>
      </c>
      <c r="H8" s="11">
        <v>395</v>
      </c>
      <c r="I8" s="11">
        <v>311</v>
      </c>
      <c r="J8" s="11">
        <v>351</v>
      </c>
      <c r="K8" s="11"/>
      <c r="L8" s="11">
        <v>204</v>
      </c>
      <c r="M8" s="11">
        <v>187</v>
      </c>
      <c r="N8" s="11">
        <v>113</v>
      </c>
      <c r="O8" s="11">
        <v>133</v>
      </c>
      <c r="P8" s="11">
        <v>99</v>
      </c>
      <c r="Q8" s="11">
        <v>131</v>
      </c>
      <c r="R8" s="11">
        <v>119</v>
      </c>
      <c r="S8" s="11">
        <v>54</v>
      </c>
      <c r="T8" s="11">
        <v>165</v>
      </c>
      <c r="U8" s="11">
        <v>123</v>
      </c>
      <c r="V8" s="11">
        <v>71</v>
      </c>
      <c r="W8" s="11">
        <v>41</v>
      </c>
      <c r="X8" s="11"/>
      <c r="Y8" s="11">
        <v>307</v>
      </c>
      <c r="Z8" s="11">
        <v>523</v>
      </c>
      <c r="AA8" s="11">
        <v>81</v>
      </c>
      <c r="AB8" s="11"/>
      <c r="AC8" s="11">
        <v>519</v>
      </c>
      <c r="AD8" s="11">
        <v>573</v>
      </c>
      <c r="AE8" s="11">
        <v>221</v>
      </c>
      <c r="AF8" s="11"/>
      <c r="AG8" s="11">
        <v>51</v>
      </c>
      <c r="AH8" s="11">
        <v>118</v>
      </c>
      <c r="AI8" s="11">
        <v>266</v>
      </c>
      <c r="AJ8" s="11">
        <v>667</v>
      </c>
      <c r="AK8" s="11">
        <v>303</v>
      </c>
    </row>
    <row r="9" spans="2:37" x14ac:dyDescent="0.3">
      <c r="B9" s="15" t="s">
        <v>245</v>
      </c>
      <c r="C9" s="14">
        <v>0.13935882996818799</v>
      </c>
      <c r="D9" s="14">
        <v>0.14941317094392301</v>
      </c>
      <c r="E9" s="14">
        <v>0.129969957825008</v>
      </c>
      <c r="F9" s="14"/>
      <c r="G9" s="14">
        <v>0.137959537444998</v>
      </c>
      <c r="H9" s="14">
        <v>0.10419415774919</v>
      </c>
      <c r="I9" s="14">
        <v>0.14425115537541899</v>
      </c>
      <c r="J9" s="14">
        <v>0.17688122171323101</v>
      </c>
      <c r="K9" s="14"/>
      <c r="L9" s="14">
        <v>0.19707039536700299</v>
      </c>
      <c r="M9" s="14">
        <v>0.13319138487328799</v>
      </c>
      <c r="N9" s="14">
        <v>0.13060135885644999</v>
      </c>
      <c r="O9" s="14">
        <v>0.11455412152028201</v>
      </c>
      <c r="P9" s="14">
        <v>0.100849043203339</v>
      </c>
      <c r="Q9" s="14">
        <v>0.16115262035566899</v>
      </c>
      <c r="R9" s="14">
        <v>0.10997774325274</v>
      </c>
      <c r="S9" s="14">
        <v>0.117860636318741</v>
      </c>
      <c r="T9" s="14">
        <v>0.14368075624811499</v>
      </c>
      <c r="U9" s="14">
        <v>0.107738883796701</v>
      </c>
      <c r="V9" s="14">
        <v>0.195859079833026</v>
      </c>
      <c r="W9" s="14">
        <v>0.10234076546219199</v>
      </c>
      <c r="X9" s="14"/>
      <c r="Y9" s="14">
        <v>0.144887870062097</v>
      </c>
      <c r="Z9" s="14">
        <v>0.153200437483068</v>
      </c>
      <c r="AA9" s="14">
        <v>0.141233608433154</v>
      </c>
      <c r="AB9" s="14"/>
      <c r="AC9" s="14">
        <v>0.14468868972205801</v>
      </c>
      <c r="AD9" s="14">
        <v>0.13384907393643</v>
      </c>
      <c r="AE9" s="14">
        <v>0.15584869650804001</v>
      </c>
      <c r="AF9" s="14"/>
      <c r="AG9" s="14">
        <v>0.27176727897049802</v>
      </c>
      <c r="AH9" s="14">
        <v>0.13034057189124901</v>
      </c>
      <c r="AI9" s="14">
        <v>0.13281450707179401</v>
      </c>
      <c r="AJ9" s="14">
        <v>0.13627694565600601</v>
      </c>
      <c r="AK9" s="14">
        <v>0.13634802842198601</v>
      </c>
    </row>
    <row r="10" spans="2:37" x14ac:dyDescent="0.3">
      <c r="B10" s="15" t="s">
        <v>246</v>
      </c>
      <c r="C10" s="14">
        <v>0.29096885711928</v>
      </c>
      <c r="D10" s="14">
        <v>0.26907591396997599</v>
      </c>
      <c r="E10" s="14">
        <v>0.31109285015903199</v>
      </c>
      <c r="F10" s="14"/>
      <c r="G10" s="14">
        <v>0.27956194690187602</v>
      </c>
      <c r="H10" s="14">
        <v>0.28564423524220101</v>
      </c>
      <c r="I10" s="14">
        <v>0.33239074645564398</v>
      </c>
      <c r="J10" s="14">
        <v>0.27429638083541802</v>
      </c>
      <c r="K10" s="14"/>
      <c r="L10" s="14">
        <v>0.27528764356862601</v>
      </c>
      <c r="M10" s="14">
        <v>0.25165277711727502</v>
      </c>
      <c r="N10" s="14">
        <v>0.291126522636942</v>
      </c>
      <c r="O10" s="14">
        <v>0.28633636215331099</v>
      </c>
      <c r="P10" s="14">
        <v>0.27065192301804097</v>
      </c>
      <c r="Q10" s="14">
        <v>0.36142834692418102</v>
      </c>
      <c r="R10" s="14">
        <v>0.33131107485053402</v>
      </c>
      <c r="S10" s="14">
        <v>0.34624444374355601</v>
      </c>
      <c r="T10" s="14">
        <v>0.28009471726475699</v>
      </c>
      <c r="U10" s="14">
        <v>0.25643514527771</v>
      </c>
      <c r="V10" s="14">
        <v>0.31155971403301003</v>
      </c>
      <c r="W10" s="14">
        <v>0.30923840991239399</v>
      </c>
      <c r="X10" s="14"/>
      <c r="Y10" s="14">
        <v>0.35012215359235899</v>
      </c>
      <c r="Z10" s="14">
        <v>0.29399063810874099</v>
      </c>
      <c r="AA10" s="14">
        <v>0.28334355620348101</v>
      </c>
      <c r="AB10" s="14"/>
      <c r="AC10" s="14">
        <v>0.30111910318374802</v>
      </c>
      <c r="AD10" s="14">
        <v>0.27656242376343698</v>
      </c>
      <c r="AE10" s="14">
        <v>0.269163296345794</v>
      </c>
      <c r="AF10" s="14"/>
      <c r="AG10" s="14">
        <v>0.31880479799804401</v>
      </c>
      <c r="AH10" s="14">
        <v>0.32401856158269199</v>
      </c>
      <c r="AI10" s="14">
        <v>0.35773406618193698</v>
      </c>
      <c r="AJ10" s="14">
        <v>0.26482660855129198</v>
      </c>
      <c r="AK10" s="14">
        <v>0.28243801397989399</v>
      </c>
    </row>
    <row r="11" spans="2:37" x14ac:dyDescent="0.3">
      <c r="B11" s="15" t="s">
        <v>247</v>
      </c>
      <c r="C11" s="14">
        <v>0.27504080063337599</v>
      </c>
      <c r="D11" s="14">
        <v>0.24117732813544199</v>
      </c>
      <c r="E11" s="14">
        <v>0.30980092989110602</v>
      </c>
      <c r="F11" s="14"/>
      <c r="G11" s="14">
        <v>0.24307282109175701</v>
      </c>
      <c r="H11" s="14">
        <v>0.29498309571561998</v>
      </c>
      <c r="I11" s="14">
        <v>0.27248755113074802</v>
      </c>
      <c r="J11" s="14">
        <v>0.288320720718797</v>
      </c>
      <c r="K11" s="14"/>
      <c r="L11" s="14">
        <v>0.245352957815204</v>
      </c>
      <c r="M11" s="14">
        <v>0.34654002884845397</v>
      </c>
      <c r="N11" s="14">
        <v>0.267379299934149</v>
      </c>
      <c r="O11" s="14">
        <v>0.26576480875328501</v>
      </c>
      <c r="P11" s="14">
        <v>0.309714783725895</v>
      </c>
      <c r="Q11" s="14">
        <v>0.29483430182279402</v>
      </c>
      <c r="R11" s="14">
        <v>0.306814126492508</v>
      </c>
      <c r="S11" s="14">
        <v>0.18128059784352599</v>
      </c>
      <c r="T11" s="14">
        <v>0.25809218442874898</v>
      </c>
      <c r="U11" s="14">
        <v>0.26422239887569898</v>
      </c>
      <c r="V11" s="14">
        <v>0.20589034604331999</v>
      </c>
      <c r="W11" s="14">
        <v>0.25224148315098099</v>
      </c>
      <c r="X11" s="14"/>
      <c r="Y11" s="14">
        <v>0.28601701770585802</v>
      </c>
      <c r="Z11" s="14">
        <v>0.25128834373041897</v>
      </c>
      <c r="AA11" s="14">
        <v>0.28381547205773</v>
      </c>
      <c r="AB11" s="14"/>
      <c r="AC11" s="14">
        <v>0.29697098440556602</v>
      </c>
      <c r="AD11" s="14">
        <v>0.25731955876218898</v>
      </c>
      <c r="AE11" s="14">
        <v>0.26996255175954598</v>
      </c>
      <c r="AF11" s="14"/>
      <c r="AG11" s="14">
        <v>0.23186377382324699</v>
      </c>
      <c r="AH11" s="14">
        <v>0.19094402238069699</v>
      </c>
      <c r="AI11" s="14">
        <v>0.23775562819103899</v>
      </c>
      <c r="AJ11" s="14">
        <v>0.29737678118764099</v>
      </c>
      <c r="AK11" s="14">
        <v>0.28101980891553002</v>
      </c>
    </row>
    <row r="12" spans="2:37" x14ac:dyDescent="0.3">
      <c r="B12" s="15" t="s">
        <v>248</v>
      </c>
      <c r="C12" s="14">
        <v>0.137350367034903</v>
      </c>
      <c r="D12" s="14">
        <v>0.162839634200143</v>
      </c>
      <c r="E12" s="14">
        <v>0.112637865075494</v>
      </c>
      <c r="F12" s="14"/>
      <c r="G12" s="14">
        <v>0.18188143545864699</v>
      </c>
      <c r="H12" s="14">
        <v>0.13741778847386699</v>
      </c>
      <c r="I12" s="14">
        <v>0.113873651416142</v>
      </c>
      <c r="J12" s="14">
        <v>0.11059183099801501</v>
      </c>
      <c r="K12" s="14"/>
      <c r="L12" s="14">
        <v>0.105033666825018</v>
      </c>
      <c r="M12" s="14">
        <v>0.13283003506270999</v>
      </c>
      <c r="N12" s="14">
        <v>0.13948454432868701</v>
      </c>
      <c r="O12" s="14">
        <v>0.18612196998158601</v>
      </c>
      <c r="P12" s="14">
        <v>0.18987656332632999</v>
      </c>
      <c r="Q12" s="14">
        <v>8.4449464440454494E-2</v>
      </c>
      <c r="R12" s="14">
        <v>0.13585265190566201</v>
      </c>
      <c r="S12" s="14">
        <v>0.18557781380615401</v>
      </c>
      <c r="T12" s="14">
        <v>0.13520471799168801</v>
      </c>
      <c r="U12" s="14">
        <v>0.15864951093158899</v>
      </c>
      <c r="V12" s="14">
        <v>9.63147633019244E-2</v>
      </c>
      <c r="W12" s="14">
        <v>0.15302407918755001</v>
      </c>
      <c r="X12" s="14"/>
      <c r="Y12" s="14">
        <v>0.12895809266060801</v>
      </c>
      <c r="Z12" s="14">
        <v>0.15184363932271</v>
      </c>
      <c r="AA12" s="14">
        <v>0.19403866352131299</v>
      </c>
      <c r="AB12" s="14"/>
      <c r="AC12" s="14">
        <v>0.12657684159444599</v>
      </c>
      <c r="AD12" s="14">
        <v>0.16324025109719201</v>
      </c>
      <c r="AE12" s="14">
        <v>9.6620821915438193E-2</v>
      </c>
      <c r="AF12" s="14"/>
      <c r="AG12" s="14">
        <v>0.11607717143070399</v>
      </c>
      <c r="AH12" s="14">
        <v>0.175680343625608</v>
      </c>
      <c r="AI12" s="14">
        <v>0.122019413076857</v>
      </c>
      <c r="AJ12" s="14">
        <v>0.14603451162988301</v>
      </c>
      <c r="AK12" s="14">
        <v>0.125669284412259</v>
      </c>
    </row>
    <row r="13" spans="2:37" x14ac:dyDescent="0.3">
      <c r="B13" s="15" t="s">
        <v>249</v>
      </c>
      <c r="C13" s="14">
        <v>9.2825817491854201E-2</v>
      </c>
      <c r="D13" s="14">
        <v>0.12877392755983499</v>
      </c>
      <c r="E13" s="14">
        <v>5.7547935638379497E-2</v>
      </c>
      <c r="F13" s="14"/>
      <c r="G13" s="14">
        <v>0.121501312537712</v>
      </c>
      <c r="H13" s="14">
        <v>0.105333938362906</v>
      </c>
      <c r="I13" s="14">
        <v>6.5169371624703001E-2</v>
      </c>
      <c r="J13" s="14">
        <v>7.2713963561859302E-2</v>
      </c>
      <c r="K13" s="14"/>
      <c r="L13" s="14">
        <v>0.101136437282628</v>
      </c>
      <c r="M13" s="14">
        <v>9.91801377956983E-2</v>
      </c>
      <c r="N13" s="14">
        <v>0.119139704720878</v>
      </c>
      <c r="O13" s="14">
        <v>7.9645728856748907E-2</v>
      </c>
      <c r="P13" s="14">
        <v>8.9280473031336904E-2</v>
      </c>
      <c r="Q13" s="14">
        <v>4.4670348561054299E-2</v>
      </c>
      <c r="R13" s="14">
        <v>5.73921863508206E-2</v>
      </c>
      <c r="S13" s="14">
        <v>5.8573590543521598E-2</v>
      </c>
      <c r="T13" s="14">
        <v>9.9853117888607401E-2</v>
      </c>
      <c r="U13" s="14">
        <v>0.139979847128122</v>
      </c>
      <c r="V13" s="14">
        <v>0.108002834939509</v>
      </c>
      <c r="W13" s="14">
        <v>0.10638162658659001</v>
      </c>
      <c r="X13" s="14"/>
      <c r="Y13" s="14">
        <v>4.1296713754352399E-2</v>
      </c>
      <c r="Z13" s="14">
        <v>9.8375916991711804E-2</v>
      </c>
      <c r="AA13" s="14">
        <v>4.9056947020256703E-2</v>
      </c>
      <c r="AB13" s="14"/>
      <c r="AC13" s="14">
        <v>8.5009636363352806E-2</v>
      </c>
      <c r="AD13" s="14">
        <v>0.10809178429565</v>
      </c>
      <c r="AE13" s="14">
        <v>8.4764967631201296E-2</v>
      </c>
      <c r="AF13" s="14"/>
      <c r="AG13" s="14">
        <v>4.1938809219568697E-2</v>
      </c>
      <c r="AH13" s="14">
        <v>0.145155836803988</v>
      </c>
      <c r="AI13" s="14">
        <v>0.112735084163657</v>
      </c>
      <c r="AJ13" s="14">
        <v>8.6666940592074998E-2</v>
      </c>
      <c r="AK13" s="14">
        <v>7.8271318145941599E-2</v>
      </c>
    </row>
    <row r="14" spans="2:37" x14ac:dyDescent="0.3">
      <c r="B14" s="15" t="s">
        <v>122</v>
      </c>
      <c r="C14" s="14">
        <v>6.4455327752399705E-2</v>
      </c>
      <c r="D14" s="14">
        <v>4.87200251906812E-2</v>
      </c>
      <c r="E14" s="14">
        <v>7.8950461410980804E-2</v>
      </c>
      <c r="F14" s="14"/>
      <c r="G14" s="14">
        <v>3.60229465650087E-2</v>
      </c>
      <c r="H14" s="14">
        <v>7.2426784456215906E-2</v>
      </c>
      <c r="I14" s="14">
        <v>7.1827523997343906E-2</v>
      </c>
      <c r="J14" s="14">
        <v>7.7195882172679406E-2</v>
      </c>
      <c r="K14" s="14"/>
      <c r="L14" s="14">
        <v>7.6118899141520494E-2</v>
      </c>
      <c r="M14" s="14">
        <v>3.66056363025744E-2</v>
      </c>
      <c r="N14" s="14">
        <v>5.2268569522894097E-2</v>
      </c>
      <c r="O14" s="14">
        <v>6.7577008734786406E-2</v>
      </c>
      <c r="P14" s="14">
        <v>3.9627213695058797E-2</v>
      </c>
      <c r="Q14" s="14">
        <v>5.3464917895847897E-2</v>
      </c>
      <c r="R14" s="14">
        <v>5.8652217147735303E-2</v>
      </c>
      <c r="S14" s="14">
        <v>0.110462917744501</v>
      </c>
      <c r="T14" s="14">
        <v>8.3074506178083402E-2</v>
      </c>
      <c r="U14" s="14">
        <v>7.2974213990178297E-2</v>
      </c>
      <c r="V14" s="14">
        <v>8.2373261849210899E-2</v>
      </c>
      <c r="W14" s="14">
        <v>7.6773635700292095E-2</v>
      </c>
      <c r="X14" s="14"/>
      <c r="Y14" s="14">
        <v>4.8718152224726002E-2</v>
      </c>
      <c r="Z14" s="14">
        <v>5.1301024363349802E-2</v>
      </c>
      <c r="AA14" s="14">
        <v>4.8511752764065497E-2</v>
      </c>
      <c r="AB14" s="14"/>
      <c r="AC14" s="14">
        <v>4.5634744730829201E-2</v>
      </c>
      <c r="AD14" s="14">
        <v>6.0936908145101498E-2</v>
      </c>
      <c r="AE14" s="14">
        <v>0.123639665839981</v>
      </c>
      <c r="AF14" s="14"/>
      <c r="AG14" s="14">
        <v>1.9548168557938998E-2</v>
      </c>
      <c r="AH14" s="14">
        <v>3.3860663715765002E-2</v>
      </c>
      <c r="AI14" s="14">
        <v>3.6941301314716603E-2</v>
      </c>
      <c r="AJ14" s="14">
        <v>6.88182123831029E-2</v>
      </c>
      <c r="AK14" s="14">
        <v>9.6253546124390493E-2</v>
      </c>
    </row>
    <row r="15" spans="2:37" x14ac:dyDescent="0.3">
      <c r="B15" s="15" t="s">
        <v>250</v>
      </c>
      <c r="C15" s="21">
        <v>0.43032768708746799</v>
      </c>
      <c r="D15" s="21">
        <v>0.41848908491389902</v>
      </c>
      <c r="E15" s="21">
        <v>0.44106280798404002</v>
      </c>
      <c r="F15" s="21"/>
      <c r="G15" s="21">
        <v>0.41752148434687397</v>
      </c>
      <c r="H15" s="21">
        <v>0.389838392991392</v>
      </c>
      <c r="I15" s="21">
        <v>0.47664190183106298</v>
      </c>
      <c r="J15" s="21">
        <v>0.45117760254864903</v>
      </c>
      <c r="K15" s="21"/>
      <c r="L15" s="21">
        <v>0.472358038935629</v>
      </c>
      <c r="M15" s="21">
        <v>0.38484416199056298</v>
      </c>
      <c r="N15" s="21">
        <v>0.42172788149339202</v>
      </c>
      <c r="O15" s="21">
        <v>0.40089048367359298</v>
      </c>
      <c r="P15" s="21">
        <v>0.37150096622138001</v>
      </c>
      <c r="Q15" s="21">
        <v>0.52258096727985004</v>
      </c>
      <c r="R15" s="21">
        <v>0.44128881810327503</v>
      </c>
      <c r="S15" s="21">
        <v>0.464105080062297</v>
      </c>
      <c r="T15" s="21">
        <v>0.42377547351287198</v>
      </c>
      <c r="U15" s="21">
        <v>0.36417402907441099</v>
      </c>
      <c r="V15" s="21">
        <v>0.50741879386603606</v>
      </c>
      <c r="W15" s="21">
        <v>0.41157917537458699</v>
      </c>
      <c r="X15" s="21"/>
      <c r="Y15" s="21">
        <v>0.49501002365445601</v>
      </c>
      <c r="Z15" s="21">
        <v>0.44719107559180898</v>
      </c>
      <c r="AA15" s="21">
        <v>0.42457716463663597</v>
      </c>
      <c r="AB15" s="21"/>
      <c r="AC15" s="21">
        <v>0.44580779290580702</v>
      </c>
      <c r="AD15" s="21">
        <v>0.41041149769986701</v>
      </c>
      <c r="AE15" s="21">
        <v>0.42501199285383401</v>
      </c>
      <c r="AF15" s="21"/>
      <c r="AG15" s="21">
        <v>0.59057207696854197</v>
      </c>
      <c r="AH15" s="21">
        <v>0.45435913347394202</v>
      </c>
      <c r="AI15" s="21">
        <v>0.49054857325373102</v>
      </c>
      <c r="AJ15" s="21">
        <v>0.40110355420729799</v>
      </c>
      <c r="AK15" s="21">
        <v>0.41878604240188</v>
      </c>
    </row>
    <row r="16" spans="2:37" x14ac:dyDescent="0.3">
      <c r="B16" s="15" t="s">
        <v>251</v>
      </c>
      <c r="C16" s="21">
        <v>0.23017618452675701</v>
      </c>
      <c r="D16" s="21">
        <v>0.29161356175997799</v>
      </c>
      <c r="E16" s="21">
        <v>0.17018580071387401</v>
      </c>
      <c r="F16" s="21"/>
      <c r="G16" s="21">
        <v>0.30338274799636</v>
      </c>
      <c r="H16" s="21">
        <v>0.24275172683677301</v>
      </c>
      <c r="I16" s="21">
        <v>0.17904302304084499</v>
      </c>
      <c r="J16" s="21">
        <v>0.183305794559874</v>
      </c>
      <c r="K16" s="21"/>
      <c r="L16" s="21">
        <v>0.206170104107646</v>
      </c>
      <c r="M16" s="21">
        <v>0.232010172858408</v>
      </c>
      <c r="N16" s="21">
        <v>0.25862424904956399</v>
      </c>
      <c r="O16" s="21">
        <v>0.26576769883833501</v>
      </c>
      <c r="P16" s="21">
        <v>0.27915703635766698</v>
      </c>
      <c r="Q16" s="21">
        <v>0.12911981300150899</v>
      </c>
      <c r="R16" s="21">
        <v>0.193244838256482</v>
      </c>
      <c r="S16" s="21">
        <v>0.244151404349676</v>
      </c>
      <c r="T16" s="21">
        <v>0.235057835880296</v>
      </c>
      <c r="U16" s="21">
        <v>0.29862935805971103</v>
      </c>
      <c r="V16" s="21">
        <v>0.204317598241434</v>
      </c>
      <c r="W16" s="21">
        <v>0.25940570577414002</v>
      </c>
      <c r="X16" s="21"/>
      <c r="Y16" s="21">
        <v>0.17025480641495999</v>
      </c>
      <c r="Z16" s="21">
        <v>0.250219556314422</v>
      </c>
      <c r="AA16" s="21">
        <v>0.243095610541569</v>
      </c>
      <c r="AB16" s="21"/>
      <c r="AC16" s="21">
        <v>0.211586477957799</v>
      </c>
      <c r="AD16" s="21">
        <v>0.27133203539284201</v>
      </c>
      <c r="AE16" s="21">
        <v>0.18138578954664</v>
      </c>
      <c r="AF16" s="21"/>
      <c r="AG16" s="21">
        <v>0.158015980650272</v>
      </c>
      <c r="AH16" s="21">
        <v>0.320836180429596</v>
      </c>
      <c r="AI16" s="21">
        <v>0.234754497240513</v>
      </c>
      <c r="AJ16" s="21">
        <v>0.23270145222195801</v>
      </c>
      <c r="AK16" s="21">
        <v>0.20394060255820001</v>
      </c>
    </row>
    <row r="17" spans="2:37" x14ac:dyDescent="0.3">
      <c r="B17" s="15" t="s">
        <v>252</v>
      </c>
      <c r="C17" s="22">
        <v>0.20015150256071099</v>
      </c>
      <c r="D17" s="22">
        <v>0.126875523153921</v>
      </c>
      <c r="E17" s="22">
        <v>0.270877007270166</v>
      </c>
      <c r="F17" s="22"/>
      <c r="G17" s="22">
        <v>0.114138736350515</v>
      </c>
      <c r="H17" s="22">
        <v>0.14708666615461899</v>
      </c>
      <c r="I17" s="22">
        <v>0.29759887879021701</v>
      </c>
      <c r="J17" s="22">
        <v>0.26787180798877502</v>
      </c>
      <c r="K17" s="22"/>
      <c r="L17" s="22">
        <v>0.26618793482798198</v>
      </c>
      <c r="M17" s="22">
        <v>0.15283398913215401</v>
      </c>
      <c r="N17" s="22">
        <v>0.163103632443828</v>
      </c>
      <c r="O17" s="22">
        <v>0.135122784835258</v>
      </c>
      <c r="P17" s="22">
        <v>9.23439298637133E-2</v>
      </c>
      <c r="Q17" s="22">
        <v>0.393461154278341</v>
      </c>
      <c r="R17" s="22">
        <v>0.248043979846792</v>
      </c>
      <c r="S17" s="22">
        <v>0.219953675712622</v>
      </c>
      <c r="T17" s="22">
        <v>0.18871763763257601</v>
      </c>
      <c r="U17" s="22">
        <v>6.5544671014699699E-2</v>
      </c>
      <c r="V17" s="22">
        <v>0.30310119562460203</v>
      </c>
      <c r="W17" s="22">
        <v>0.152173469600447</v>
      </c>
      <c r="X17" s="22"/>
      <c r="Y17" s="22">
        <v>0.32475521723949602</v>
      </c>
      <c r="Z17" s="22">
        <v>0.19697151927738801</v>
      </c>
      <c r="AA17" s="22">
        <v>0.181481554095066</v>
      </c>
      <c r="AB17" s="22"/>
      <c r="AC17" s="22">
        <v>0.23422131494800799</v>
      </c>
      <c r="AD17" s="22">
        <v>0.139079462307025</v>
      </c>
      <c r="AE17" s="22">
        <v>0.24362620330719401</v>
      </c>
      <c r="AF17" s="22"/>
      <c r="AG17" s="22">
        <v>0.43255609631827002</v>
      </c>
      <c r="AH17" s="22">
        <v>0.133522953044346</v>
      </c>
      <c r="AI17" s="22">
        <v>0.25579407601321802</v>
      </c>
      <c r="AJ17" s="22">
        <v>0.16840210198534</v>
      </c>
      <c r="AK17" s="22">
        <v>0.21484543984367899</v>
      </c>
    </row>
    <row r="18" spans="2:37" x14ac:dyDescent="0.3">
      <c r="B18" s="16" t="s">
        <v>161</v>
      </c>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255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1538</v>
      </c>
      <c r="D7" s="10">
        <v>766</v>
      </c>
      <c r="E7" s="10">
        <v>764</v>
      </c>
      <c r="F7" s="10"/>
      <c r="G7" s="10">
        <v>411</v>
      </c>
      <c r="H7" s="10">
        <v>418</v>
      </c>
      <c r="I7" s="10">
        <v>322</v>
      </c>
      <c r="J7" s="10">
        <v>382</v>
      </c>
      <c r="K7" s="10"/>
      <c r="L7" s="10">
        <v>199</v>
      </c>
      <c r="M7" s="10">
        <v>205</v>
      </c>
      <c r="N7" s="10">
        <v>137</v>
      </c>
      <c r="O7" s="10">
        <v>136</v>
      </c>
      <c r="P7" s="10">
        <v>101</v>
      </c>
      <c r="Q7" s="10">
        <v>135</v>
      </c>
      <c r="R7" s="10">
        <v>126</v>
      </c>
      <c r="S7" s="10">
        <v>59</v>
      </c>
      <c r="T7" s="10">
        <v>171</v>
      </c>
      <c r="U7" s="10">
        <v>146</v>
      </c>
      <c r="V7" s="10">
        <v>80</v>
      </c>
      <c r="W7" s="10">
        <v>43</v>
      </c>
      <c r="X7" s="10"/>
      <c r="Y7" s="10">
        <v>323</v>
      </c>
      <c r="Z7" s="10">
        <v>543</v>
      </c>
      <c r="AA7" s="10">
        <v>93</v>
      </c>
      <c r="AB7" s="10"/>
      <c r="AC7" s="10">
        <v>561</v>
      </c>
      <c r="AD7" s="10">
        <v>606</v>
      </c>
      <c r="AE7" s="10">
        <v>248</v>
      </c>
      <c r="AF7" s="10"/>
      <c r="AG7" s="10">
        <v>56</v>
      </c>
      <c r="AH7" s="10">
        <v>119</v>
      </c>
      <c r="AI7" s="10">
        <v>276</v>
      </c>
      <c r="AJ7" s="10">
        <v>745</v>
      </c>
      <c r="AK7" s="10">
        <v>306</v>
      </c>
    </row>
    <row r="8" spans="2:37" ht="30" customHeight="1" x14ac:dyDescent="0.3">
      <c r="B8" s="11" t="s">
        <v>20</v>
      </c>
      <c r="C8" s="11">
        <v>1539</v>
      </c>
      <c r="D8" s="11">
        <v>772</v>
      </c>
      <c r="E8" s="11">
        <v>759</v>
      </c>
      <c r="F8" s="11"/>
      <c r="G8" s="11">
        <v>407</v>
      </c>
      <c r="H8" s="11">
        <v>414</v>
      </c>
      <c r="I8" s="11">
        <v>329</v>
      </c>
      <c r="J8" s="11">
        <v>384</v>
      </c>
      <c r="K8" s="11"/>
      <c r="L8" s="11">
        <v>205</v>
      </c>
      <c r="M8" s="11">
        <v>204</v>
      </c>
      <c r="N8" s="11">
        <v>135</v>
      </c>
      <c r="O8" s="11">
        <v>133</v>
      </c>
      <c r="P8" s="11">
        <v>100</v>
      </c>
      <c r="Q8" s="11">
        <v>137</v>
      </c>
      <c r="R8" s="11">
        <v>126</v>
      </c>
      <c r="S8" s="11">
        <v>59</v>
      </c>
      <c r="T8" s="11">
        <v>169</v>
      </c>
      <c r="U8" s="11">
        <v>148</v>
      </c>
      <c r="V8" s="11">
        <v>79</v>
      </c>
      <c r="W8" s="11">
        <v>45</v>
      </c>
      <c r="X8" s="11"/>
      <c r="Y8" s="11">
        <v>322</v>
      </c>
      <c r="Z8" s="11">
        <v>546</v>
      </c>
      <c r="AA8" s="11">
        <v>92</v>
      </c>
      <c r="AB8" s="11"/>
      <c r="AC8" s="11">
        <v>558</v>
      </c>
      <c r="AD8" s="11">
        <v>611</v>
      </c>
      <c r="AE8" s="11">
        <v>250</v>
      </c>
      <c r="AF8" s="11"/>
      <c r="AG8" s="11">
        <v>57</v>
      </c>
      <c r="AH8" s="11">
        <v>118</v>
      </c>
      <c r="AI8" s="11">
        <v>278</v>
      </c>
      <c r="AJ8" s="11">
        <v>743</v>
      </c>
      <c r="AK8" s="11">
        <v>306</v>
      </c>
    </row>
    <row r="9" spans="2:37" x14ac:dyDescent="0.3">
      <c r="B9" s="15" t="s">
        <v>245</v>
      </c>
      <c r="C9" s="14">
        <v>0.23089629485715599</v>
      </c>
      <c r="D9" s="14">
        <v>0.23596767016409601</v>
      </c>
      <c r="E9" s="14">
        <v>0.22420406476079799</v>
      </c>
      <c r="F9" s="14"/>
      <c r="G9" s="14">
        <v>0.23249707830578301</v>
      </c>
      <c r="H9" s="14">
        <v>0.22010691666009599</v>
      </c>
      <c r="I9" s="14">
        <v>0.25960564886443399</v>
      </c>
      <c r="J9" s="14">
        <v>0.21661829933789301</v>
      </c>
      <c r="K9" s="14"/>
      <c r="L9" s="14">
        <v>0.28932966469955002</v>
      </c>
      <c r="M9" s="14">
        <v>0.20600842630052399</v>
      </c>
      <c r="N9" s="14">
        <v>0.20243393445541799</v>
      </c>
      <c r="O9" s="14">
        <v>0.17553059757277201</v>
      </c>
      <c r="P9" s="14">
        <v>0.14574799409971201</v>
      </c>
      <c r="Q9" s="14">
        <v>0.24515228447333001</v>
      </c>
      <c r="R9" s="14">
        <v>0.28302145502736697</v>
      </c>
      <c r="S9" s="14">
        <v>0.17734608734378099</v>
      </c>
      <c r="T9" s="14">
        <v>0.205443204022036</v>
      </c>
      <c r="U9" s="14">
        <v>0.28996751550544397</v>
      </c>
      <c r="V9" s="14">
        <v>0.22516041592064301</v>
      </c>
      <c r="W9" s="14">
        <v>0.30823855789605697</v>
      </c>
      <c r="X9" s="14"/>
      <c r="Y9" s="14">
        <v>0.23844116032305601</v>
      </c>
      <c r="Z9" s="14">
        <v>0.25553249942065298</v>
      </c>
      <c r="AA9" s="14">
        <v>0.24905792177020999</v>
      </c>
      <c r="AB9" s="14"/>
      <c r="AC9" s="14">
        <v>0.22213479823131799</v>
      </c>
      <c r="AD9" s="14">
        <v>0.227932912695478</v>
      </c>
      <c r="AE9" s="14">
        <v>0.21303452123944899</v>
      </c>
      <c r="AF9" s="14"/>
      <c r="AG9" s="14">
        <v>0.223735152218935</v>
      </c>
      <c r="AH9" s="14">
        <v>0.22737130797854499</v>
      </c>
      <c r="AI9" s="14">
        <v>0.28646652362266201</v>
      </c>
      <c r="AJ9" s="14">
        <v>0.223464498571709</v>
      </c>
      <c r="AK9" s="14">
        <v>0.225486704797354</v>
      </c>
    </row>
    <row r="10" spans="2:37" x14ac:dyDescent="0.3">
      <c r="B10" s="15" t="s">
        <v>246</v>
      </c>
      <c r="C10" s="14">
        <v>0.41389313043279502</v>
      </c>
      <c r="D10" s="14">
        <v>0.39978212837730298</v>
      </c>
      <c r="E10" s="14">
        <v>0.42865155597339</v>
      </c>
      <c r="F10" s="14"/>
      <c r="G10" s="14">
        <v>0.46214799258566902</v>
      </c>
      <c r="H10" s="14">
        <v>0.45513784777377703</v>
      </c>
      <c r="I10" s="14">
        <v>0.37617725955715697</v>
      </c>
      <c r="J10" s="14">
        <v>0.35328442245184699</v>
      </c>
      <c r="K10" s="14"/>
      <c r="L10" s="14">
        <v>0.40662628005398899</v>
      </c>
      <c r="M10" s="14">
        <v>0.473332525491926</v>
      </c>
      <c r="N10" s="14">
        <v>0.35833497503363798</v>
      </c>
      <c r="O10" s="14">
        <v>0.47587105280643999</v>
      </c>
      <c r="P10" s="14">
        <v>0.43696164286045702</v>
      </c>
      <c r="Q10" s="14">
        <v>0.41655216745789703</v>
      </c>
      <c r="R10" s="14">
        <v>0.354247767246893</v>
      </c>
      <c r="S10" s="14">
        <v>0.41939005809391</v>
      </c>
      <c r="T10" s="14">
        <v>0.39527082459812801</v>
      </c>
      <c r="U10" s="14">
        <v>0.39687047717181201</v>
      </c>
      <c r="V10" s="14">
        <v>0.424095984757903</v>
      </c>
      <c r="W10" s="14">
        <v>0.36971075705414602</v>
      </c>
      <c r="X10" s="14"/>
      <c r="Y10" s="14">
        <v>0.44116758159196801</v>
      </c>
      <c r="Z10" s="14">
        <v>0.42984421292078301</v>
      </c>
      <c r="AA10" s="14">
        <v>0.40439629964839102</v>
      </c>
      <c r="AB10" s="14"/>
      <c r="AC10" s="14">
        <v>0.42175114572535399</v>
      </c>
      <c r="AD10" s="14">
        <v>0.42544036161941601</v>
      </c>
      <c r="AE10" s="14">
        <v>0.39945745521083897</v>
      </c>
      <c r="AF10" s="14"/>
      <c r="AG10" s="14">
        <v>0.47367806657855899</v>
      </c>
      <c r="AH10" s="14">
        <v>0.39058462777598402</v>
      </c>
      <c r="AI10" s="14">
        <v>0.42077825451912099</v>
      </c>
      <c r="AJ10" s="14">
        <v>0.42269880442437002</v>
      </c>
      <c r="AK10" s="14">
        <v>0.40806806625150299</v>
      </c>
    </row>
    <row r="11" spans="2:37" x14ac:dyDescent="0.3">
      <c r="B11" s="15" t="s">
        <v>247</v>
      </c>
      <c r="C11" s="14">
        <v>0.24151031542752499</v>
      </c>
      <c r="D11" s="14">
        <v>0.24453844095135099</v>
      </c>
      <c r="E11" s="14">
        <v>0.240962969744863</v>
      </c>
      <c r="F11" s="14"/>
      <c r="G11" s="14">
        <v>0.217612516432552</v>
      </c>
      <c r="H11" s="14">
        <v>0.208829877617982</v>
      </c>
      <c r="I11" s="14">
        <v>0.25563597984268999</v>
      </c>
      <c r="J11" s="14">
        <v>0.28801811767575403</v>
      </c>
      <c r="K11" s="14"/>
      <c r="L11" s="14">
        <v>0.20463069196376199</v>
      </c>
      <c r="M11" s="14">
        <v>0.24287660581731699</v>
      </c>
      <c r="N11" s="14">
        <v>0.31777320095973999</v>
      </c>
      <c r="O11" s="14">
        <v>0.24744381482359201</v>
      </c>
      <c r="P11" s="14">
        <v>0.31756760200753398</v>
      </c>
      <c r="Q11" s="14">
        <v>0.23955391607763399</v>
      </c>
      <c r="R11" s="14">
        <v>0.25984746500065597</v>
      </c>
      <c r="S11" s="14">
        <v>0.23438882696730501</v>
      </c>
      <c r="T11" s="14">
        <v>0.21126877927281201</v>
      </c>
      <c r="U11" s="14">
        <v>0.21896381160724401</v>
      </c>
      <c r="V11" s="14">
        <v>0.215282889436196</v>
      </c>
      <c r="W11" s="14">
        <v>0.18423156515660299</v>
      </c>
      <c r="X11" s="14"/>
      <c r="Y11" s="14">
        <v>0.21018515129326201</v>
      </c>
      <c r="Z11" s="14">
        <v>0.21335987363908199</v>
      </c>
      <c r="AA11" s="14">
        <v>0.25057155358720301</v>
      </c>
      <c r="AB11" s="14"/>
      <c r="AC11" s="14">
        <v>0.25608087706925797</v>
      </c>
      <c r="AD11" s="14">
        <v>0.23834441283494201</v>
      </c>
      <c r="AE11" s="14">
        <v>0.238459176827896</v>
      </c>
      <c r="AF11" s="14"/>
      <c r="AG11" s="14">
        <v>0.25090886893796899</v>
      </c>
      <c r="AH11" s="14">
        <v>0.27358706093165103</v>
      </c>
      <c r="AI11" s="14">
        <v>0.19882031231411501</v>
      </c>
      <c r="AJ11" s="14">
        <v>0.25554607610535601</v>
      </c>
      <c r="AK11" s="14">
        <v>0.21394470356043799</v>
      </c>
    </row>
    <row r="12" spans="2:37" x14ac:dyDescent="0.3">
      <c r="B12" s="15" t="s">
        <v>248</v>
      </c>
      <c r="C12" s="14">
        <v>4.1086373133761699E-2</v>
      </c>
      <c r="D12" s="14">
        <v>5.2495015754923803E-2</v>
      </c>
      <c r="E12" s="14">
        <v>2.9911688116027201E-2</v>
      </c>
      <c r="F12" s="14"/>
      <c r="G12" s="14">
        <v>3.3219639703947999E-2</v>
      </c>
      <c r="H12" s="14">
        <v>4.2607598820952303E-2</v>
      </c>
      <c r="I12" s="14">
        <v>4.6084772433676098E-2</v>
      </c>
      <c r="J12" s="14">
        <v>4.4025340722753298E-2</v>
      </c>
      <c r="K12" s="14"/>
      <c r="L12" s="14">
        <v>4.9676999231998198E-2</v>
      </c>
      <c r="M12" s="14">
        <v>2.9625667093662902E-2</v>
      </c>
      <c r="N12" s="14">
        <v>3.5771332167510599E-2</v>
      </c>
      <c r="O12" s="14">
        <v>2.1338566540330201E-2</v>
      </c>
      <c r="P12" s="14">
        <v>5.8577517703530903E-2</v>
      </c>
      <c r="Q12" s="14">
        <v>3.6023715730383203E-2</v>
      </c>
      <c r="R12" s="14">
        <v>4.7047620398486603E-2</v>
      </c>
      <c r="S12" s="14">
        <v>3.3607319775389603E-2</v>
      </c>
      <c r="T12" s="14">
        <v>5.8590490314346801E-2</v>
      </c>
      <c r="U12" s="14">
        <v>2.67481168719798E-2</v>
      </c>
      <c r="V12" s="14">
        <v>7.3421180751265594E-2</v>
      </c>
      <c r="W12" s="14">
        <v>2.2909994041110798E-2</v>
      </c>
      <c r="X12" s="14"/>
      <c r="Y12" s="14">
        <v>5.2067492753726602E-2</v>
      </c>
      <c r="Z12" s="14">
        <v>3.6133733045032403E-2</v>
      </c>
      <c r="AA12" s="14">
        <v>2.15053171937921E-2</v>
      </c>
      <c r="AB12" s="14"/>
      <c r="AC12" s="14">
        <v>2.6396494717202901E-2</v>
      </c>
      <c r="AD12" s="14">
        <v>4.5994299775103699E-2</v>
      </c>
      <c r="AE12" s="14">
        <v>5.45522641705002E-2</v>
      </c>
      <c r="AF12" s="14"/>
      <c r="AG12" s="14">
        <v>3.4272611265418099E-2</v>
      </c>
      <c r="AH12" s="14">
        <v>4.1053595061596102E-2</v>
      </c>
      <c r="AI12" s="14">
        <v>3.9846918418845002E-2</v>
      </c>
      <c r="AJ12" s="14">
        <v>2.6511712791685599E-2</v>
      </c>
      <c r="AK12" s="14">
        <v>6.6700046312625105E-2</v>
      </c>
    </row>
    <row r="13" spans="2:37" x14ac:dyDescent="0.3">
      <c r="B13" s="15" t="s">
        <v>249</v>
      </c>
      <c r="C13" s="14">
        <v>1.51490331875341E-2</v>
      </c>
      <c r="D13" s="14">
        <v>1.4675972234320499E-2</v>
      </c>
      <c r="E13" s="14">
        <v>1.57891510755249E-2</v>
      </c>
      <c r="F13" s="14"/>
      <c r="G13" s="14">
        <v>2.3167609591276402E-2</v>
      </c>
      <c r="H13" s="14">
        <v>1.1772770659015599E-2</v>
      </c>
      <c r="I13" s="14">
        <v>9.2693708102333707E-3</v>
      </c>
      <c r="J13" s="14">
        <v>1.55259849737058E-2</v>
      </c>
      <c r="K13" s="14"/>
      <c r="L13" s="14">
        <v>1.56155506051785E-2</v>
      </c>
      <c r="M13" s="14">
        <v>4.7374109239390902E-3</v>
      </c>
      <c r="N13" s="14">
        <v>7.02721854246413E-3</v>
      </c>
      <c r="O13" s="14">
        <v>7.0391960679492297E-3</v>
      </c>
      <c r="P13" s="14">
        <v>2.1659901577109699E-2</v>
      </c>
      <c r="Q13" s="14">
        <v>1.6058614140208999E-2</v>
      </c>
      <c r="R13" s="14">
        <v>2.4168651563144801E-2</v>
      </c>
      <c r="S13" s="14">
        <v>0</v>
      </c>
      <c r="T13" s="14">
        <v>3.5306761622447599E-2</v>
      </c>
      <c r="U13" s="14">
        <v>1.33242950709615E-2</v>
      </c>
      <c r="V13" s="14">
        <v>2.4400325204193302E-2</v>
      </c>
      <c r="W13" s="14">
        <v>0</v>
      </c>
      <c r="X13" s="14"/>
      <c r="Y13" s="14">
        <v>9.1914013808697698E-3</v>
      </c>
      <c r="Z13" s="14">
        <v>1.7237614557533198E-2</v>
      </c>
      <c r="AA13" s="14">
        <v>2.16599601840873E-2</v>
      </c>
      <c r="AB13" s="14"/>
      <c r="AC13" s="14">
        <v>1.6343011310536001E-2</v>
      </c>
      <c r="AD13" s="14">
        <v>1.32743560409151E-2</v>
      </c>
      <c r="AE13" s="14">
        <v>1.5722304329785299E-2</v>
      </c>
      <c r="AF13" s="14"/>
      <c r="AG13" s="14">
        <v>0</v>
      </c>
      <c r="AH13" s="14">
        <v>1.6576855351574101E-2</v>
      </c>
      <c r="AI13" s="14">
        <v>1.8693652396511402E-2</v>
      </c>
      <c r="AJ13" s="14">
        <v>9.5395854301981095E-3</v>
      </c>
      <c r="AK13" s="14">
        <v>2.31556435583118E-2</v>
      </c>
    </row>
    <row r="14" spans="2:37" x14ac:dyDescent="0.3">
      <c r="B14" s="15" t="s">
        <v>122</v>
      </c>
      <c r="C14" s="14">
        <v>5.74648529612279E-2</v>
      </c>
      <c r="D14" s="14">
        <v>5.2540772518005797E-2</v>
      </c>
      <c r="E14" s="14">
        <v>6.0480570329397902E-2</v>
      </c>
      <c r="F14" s="14"/>
      <c r="G14" s="14">
        <v>3.1355163380770802E-2</v>
      </c>
      <c r="H14" s="14">
        <v>6.1544988468176999E-2</v>
      </c>
      <c r="I14" s="14">
        <v>5.3226968491809801E-2</v>
      </c>
      <c r="J14" s="14">
        <v>8.2527834838046599E-2</v>
      </c>
      <c r="K14" s="14"/>
      <c r="L14" s="14">
        <v>3.4120813445522799E-2</v>
      </c>
      <c r="M14" s="14">
        <v>4.3419364372631102E-2</v>
      </c>
      <c r="N14" s="14">
        <v>7.8659338841229207E-2</v>
      </c>
      <c r="O14" s="14">
        <v>7.2776772188916497E-2</v>
      </c>
      <c r="P14" s="14">
        <v>1.9485341751656001E-2</v>
      </c>
      <c r="Q14" s="14">
        <v>4.6659302120547003E-2</v>
      </c>
      <c r="R14" s="14">
        <v>3.1667040763453301E-2</v>
      </c>
      <c r="S14" s="14">
        <v>0.135267707819615</v>
      </c>
      <c r="T14" s="14">
        <v>9.4119940170229802E-2</v>
      </c>
      <c r="U14" s="14">
        <v>5.4125783772559097E-2</v>
      </c>
      <c r="V14" s="14">
        <v>3.7639203929798998E-2</v>
      </c>
      <c r="W14" s="14">
        <v>0.114909125852083</v>
      </c>
      <c r="X14" s="14"/>
      <c r="Y14" s="14">
        <v>4.89472126571176E-2</v>
      </c>
      <c r="Z14" s="14">
        <v>4.7892066416916797E-2</v>
      </c>
      <c r="AA14" s="14">
        <v>5.28089476163165E-2</v>
      </c>
      <c r="AB14" s="14"/>
      <c r="AC14" s="14">
        <v>5.7293672946331801E-2</v>
      </c>
      <c r="AD14" s="14">
        <v>4.9013657034145501E-2</v>
      </c>
      <c r="AE14" s="14">
        <v>7.8774278221530394E-2</v>
      </c>
      <c r="AF14" s="14"/>
      <c r="AG14" s="14">
        <v>1.7405300999118498E-2</v>
      </c>
      <c r="AH14" s="14">
        <v>5.0826552900649698E-2</v>
      </c>
      <c r="AI14" s="14">
        <v>3.5394338728745298E-2</v>
      </c>
      <c r="AJ14" s="14">
        <v>6.2239322676680899E-2</v>
      </c>
      <c r="AK14" s="14">
        <v>6.2644835519766906E-2</v>
      </c>
    </row>
    <row r="15" spans="2:37" x14ac:dyDescent="0.3">
      <c r="B15" s="15" t="s">
        <v>250</v>
      </c>
      <c r="C15" s="21">
        <v>0.64478942528995098</v>
      </c>
      <c r="D15" s="21">
        <v>0.63574979854139901</v>
      </c>
      <c r="E15" s="21">
        <v>0.65285562073418701</v>
      </c>
      <c r="F15" s="21"/>
      <c r="G15" s="21">
        <v>0.694645070891452</v>
      </c>
      <c r="H15" s="21">
        <v>0.67524476443387305</v>
      </c>
      <c r="I15" s="21">
        <v>0.63578290842159102</v>
      </c>
      <c r="J15" s="21">
        <v>0.56990272178974</v>
      </c>
      <c r="K15" s="21"/>
      <c r="L15" s="21">
        <v>0.69595594475353895</v>
      </c>
      <c r="M15" s="21">
        <v>0.67934095179245002</v>
      </c>
      <c r="N15" s="21">
        <v>0.560768909489056</v>
      </c>
      <c r="O15" s="21">
        <v>0.65140165037921205</v>
      </c>
      <c r="P15" s="21">
        <v>0.58270963696016898</v>
      </c>
      <c r="Q15" s="21">
        <v>0.66170445193122696</v>
      </c>
      <c r="R15" s="21">
        <v>0.63726922227425897</v>
      </c>
      <c r="S15" s="21">
        <v>0.59673614543769005</v>
      </c>
      <c r="T15" s="21">
        <v>0.60071402862016399</v>
      </c>
      <c r="U15" s="21">
        <v>0.68683799267725598</v>
      </c>
      <c r="V15" s="21">
        <v>0.64925640067854595</v>
      </c>
      <c r="W15" s="21">
        <v>0.67794931495020405</v>
      </c>
      <c r="X15" s="21"/>
      <c r="Y15" s="21">
        <v>0.67960874191502396</v>
      </c>
      <c r="Z15" s="21">
        <v>0.68537671234143605</v>
      </c>
      <c r="AA15" s="21">
        <v>0.65345422141860099</v>
      </c>
      <c r="AB15" s="21"/>
      <c r="AC15" s="21">
        <v>0.64388594395667198</v>
      </c>
      <c r="AD15" s="21">
        <v>0.653373274314893</v>
      </c>
      <c r="AE15" s="21">
        <v>0.61249197645028797</v>
      </c>
      <c r="AF15" s="21"/>
      <c r="AG15" s="21">
        <v>0.69741321879749496</v>
      </c>
      <c r="AH15" s="21">
        <v>0.61795593575452901</v>
      </c>
      <c r="AI15" s="21">
        <v>0.70724477814178299</v>
      </c>
      <c r="AJ15" s="21">
        <v>0.64616330299607905</v>
      </c>
      <c r="AK15" s="21">
        <v>0.63355477104885805</v>
      </c>
    </row>
    <row r="16" spans="2:37" x14ac:dyDescent="0.3">
      <c r="B16" s="15" t="s">
        <v>251</v>
      </c>
      <c r="C16" s="21">
        <v>5.6235406321295797E-2</v>
      </c>
      <c r="D16" s="21">
        <v>6.7170987989244202E-2</v>
      </c>
      <c r="E16" s="21">
        <v>4.5700839191552101E-2</v>
      </c>
      <c r="F16" s="21"/>
      <c r="G16" s="21">
        <v>5.6387249295224401E-2</v>
      </c>
      <c r="H16" s="21">
        <v>5.4380369479967897E-2</v>
      </c>
      <c r="I16" s="21">
        <v>5.5354143243909401E-2</v>
      </c>
      <c r="J16" s="21">
        <v>5.9551325696459101E-2</v>
      </c>
      <c r="K16" s="21"/>
      <c r="L16" s="21">
        <v>6.5292549837176694E-2</v>
      </c>
      <c r="M16" s="21">
        <v>3.4363078017602001E-2</v>
      </c>
      <c r="N16" s="21">
        <v>4.2798550709974799E-2</v>
      </c>
      <c r="O16" s="21">
        <v>2.83777626082794E-2</v>
      </c>
      <c r="P16" s="21">
        <v>8.0237419280640501E-2</v>
      </c>
      <c r="Q16" s="21">
        <v>5.2082329870592303E-2</v>
      </c>
      <c r="R16" s="21">
        <v>7.1216271961631397E-2</v>
      </c>
      <c r="S16" s="21">
        <v>3.3607319775389603E-2</v>
      </c>
      <c r="T16" s="21">
        <v>9.3897251936794393E-2</v>
      </c>
      <c r="U16" s="21">
        <v>4.0072411942941297E-2</v>
      </c>
      <c r="V16" s="21">
        <v>9.7821505955458896E-2</v>
      </c>
      <c r="W16" s="21">
        <v>2.2909994041110798E-2</v>
      </c>
      <c r="X16" s="21"/>
      <c r="Y16" s="21">
        <v>6.1258894134596398E-2</v>
      </c>
      <c r="Z16" s="21">
        <v>5.3371347602565601E-2</v>
      </c>
      <c r="AA16" s="21">
        <v>4.3165277377879403E-2</v>
      </c>
      <c r="AB16" s="21"/>
      <c r="AC16" s="21">
        <v>4.2739506027738898E-2</v>
      </c>
      <c r="AD16" s="21">
        <v>5.9268655816018798E-2</v>
      </c>
      <c r="AE16" s="21">
        <v>7.0274568500285503E-2</v>
      </c>
      <c r="AF16" s="21"/>
      <c r="AG16" s="21">
        <v>3.4272611265418099E-2</v>
      </c>
      <c r="AH16" s="21">
        <v>5.7630450413170102E-2</v>
      </c>
      <c r="AI16" s="21">
        <v>5.8540570815356401E-2</v>
      </c>
      <c r="AJ16" s="21">
        <v>3.6051298221883701E-2</v>
      </c>
      <c r="AK16" s="21">
        <v>8.9855689870936895E-2</v>
      </c>
    </row>
    <row r="17" spans="2:37" x14ac:dyDescent="0.3">
      <c r="B17" s="15" t="s">
        <v>252</v>
      </c>
      <c r="C17" s="22">
        <v>0.588554018968656</v>
      </c>
      <c r="D17" s="22">
        <v>0.56857881055215498</v>
      </c>
      <c r="E17" s="22">
        <v>0.60715478154263502</v>
      </c>
      <c r="F17" s="22"/>
      <c r="G17" s="22">
        <v>0.63825782159622801</v>
      </c>
      <c r="H17" s="22">
        <v>0.620864394953905</v>
      </c>
      <c r="I17" s="22">
        <v>0.58042876517768105</v>
      </c>
      <c r="J17" s="22">
        <v>0.51035139609328095</v>
      </c>
      <c r="K17" s="22"/>
      <c r="L17" s="22">
        <v>0.63066339491636203</v>
      </c>
      <c r="M17" s="22">
        <v>0.64497787377484805</v>
      </c>
      <c r="N17" s="22">
        <v>0.51797035877908104</v>
      </c>
      <c r="O17" s="22">
        <v>0.62302388777093298</v>
      </c>
      <c r="P17" s="22">
        <v>0.50247221767952899</v>
      </c>
      <c r="Q17" s="22">
        <v>0.60962212206063404</v>
      </c>
      <c r="R17" s="22">
        <v>0.56605295031262803</v>
      </c>
      <c r="S17" s="22">
        <v>0.56312882566230105</v>
      </c>
      <c r="T17" s="22">
        <v>0.506816776683369</v>
      </c>
      <c r="U17" s="22">
        <v>0.646765580734315</v>
      </c>
      <c r="V17" s="22">
        <v>0.55143489472308704</v>
      </c>
      <c r="W17" s="22">
        <v>0.655039320909093</v>
      </c>
      <c r="X17" s="22"/>
      <c r="Y17" s="22">
        <v>0.61834984778042701</v>
      </c>
      <c r="Z17" s="22">
        <v>0.63200536473887003</v>
      </c>
      <c r="AA17" s="22">
        <v>0.61028894404072098</v>
      </c>
      <c r="AB17" s="22"/>
      <c r="AC17" s="22">
        <v>0.60114643792893296</v>
      </c>
      <c r="AD17" s="22">
        <v>0.59410461849887497</v>
      </c>
      <c r="AE17" s="22">
        <v>0.54221740795000295</v>
      </c>
      <c r="AF17" s="22"/>
      <c r="AG17" s="22">
        <v>0.66314060753207704</v>
      </c>
      <c r="AH17" s="22">
        <v>0.56032548534135895</v>
      </c>
      <c r="AI17" s="22">
        <v>0.64870420732642697</v>
      </c>
      <c r="AJ17" s="22">
        <v>0.61011200477419503</v>
      </c>
      <c r="AK17" s="22">
        <v>0.54369908117792098</v>
      </c>
    </row>
    <row r="18" spans="2:37" x14ac:dyDescent="0.3">
      <c r="B18" s="16" t="s">
        <v>161</v>
      </c>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256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1472</v>
      </c>
      <c r="D7" s="10">
        <v>706</v>
      </c>
      <c r="E7" s="10">
        <v>764</v>
      </c>
      <c r="F7" s="10"/>
      <c r="G7" s="10">
        <v>409</v>
      </c>
      <c r="H7" s="10">
        <v>367</v>
      </c>
      <c r="I7" s="10">
        <v>325</v>
      </c>
      <c r="J7" s="10">
        <v>365</v>
      </c>
      <c r="K7" s="10"/>
      <c r="L7" s="10">
        <v>211</v>
      </c>
      <c r="M7" s="10">
        <v>190</v>
      </c>
      <c r="N7" s="10">
        <v>107</v>
      </c>
      <c r="O7" s="10">
        <v>139</v>
      </c>
      <c r="P7" s="10">
        <v>113</v>
      </c>
      <c r="Q7" s="10">
        <v>134</v>
      </c>
      <c r="R7" s="10">
        <v>115</v>
      </c>
      <c r="S7" s="10">
        <v>62</v>
      </c>
      <c r="T7" s="10">
        <v>164</v>
      </c>
      <c r="U7" s="10">
        <v>121</v>
      </c>
      <c r="V7" s="10">
        <v>73</v>
      </c>
      <c r="W7" s="10">
        <v>43</v>
      </c>
      <c r="X7" s="10"/>
      <c r="Y7" s="10">
        <v>308</v>
      </c>
      <c r="Z7" s="10">
        <v>538</v>
      </c>
      <c r="AA7" s="10">
        <v>92</v>
      </c>
      <c r="AB7" s="10"/>
      <c r="AC7" s="10">
        <v>509</v>
      </c>
      <c r="AD7" s="10">
        <v>588</v>
      </c>
      <c r="AE7" s="10">
        <v>214</v>
      </c>
      <c r="AF7" s="10"/>
      <c r="AG7" s="10">
        <v>50</v>
      </c>
      <c r="AH7" s="10">
        <v>121</v>
      </c>
      <c r="AI7" s="10">
        <v>227</v>
      </c>
      <c r="AJ7" s="10">
        <v>724</v>
      </c>
      <c r="AK7" s="10">
        <v>322</v>
      </c>
    </row>
    <row r="8" spans="2:37" ht="30" customHeight="1" x14ac:dyDescent="0.3">
      <c r="B8" s="11" t="s">
        <v>20</v>
      </c>
      <c r="C8" s="11">
        <v>1471</v>
      </c>
      <c r="D8" s="11">
        <v>710</v>
      </c>
      <c r="E8" s="11">
        <v>759</v>
      </c>
      <c r="F8" s="11"/>
      <c r="G8" s="11">
        <v>403</v>
      </c>
      <c r="H8" s="11">
        <v>365</v>
      </c>
      <c r="I8" s="11">
        <v>331</v>
      </c>
      <c r="J8" s="11">
        <v>366</v>
      </c>
      <c r="K8" s="11"/>
      <c r="L8" s="11">
        <v>216</v>
      </c>
      <c r="M8" s="11">
        <v>187</v>
      </c>
      <c r="N8" s="11">
        <v>106</v>
      </c>
      <c r="O8" s="11">
        <v>138</v>
      </c>
      <c r="P8" s="11">
        <v>111</v>
      </c>
      <c r="Q8" s="11">
        <v>134</v>
      </c>
      <c r="R8" s="11">
        <v>115</v>
      </c>
      <c r="S8" s="11">
        <v>61</v>
      </c>
      <c r="T8" s="11">
        <v>162</v>
      </c>
      <c r="U8" s="11">
        <v>123</v>
      </c>
      <c r="V8" s="11">
        <v>72</v>
      </c>
      <c r="W8" s="11">
        <v>45</v>
      </c>
      <c r="X8" s="11"/>
      <c r="Y8" s="11">
        <v>307</v>
      </c>
      <c r="Z8" s="11">
        <v>541</v>
      </c>
      <c r="AA8" s="11">
        <v>92</v>
      </c>
      <c r="AB8" s="11"/>
      <c r="AC8" s="11">
        <v>508</v>
      </c>
      <c r="AD8" s="11">
        <v>592</v>
      </c>
      <c r="AE8" s="11">
        <v>215</v>
      </c>
      <c r="AF8" s="11"/>
      <c r="AG8" s="11">
        <v>51</v>
      </c>
      <c r="AH8" s="11">
        <v>121</v>
      </c>
      <c r="AI8" s="11">
        <v>228</v>
      </c>
      <c r="AJ8" s="11">
        <v>723</v>
      </c>
      <c r="AK8" s="11">
        <v>321</v>
      </c>
    </row>
    <row r="9" spans="2:37" x14ac:dyDescent="0.3">
      <c r="B9" s="15" t="s">
        <v>245</v>
      </c>
      <c r="C9" s="14">
        <v>0.23189584138174299</v>
      </c>
      <c r="D9" s="14">
        <v>0.241643175790277</v>
      </c>
      <c r="E9" s="14">
        <v>0.22205356435314</v>
      </c>
      <c r="F9" s="14"/>
      <c r="G9" s="14">
        <v>0.23588168950157901</v>
      </c>
      <c r="H9" s="14">
        <v>0.20911746632147701</v>
      </c>
      <c r="I9" s="14">
        <v>0.25512228156724498</v>
      </c>
      <c r="J9" s="14">
        <v>0.230361554157158</v>
      </c>
      <c r="K9" s="14"/>
      <c r="L9" s="14">
        <v>0.29698995050912202</v>
      </c>
      <c r="M9" s="14">
        <v>0.20715317055907501</v>
      </c>
      <c r="N9" s="14">
        <v>0.21612575527887001</v>
      </c>
      <c r="O9" s="14">
        <v>0.255597819308228</v>
      </c>
      <c r="P9" s="14">
        <v>0.18507281911149301</v>
      </c>
      <c r="Q9" s="14">
        <v>0.182458955997547</v>
      </c>
      <c r="R9" s="14">
        <v>0.185073610470981</v>
      </c>
      <c r="S9" s="14">
        <v>0.228137838068041</v>
      </c>
      <c r="T9" s="14">
        <v>0.23590541804158099</v>
      </c>
      <c r="U9" s="14">
        <v>0.25935201847782002</v>
      </c>
      <c r="V9" s="14">
        <v>0.28017389624621702</v>
      </c>
      <c r="W9" s="14">
        <v>0.20631435680096399</v>
      </c>
      <c r="X9" s="14"/>
      <c r="Y9" s="14">
        <v>0.199240579444323</v>
      </c>
      <c r="Z9" s="14">
        <v>0.25357427925134202</v>
      </c>
      <c r="AA9" s="14">
        <v>0.18209461382848799</v>
      </c>
      <c r="AB9" s="14"/>
      <c r="AC9" s="14">
        <v>0.22629666888191899</v>
      </c>
      <c r="AD9" s="14">
        <v>0.248402823930612</v>
      </c>
      <c r="AE9" s="14">
        <v>0.16884702837204699</v>
      </c>
      <c r="AF9" s="14"/>
      <c r="AG9" s="14">
        <v>0.177091783132348</v>
      </c>
      <c r="AH9" s="14">
        <v>0.23541583660200299</v>
      </c>
      <c r="AI9" s="14">
        <v>0.26714755418693298</v>
      </c>
      <c r="AJ9" s="14">
        <v>0.21825168039345499</v>
      </c>
      <c r="AK9" s="14">
        <v>0.252567078777584</v>
      </c>
    </row>
    <row r="10" spans="2:37" x14ac:dyDescent="0.3">
      <c r="B10" s="15" t="s">
        <v>246</v>
      </c>
      <c r="C10" s="14">
        <v>0.43633562533797698</v>
      </c>
      <c r="D10" s="14">
        <v>0.43764674079593802</v>
      </c>
      <c r="E10" s="14">
        <v>0.43494377912141202</v>
      </c>
      <c r="F10" s="14"/>
      <c r="G10" s="14">
        <v>0.44181855638392498</v>
      </c>
      <c r="H10" s="14">
        <v>0.48058109361499202</v>
      </c>
      <c r="I10" s="14">
        <v>0.41109839585818297</v>
      </c>
      <c r="J10" s="14">
        <v>0.41105184060702299</v>
      </c>
      <c r="K10" s="14"/>
      <c r="L10" s="14">
        <v>0.38370487179884499</v>
      </c>
      <c r="M10" s="14">
        <v>0.45866921678495498</v>
      </c>
      <c r="N10" s="14">
        <v>0.44718363667705002</v>
      </c>
      <c r="O10" s="14">
        <v>0.41298067359475399</v>
      </c>
      <c r="P10" s="14">
        <v>0.48585138710014503</v>
      </c>
      <c r="Q10" s="14">
        <v>0.51844924797323999</v>
      </c>
      <c r="R10" s="14">
        <v>0.47549711550179502</v>
      </c>
      <c r="S10" s="14">
        <v>0.32252669350337898</v>
      </c>
      <c r="T10" s="14">
        <v>0.423903150584102</v>
      </c>
      <c r="U10" s="14">
        <v>0.30956731892440997</v>
      </c>
      <c r="V10" s="14">
        <v>0.49282003755308301</v>
      </c>
      <c r="W10" s="14">
        <v>0.63192589766811103</v>
      </c>
      <c r="X10" s="14"/>
      <c r="Y10" s="14">
        <v>0.46104632856488997</v>
      </c>
      <c r="Z10" s="14">
        <v>0.45076509089081601</v>
      </c>
      <c r="AA10" s="14">
        <v>0.46941477609534699</v>
      </c>
      <c r="AB10" s="14"/>
      <c r="AC10" s="14">
        <v>0.457057609375072</v>
      </c>
      <c r="AD10" s="14">
        <v>0.41840785829316701</v>
      </c>
      <c r="AE10" s="14">
        <v>0.423711904800672</v>
      </c>
      <c r="AF10" s="14"/>
      <c r="AG10" s="14">
        <v>0.44948137838070601</v>
      </c>
      <c r="AH10" s="14">
        <v>0.41189860001835299</v>
      </c>
      <c r="AI10" s="14">
        <v>0.44387500367826499</v>
      </c>
      <c r="AJ10" s="14">
        <v>0.46906424025460802</v>
      </c>
      <c r="AK10" s="14">
        <v>0.37747414493744602</v>
      </c>
    </row>
    <row r="11" spans="2:37" x14ac:dyDescent="0.3">
      <c r="B11" s="15" t="s">
        <v>247</v>
      </c>
      <c r="C11" s="14">
        <v>0.216264699698998</v>
      </c>
      <c r="D11" s="14">
        <v>0.22123156530353</v>
      </c>
      <c r="E11" s="14">
        <v>0.212199027252608</v>
      </c>
      <c r="F11" s="14"/>
      <c r="G11" s="14">
        <v>0.207928033323075</v>
      </c>
      <c r="H11" s="14">
        <v>0.20710192721711401</v>
      </c>
      <c r="I11" s="14">
        <v>0.22312841789319601</v>
      </c>
      <c r="J11" s="14">
        <v>0.22610992556359799</v>
      </c>
      <c r="K11" s="14"/>
      <c r="L11" s="14">
        <v>0.17676900111975899</v>
      </c>
      <c r="M11" s="14">
        <v>0.20919905948391401</v>
      </c>
      <c r="N11" s="14">
        <v>0.216697846871478</v>
      </c>
      <c r="O11" s="14">
        <v>0.22984870939530899</v>
      </c>
      <c r="P11" s="14">
        <v>0.21374293627185401</v>
      </c>
      <c r="Q11" s="14">
        <v>0.19342981315576099</v>
      </c>
      <c r="R11" s="14">
        <v>0.243644678157281</v>
      </c>
      <c r="S11" s="14">
        <v>0.32166885764867498</v>
      </c>
      <c r="T11" s="14">
        <v>0.19729401522621701</v>
      </c>
      <c r="U11" s="14">
        <v>0.32446741231994403</v>
      </c>
      <c r="V11" s="14">
        <v>0.17465856648874101</v>
      </c>
      <c r="W11" s="14">
        <v>9.2636336662025906E-2</v>
      </c>
      <c r="X11" s="14"/>
      <c r="Y11" s="14">
        <v>0.22693015033917099</v>
      </c>
      <c r="Z11" s="14">
        <v>0.176388395156926</v>
      </c>
      <c r="AA11" s="14">
        <v>0.23653032015450301</v>
      </c>
      <c r="AB11" s="14"/>
      <c r="AC11" s="14">
        <v>0.231619490551844</v>
      </c>
      <c r="AD11" s="14">
        <v>0.21539632137540199</v>
      </c>
      <c r="AE11" s="14">
        <v>0.227148518116744</v>
      </c>
      <c r="AF11" s="14"/>
      <c r="AG11" s="14">
        <v>0.23373960682612299</v>
      </c>
      <c r="AH11" s="14">
        <v>0.25446539999412698</v>
      </c>
      <c r="AI11" s="14">
        <v>0.17844087427672201</v>
      </c>
      <c r="AJ11" s="14">
        <v>0.21559420869868601</v>
      </c>
      <c r="AK11" s="14">
        <v>0.218033033489204</v>
      </c>
    </row>
    <row r="12" spans="2:37" x14ac:dyDescent="0.3">
      <c r="B12" s="15" t="s">
        <v>248</v>
      </c>
      <c r="C12" s="14">
        <v>5.0003025755850201E-2</v>
      </c>
      <c r="D12" s="14">
        <v>4.5055449317796897E-2</v>
      </c>
      <c r="E12" s="14">
        <v>5.4765093171713602E-2</v>
      </c>
      <c r="F12" s="14"/>
      <c r="G12" s="14">
        <v>5.3857083206320301E-2</v>
      </c>
      <c r="H12" s="14">
        <v>3.7973818228765603E-2</v>
      </c>
      <c r="I12" s="14">
        <v>4.3771739165570603E-2</v>
      </c>
      <c r="J12" s="14">
        <v>6.4203778587763494E-2</v>
      </c>
      <c r="K12" s="14"/>
      <c r="L12" s="14">
        <v>5.78306861646335E-2</v>
      </c>
      <c r="M12" s="14">
        <v>6.2457137078338401E-2</v>
      </c>
      <c r="N12" s="14">
        <v>4.5747410823973302E-2</v>
      </c>
      <c r="O12" s="14">
        <v>3.11205461550066E-2</v>
      </c>
      <c r="P12" s="14">
        <v>5.4365006338408801E-2</v>
      </c>
      <c r="Q12" s="14">
        <v>5.18909354073721E-2</v>
      </c>
      <c r="R12" s="14">
        <v>4.3396568250697203E-2</v>
      </c>
      <c r="S12" s="14">
        <v>6.3897770093494496E-2</v>
      </c>
      <c r="T12" s="14">
        <v>8.2698811025329097E-2</v>
      </c>
      <c r="U12" s="14">
        <v>3.2452231150284103E-2</v>
      </c>
      <c r="V12" s="14">
        <v>1.29209281330597E-2</v>
      </c>
      <c r="W12" s="14">
        <v>0</v>
      </c>
      <c r="X12" s="14"/>
      <c r="Y12" s="14">
        <v>7.0521971766295197E-2</v>
      </c>
      <c r="Z12" s="14">
        <v>4.5812712979625698E-2</v>
      </c>
      <c r="AA12" s="14">
        <v>5.6882803856609598E-2</v>
      </c>
      <c r="AB12" s="14"/>
      <c r="AC12" s="14">
        <v>3.9537052734510102E-2</v>
      </c>
      <c r="AD12" s="14">
        <v>5.7062072068433202E-2</v>
      </c>
      <c r="AE12" s="14">
        <v>6.4860706956366906E-2</v>
      </c>
      <c r="AF12" s="14"/>
      <c r="AG12" s="14">
        <v>0.100586291931094</v>
      </c>
      <c r="AH12" s="14">
        <v>4.0646987038789197E-2</v>
      </c>
      <c r="AI12" s="14">
        <v>4.8928439304920801E-2</v>
      </c>
      <c r="AJ12" s="14">
        <v>4.1712765309031202E-2</v>
      </c>
      <c r="AK12" s="14">
        <v>6.6166507653467294E-2</v>
      </c>
    </row>
    <row r="13" spans="2:37" x14ac:dyDescent="0.3">
      <c r="B13" s="15" t="s">
        <v>249</v>
      </c>
      <c r="C13" s="14">
        <v>1.0084472148665201E-2</v>
      </c>
      <c r="D13" s="14">
        <v>1.2310619498034201E-2</v>
      </c>
      <c r="E13" s="14">
        <v>8.0292197994865401E-3</v>
      </c>
      <c r="F13" s="14"/>
      <c r="G13" s="14">
        <v>1.46147885103338E-2</v>
      </c>
      <c r="H13" s="14">
        <v>7.8989671745691402E-3</v>
      </c>
      <c r="I13" s="14">
        <v>1.5433850295539E-2</v>
      </c>
      <c r="J13" s="14">
        <v>2.61552773479136E-3</v>
      </c>
      <c r="K13" s="14"/>
      <c r="L13" s="14">
        <v>1.39776944074631E-2</v>
      </c>
      <c r="M13" s="14">
        <v>1.5544877688271E-2</v>
      </c>
      <c r="N13" s="14">
        <v>0</v>
      </c>
      <c r="O13" s="14">
        <v>2.07846322984463E-2</v>
      </c>
      <c r="P13" s="14">
        <v>0</v>
      </c>
      <c r="Q13" s="14">
        <v>0</v>
      </c>
      <c r="R13" s="14">
        <v>8.8818701758853792E-3</v>
      </c>
      <c r="S13" s="14">
        <v>0</v>
      </c>
      <c r="T13" s="14">
        <v>5.9080474869452502E-3</v>
      </c>
      <c r="U13" s="14">
        <v>1.6076456208162899E-2</v>
      </c>
      <c r="V13" s="14">
        <v>0</v>
      </c>
      <c r="W13" s="14">
        <v>4.6141805948438801E-2</v>
      </c>
      <c r="X13" s="14"/>
      <c r="Y13" s="14">
        <v>6.27423169734013E-3</v>
      </c>
      <c r="Z13" s="14">
        <v>1.44518547337605E-2</v>
      </c>
      <c r="AA13" s="14">
        <v>1.1289578965787601E-2</v>
      </c>
      <c r="AB13" s="14"/>
      <c r="AC13" s="14">
        <v>1.3670892080814E-2</v>
      </c>
      <c r="AD13" s="14">
        <v>8.2222110604222992E-3</v>
      </c>
      <c r="AE13" s="14">
        <v>9.5044910494718401E-3</v>
      </c>
      <c r="AF13" s="14"/>
      <c r="AG13" s="14">
        <v>2.0440680609460801E-2</v>
      </c>
      <c r="AH13" s="14">
        <v>2.5045295220169399E-2</v>
      </c>
      <c r="AI13" s="14">
        <v>1.3536486723454901E-2</v>
      </c>
      <c r="AJ13" s="14">
        <v>5.3208196760807097E-3</v>
      </c>
      <c r="AK13" s="14">
        <v>1.1954567096445899E-2</v>
      </c>
    </row>
    <row r="14" spans="2:37" x14ac:dyDescent="0.3">
      <c r="B14" s="15" t="s">
        <v>122</v>
      </c>
      <c r="C14" s="14">
        <v>5.5416335676766702E-2</v>
      </c>
      <c r="D14" s="14">
        <v>4.2112449294423898E-2</v>
      </c>
      <c r="E14" s="14">
        <v>6.8009316301639394E-2</v>
      </c>
      <c r="F14" s="14"/>
      <c r="G14" s="14">
        <v>4.5899849074766602E-2</v>
      </c>
      <c r="H14" s="14">
        <v>5.7326727443082398E-2</v>
      </c>
      <c r="I14" s="14">
        <v>5.1445315220266297E-2</v>
      </c>
      <c r="J14" s="14">
        <v>6.5657373349665801E-2</v>
      </c>
      <c r="K14" s="14"/>
      <c r="L14" s="14">
        <v>7.0727796000177104E-2</v>
      </c>
      <c r="M14" s="14">
        <v>4.6976538405446598E-2</v>
      </c>
      <c r="N14" s="14">
        <v>7.4245350348629294E-2</v>
      </c>
      <c r="O14" s="14">
        <v>4.9667619248257001E-2</v>
      </c>
      <c r="P14" s="14">
        <v>6.0967851178099497E-2</v>
      </c>
      <c r="Q14" s="14">
        <v>5.3771047466079802E-2</v>
      </c>
      <c r="R14" s="14">
        <v>4.3506157443360102E-2</v>
      </c>
      <c r="S14" s="14">
        <v>6.3768840686411005E-2</v>
      </c>
      <c r="T14" s="14">
        <v>5.4290557635824799E-2</v>
      </c>
      <c r="U14" s="14">
        <v>5.8084562919378899E-2</v>
      </c>
      <c r="V14" s="14">
        <v>3.9426571578899401E-2</v>
      </c>
      <c r="W14" s="14">
        <v>2.2981602920460299E-2</v>
      </c>
      <c r="X14" s="14"/>
      <c r="Y14" s="14">
        <v>3.5986738187981301E-2</v>
      </c>
      <c r="Z14" s="14">
        <v>5.90076669875301E-2</v>
      </c>
      <c r="AA14" s="14">
        <v>4.3787907099264597E-2</v>
      </c>
      <c r="AB14" s="14"/>
      <c r="AC14" s="14">
        <v>3.1818286375841602E-2</v>
      </c>
      <c r="AD14" s="14">
        <v>5.25087132719637E-2</v>
      </c>
      <c r="AE14" s="14">
        <v>0.105927350704698</v>
      </c>
      <c r="AF14" s="14"/>
      <c r="AG14" s="14">
        <v>1.8660259120267898E-2</v>
      </c>
      <c r="AH14" s="14">
        <v>3.2527881126557502E-2</v>
      </c>
      <c r="AI14" s="14">
        <v>4.8071641829703998E-2</v>
      </c>
      <c r="AJ14" s="14">
        <v>5.0056285668139001E-2</v>
      </c>
      <c r="AK14" s="14">
        <v>7.38046680458527E-2</v>
      </c>
    </row>
    <row r="15" spans="2:37" x14ac:dyDescent="0.3">
      <c r="B15" s="15" t="s">
        <v>250</v>
      </c>
      <c r="C15" s="21">
        <v>0.668231466719719</v>
      </c>
      <c r="D15" s="21">
        <v>0.67928991658621496</v>
      </c>
      <c r="E15" s="21">
        <v>0.65699734347455296</v>
      </c>
      <c r="F15" s="21"/>
      <c r="G15" s="21">
        <v>0.67770024588550404</v>
      </c>
      <c r="H15" s="21">
        <v>0.689698559936469</v>
      </c>
      <c r="I15" s="21">
        <v>0.66622067742542801</v>
      </c>
      <c r="J15" s="21">
        <v>0.64141339476418102</v>
      </c>
      <c r="K15" s="21"/>
      <c r="L15" s="21">
        <v>0.68069482230796696</v>
      </c>
      <c r="M15" s="21">
        <v>0.66582238734402999</v>
      </c>
      <c r="N15" s="21">
        <v>0.66330939195591998</v>
      </c>
      <c r="O15" s="21">
        <v>0.66857849290298099</v>
      </c>
      <c r="P15" s="21">
        <v>0.67092420621163795</v>
      </c>
      <c r="Q15" s="21">
        <v>0.70090820397078701</v>
      </c>
      <c r="R15" s="21">
        <v>0.660570725972776</v>
      </c>
      <c r="S15" s="21">
        <v>0.55066453157142004</v>
      </c>
      <c r="T15" s="21">
        <v>0.65980856862568305</v>
      </c>
      <c r="U15" s="21">
        <v>0.568919337402231</v>
      </c>
      <c r="V15" s="21">
        <v>0.77299393379930004</v>
      </c>
      <c r="W15" s="21">
        <v>0.83824025446907502</v>
      </c>
      <c r="X15" s="21"/>
      <c r="Y15" s="21">
        <v>0.66028690800921297</v>
      </c>
      <c r="Z15" s="21">
        <v>0.70433937014215797</v>
      </c>
      <c r="AA15" s="21">
        <v>0.651509389923835</v>
      </c>
      <c r="AB15" s="21"/>
      <c r="AC15" s="21">
        <v>0.68335427825699102</v>
      </c>
      <c r="AD15" s="21">
        <v>0.66681068222377904</v>
      </c>
      <c r="AE15" s="21">
        <v>0.59255893317271902</v>
      </c>
      <c r="AF15" s="21"/>
      <c r="AG15" s="21">
        <v>0.62657316151305498</v>
      </c>
      <c r="AH15" s="21">
        <v>0.64731443662035604</v>
      </c>
      <c r="AI15" s="21">
        <v>0.71102255786519897</v>
      </c>
      <c r="AJ15" s="21">
        <v>0.68731592064806302</v>
      </c>
      <c r="AK15" s="21">
        <v>0.63004122371503002</v>
      </c>
    </row>
    <row r="16" spans="2:37" x14ac:dyDescent="0.3">
      <c r="B16" s="15" t="s">
        <v>251</v>
      </c>
      <c r="C16" s="21">
        <v>6.0087497904515501E-2</v>
      </c>
      <c r="D16" s="21">
        <v>5.7366068815831103E-2</v>
      </c>
      <c r="E16" s="21">
        <v>6.2794312971200097E-2</v>
      </c>
      <c r="F16" s="21"/>
      <c r="G16" s="21">
        <v>6.8471871716654101E-2</v>
      </c>
      <c r="H16" s="21">
        <v>4.5872785403334698E-2</v>
      </c>
      <c r="I16" s="21">
        <v>5.9205589461109598E-2</v>
      </c>
      <c r="J16" s="21">
        <v>6.6819306322554797E-2</v>
      </c>
      <c r="K16" s="21"/>
      <c r="L16" s="21">
        <v>7.1808380572096597E-2</v>
      </c>
      <c r="M16" s="21">
        <v>7.8002014766609395E-2</v>
      </c>
      <c r="N16" s="21">
        <v>4.5747410823973302E-2</v>
      </c>
      <c r="O16" s="21">
        <v>5.1905178453452799E-2</v>
      </c>
      <c r="P16" s="21">
        <v>5.4365006338408801E-2</v>
      </c>
      <c r="Q16" s="21">
        <v>5.18909354073721E-2</v>
      </c>
      <c r="R16" s="21">
        <v>5.2278438426582599E-2</v>
      </c>
      <c r="S16" s="21">
        <v>6.3897770093494496E-2</v>
      </c>
      <c r="T16" s="21">
        <v>8.86068585122744E-2</v>
      </c>
      <c r="U16" s="21">
        <v>4.8528687358447002E-2</v>
      </c>
      <c r="V16" s="21">
        <v>1.29209281330597E-2</v>
      </c>
      <c r="W16" s="21">
        <v>4.6141805948438801E-2</v>
      </c>
      <c r="X16" s="21"/>
      <c r="Y16" s="21">
        <v>7.6796203463635304E-2</v>
      </c>
      <c r="Z16" s="21">
        <v>6.0264567713386202E-2</v>
      </c>
      <c r="AA16" s="21">
        <v>6.8172382822397196E-2</v>
      </c>
      <c r="AB16" s="21"/>
      <c r="AC16" s="21">
        <v>5.32079448153241E-2</v>
      </c>
      <c r="AD16" s="21">
        <v>6.5284283128855494E-2</v>
      </c>
      <c r="AE16" s="21">
        <v>7.4365198005838698E-2</v>
      </c>
      <c r="AF16" s="21"/>
      <c r="AG16" s="21">
        <v>0.121026972540554</v>
      </c>
      <c r="AH16" s="21">
        <v>6.5692282258958595E-2</v>
      </c>
      <c r="AI16" s="21">
        <v>6.2464926028375702E-2</v>
      </c>
      <c r="AJ16" s="21">
        <v>4.7033584985111898E-2</v>
      </c>
      <c r="AK16" s="21">
        <v>7.81210747499132E-2</v>
      </c>
    </row>
    <row r="17" spans="2:37" x14ac:dyDescent="0.3">
      <c r="B17" s="15" t="s">
        <v>252</v>
      </c>
      <c r="C17" s="22">
        <v>0.60814396881520405</v>
      </c>
      <c r="D17" s="22">
        <v>0.62192384777038401</v>
      </c>
      <c r="E17" s="22">
        <v>0.59420303050335299</v>
      </c>
      <c r="F17" s="22"/>
      <c r="G17" s="22">
        <v>0.60922837416885001</v>
      </c>
      <c r="H17" s="22">
        <v>0.64382577453313405</v>
      </c>
      <c r="I17" s="22">
        <v>0.60701508796431902</v>
      </c>
      <c r="J17" s="22">
        <v>0.57459408844162696</v>
      </c>
      <c r="K17" s="22"/>
      <c r="L17" s="22">
        <v>0.60888644173587003</v>
      </c>
      <c r="M17" s="22">
        <v>0.58782037257742104</v>
      </c>
      <c r="N17" s="22">
        <v>0.61756198113194705</v>
      </c>
      <c r="O17" s="22">
        <v>0.616673314449529</v>
      </c>
      <c r="P17" s="22">
        <v>0.61655919987322905</v>
      </c>
      <c r="Q17" s="22">
        <v>0.64901726856341502</v>
      </c>
      <c r="R17" s="22">
        <v>0.60829228754619302</v>
      </c>
      <c r="S17" s="22">
        <v>0.48676676147792503</v>
      </c>
      <c r="T17" s="22">
        <v>0.57120171011340903</v>
      </c>
      <c r="U17" s="22">
        <v>0.52039065004378404</v>
      </c>
      <c r="V17" s="22">
        <v>0.76007300566624003</v>
      </c>
      <c r="W17" s="22">
        <v>0.79209844852063604</v>
      </c>
      <c r="X17" s="22"/>
      <c r="Y17" s="22">
        <v>0.58349070454557705</v>
      </c>
      <c r="Z17" s="22">
        <v>0.64407480242877202</v>
      </c>
      <c r="AA17" s="22">
        <v>0.58333700710143799</v>
      </c>
      <c r="AB17" s="22"/>
      <c r="AC17" s="22">
        <v>0.63014633344166704</v>
      </c>
      <c r="AD17" s="22">
        <v>0.601526399094923</v>
      </c>
      <c r="AE17" s="22">
        <v>0.51819373516688105</v>
      </c>
      <c r="AF17" s="22"/>
      <c r="AG17" s="22">
        <v>0.50554618897250003</v>
      </c>
      <c r="AH17" s="22">
        <v>0.58162215436139797</v>
      </c>
      <c r="AI17" s="22">
        <v>0.64855763183682302</v>
      </c>
      <c r="AJ17" s="22">
        <v>0.64028233566295101</v>
      </c>
      <c r="AK17" s="22">
        <v>0.55192014896511699</v>
      </c>
    </row>
    <row r="18" spans="2:37" x14ac:dyDescent="0.3">
      <c r="B18" s="16" t="s">
        <v>161</v>
      </c>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265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257</v>
      </c>
      <c r="C9" s="14">
        <v>0.41703812290764802</v>
      </c>
      <c r="D9" s="14">
        <v>0.40004644047576898</v>
      </c>
      <c r="E9" s="14">
        <v>0.43307683280258003</v>
      </c>
      <c r="F9" s="14"/>
      <c r="G9" s="14">
        <v>0.43229001268795703</v>
      </c>
      <c r="H9" s="14">
        <v>0.42043189014061899</v>
      </c>
      <c r="I9" s="14">
        <v>0.43038224552960602</v>
      </c>
      <c r="J9" s="14">
        <v>0.38852482501840901</v>
      </c>
      <c r="K9" s="14"/>
      <c r="L9" s="14">
        <v>0.37828165498765298</v>
      </c>
      <c r="M9" s="14">
        <v>0.43223728024067398</v>
      </c>
      <c r="N9" s="14">
        <v>0.40281501296183397</v>
      </c>
      <c r="O9" s="14">
        <v>0.40336572267641202</v>
      </c>
      <c r="P9" s="14">
        <v>0.36289241213388801</v>
      </c>
      <c r="Q9" s="14">
        <v>0.45903680751671999</v>
      </c>
      <c r="R9" s="14">
        <v>0.45128767575922701</v>
      </c>
      <c r="S9" s="14">
        <v>0.423799358859201</v>
      </c>
      <c r="T9" s="14">
        <v>0.41990183676310799</v>
      </c>
      <c r="U9" s="14">
        <v>0.42132017098844499</v>
      </c>
      <c r="V9" s="14">
        <v>0.43037658225883901</v>
      </c>
      <c r="W9" s="14">
        <v>0.46549256685054702</v>
      </c>
      <c r="X9" s="14"/>
      <c r="Y9" s="14">
        <v>0.41723432535699301</v>
      </c>
      <c r="Z9" s="14">
        <v>0.41294651172069402</v>
      </c>
      <c r="AA9" s="14">
        <v>0.473393313952231</v>
      </c>
      <c r="AB9" s="14"/>
      <c r="AC9" s="14">
        <v>0.43340460916629597</v>
      </c>
      <c r="AD9" s="14">
        <v>0.40979977297025999</v>
      </c>
      <c r="AE9" s="14">
        <v>0.38205101781845402</v>
      </c>
      <c r="AF9" s="14"/>
      <c r="AG9" s="14">
        <v>0.391635389354208</v>
      </c>
      <c r="AH9" s="14">
        <v>0.36219514479664999</v>
      </c>
      <c r="AI9" s="14">
        <v>0.39556495084466198</v>
      </c>
      <c r="AJ9" s="14">
        <v>0.438506862772166</v>
      </c>
      <c r="AK9" s="14">
        <v>0.42336315708050698</v>
      </c>
    </row>
    <row r="10" spans="2:37" ht="43.2" x14ac:dyDescent="0.3">
      <c r="B10" s="15" t="s">
        <v>258</v>
      </c>
      <c r="C10" s="14">
        <v>0.304101577833779</v>
      </c>
      <c r="D10" s="14">
        <v>0.25770578957550599</v>
      </c>
      <c r="E10" s="14">
        <v>0.34808729381186798</v>
      </c>
      <c r="F10" s="14"/>
      <c r="G10" s="14">
        <v>0.268023915638337</v>
      </c>
      <c r="H10" s="14">
        <v>0.32714665662519199</v>
      </c>
      <c r="I10" s="14">
        <v>0.28057500466025698</v>
      </c>
      <c r="J10" s="14">
        <v>0.340269225152111</v>
      </c>
      <c r="K10" s="14"/>
      <c r="L10" s="14">
        <v>0.28236998773489502</v>
      </c>
      <c r="M10" s="14">
        <v>0.31362616337067201</v>
      </c>
      <c r="N10" s="14">
        <v>0.32894826677973799</v>
      </c>
      <c r="O10" s="14">
        <v>0.31622841338625202</v>
      </c>
      <c r="P10" s="14">
        <v>0.30483233696591</v>
      </c>
      <c r="Q10" s="14">
        <v>0.293395366787288</v>
      </c>
      <c r="R10" s="14">
        <v>0.28739245330046698</v>
      </c>
      <c r="S10" s="14">
        <v>0.296361782952903</v>
      </c>
      <c r="T10" s="14">
        <v>0.29319984634398499</v>
      </c>
      <c r="U10" s="14">
        <v>0.32187034737718601</v>
      </c>
      <c r="V10" s="14">
        <v>0.32343694128469902</v>
      </c>
      <c r="W10" s="14">
        <v>0.30106986554942899</v>
      </c>
      <c r="X10" s="14"/>
      <c r="Y10" s="14">
        <v>0.242725535276306</v>
      </c>
      <c r="Z10" s="14">
        <v>0.32681672277416501</v>
      </c>
      <c r="AA10" s="14">
        <v>0.32556862202685999</v>
      </c>
      <c r="AB10" s="14"/>
      <c r="AC10" s="14">
        <v>0.27787804113583803</v>
      </c>
      <c r="AD10" s="14">
        <v>0.29874164581934298</v>
      </c>
      <c r="AE10" s="14">
        <v>0.326917115824091</v>
      </c>
      <c r="AF10" s="14"/>
      <c r="AG10" s="14">
        <v>0.23480248790038</v>
      </c>
      <c r="AH10" s="14">
        <v>0.31836180570632699</v>
      </c>
      <c r="AI10" s="14">
        <v>0.34232494187123902</v>
      </c>
      <c r="AJ10" s="14">
        <v>0.29808527743574498</v>
      </c>
      <c r="AK10" s="14">
        <v>0.30095954875748798</v>
      </c>
    </row>
    <row r="11" spans="2:37" ht="28.8" x14ac:dyDescent="0.3">
      <c r="B11" s="15" t="s">
        <v>259</v>
      </c>
      <c r="C11" s="14">
        <v>0.29894608969851599</v>
      </c>
      <c r="D11" s="14">
        <v>0.25381322550954899</v>
      </c>
      <c r="E11" s="14">
        <v>0.34233757771032503</v>
      </c>
      <c r="F11" s="14"/>
      <c r="G11" s="14">
        <v>0.28751996735718199</v>
      </c>
      <c r="H11" s="14">
        <v>0.27735267912735501</v>
      </c>
      <c r="I11" s="14">
        <v>0.31441266203041901</v>
      </c>
      <c r="J11" s="14">
        <v>0.32057175453606301</v>
      </c>
      <c r="K11" s="14"/>
      <c r="L11" s="14">
        <v>0.27572249283057798</v>
      </c>
      <c r="M11" s="14">
        <v>0.30597720375766702</v>
      </c>
      <c r="N11" s="14">
        <v>0.286575921595</v>
      </c>
      <c r="O11" s="14">
        <v>0.26251665258110701</v>
      </c>
      <c r="P11" s="14">
        <v>0.295341365348263</v>
      </c>
      <c r="Q11" s="14">
        <v>0.30764273673063602</v>
      </c>
      <c r="R11" s="14">
        <v>0.29131355834999301</v>
      </c>
      <c r="S11" s="14">
        <v>0.31915206918297701</v>
      </c>
      <c r="T11" s="14">
        <v>0.31708788168556401</v>
      </c>
      <c r="U11" s="14">
        <v>0.285143236057955</v>
      </c>
      <c r="V11" s="14">
        <v>0.38656809584505297</v>
      </c>
      <c r="W11" s="14">
        <v>0.323433732149985</v>
      </c>
      <c r="X11" s="14"/>
      <c r="Y11" s="14">
        <v>0.26377685746644902</v>
      </c>
      <c r="Z11" s="14">
        <v>0.31227653668730898</v>
      </c>
      <c r="AA11" s="14">
        <v>0.26351606613476403</v>
      </c>
      <c r="AB11" s="14"/>
      <c r="AC11" s="14">
        <v>0.27116512936171999</v>
      </c>
      <c r="AD11" s="14">
        <v>0.30113606141449101</v>
      </c>
      <c r="AE11" s="14">
        <v>0.29695104608586598</v>
      </c>
      <c r="AF11" s="14"/>
      <c r="AG11" s="14">
        <v>0.26811385132194299</v>
      </c>
      <c r="AH11" s="14">
        <v>0.26911812812418301</v>
      </c>
      <c r="AI11" s="14">
        <v>0.31051801359289399</v>
      </c>
      <c r="AJ11" s="14">
        <v>0.28128375529699001</v>
      </c>
      <c r="AK11" s="14">
        <v>0.35659034149329899</v>
      </c>
    </row>
    <row r="12" spans="2:37" ht="28.8" x14ac:dyDescent="0.3">
      <c r="B12" s="15" t="s">
        <v>260</v>
      </c>
      <c r="C12" s="14">
        <v>0.25933824075724499</v>
      </c>
      <c r="D12" s="14">
        <v>0.220015465934816</v>
      </c>
      <c r="E12" s="14">
        <v>0.297452336523438</v>
      </c>
      <c r="F12" s="14"/>
      <c r="G12" s="14">
        <v>0.22050578914114499</v>
      </c>
      <c r="H12" s="14">
        <v>0.25315180662152498</v>
      </c>
      <c r="I12" s="14">
        <v>0.284611062063307</v>
      </c>
      <c r="J12" s="14">
        <v>0.28663290865632801</v>
      </c>
      <c r="K12" s="14"/>
      <c r="L12" s="14">
        <v>0.27266060844234902</v>
      </c>
      <c r="M12" s="14">
        <v>0.23308263431360099</v>
      </c>
      <c r="N12" s="14">
        <v>0.22886340113429501</v>
      </c>
      <c r="O12" s="14">
        <v>0.21981595176208801</v>
      </c>
      <c r="P12" s="14">
        <v>0.210897174116154</v>
      </c>
      <c r="Q12" s="14">
        <v>0.25769300692309799</v>
      </c>
      <c r="R12" s="14">
        <v>0.28607584198993002</v>
      </c>
      <c r="S12" s="14">
        <v>0.34648249116471302</v>
      </c>
      <c r="T12" s="14">
        <v>0.262664130785842</v>
      </c>
      <c r="U12" s="14">
        <v>0.243365334966191</v>
      </c>
      <c r="V12" s="14">
        <v>0.34728826704106203</v>
      </c>
      <c r="W12" s="14">
        <v>0.33070733693733601</v>
      </c>
      <c r="X12" s="14"/>
      <c r="Y12" s="14">
        <v>0.19843145753094699</v>
      </c>
      <c r="Z12" s="14">
        <v>0.28088963838098502</v>
      </c>
      <c r="AA12" s="14">
        <v>0.25857519322615002</v>
      </c>
      <c r="AB12" s="14"/>
      <c r="AC12" s="14">
        <v>0.22279243611764801</v>
      </c>
      <c r="AD12" s="14">
        <v>0.25230127847627198</v>
      </c>
      <c r="AE12" s="14">
        <v>0.29660746989936398</v>
      </c>
      <c r="AF12" s="14"/>
      <c r="AG12" s="14">
        <v>0.24683926516960999</v>
      </c>
      <c r="AH12" s="14">
        <v>0.18513155035856901</v>
      </c>
      <c r="AI12" s="14">
        <v>0.27361653309884598</v>
      </c>
      <c r="AJ12" s="14">
        <v>0.24257700616016001</v>
      </c>
      <c r="AK12" s="14">
        <v>0.32784529521940797</v>
      </c>
    </row>
    <row r="13" spans="2:37" ht="28.8" x14ac:dyDescent="0.3">
      <c r="B13" s="15" t="s">
        <v>261</v>
      </c>
      <c r="C13" s="14">
        <v>0.15246722592053299</v>
      </c>
      <c r="D13" s="14">
        <v>0.17776584537523801</v>
      </c>
      <c r="E13" s="14">
        <v>0.12877161881757801</v>
      </c>
      <c r="F13" s="14"/>
      <c r="G13" s="14">
        <v>0.13389704766045901</v>
      </c>
      <c r="H13" s="14">
        <v>0.16487812922218401</v>
      </c>
      <c r="I13" s="14">
        <v>0.16194689950775901</v>
      </c>
      <c r="J13" s="14">
        <v>0.15063630484632401</v>
      </c>
      <c r="K13" s="14"/>
      <c r="L13" s="14">
        <v>0.144132337148768</v>
      </c>
      <c r="M13" s="14">
        <v>0.14700504054875299</v>
      </c>
      <c r="N13" s="14">
        <v>0.117265416661597</v>
      </c>
      <c r="O13" s="14">
        <v>0.16637505384078299</v>
      </c>
      <c r="P13" s="14">
        <v>0.15520669319390001</v>
      </c>
      <c r="Q13" s="14">
        <v>0.13092161707456801</v>
      </c>
      <c r="R13" s="14">
        <v>0.21251471289091101</v>
      </c>
      <c r="S13" s="14">
        <v>0.16636798289691901</v>
      </c>
      <c r="T13" s="14">
        <v>0.145745773438649</v>
      </c>
      <c r="U13" s="14">
        <v>0.17185921590615499</v>
      </c>
      <c r="V13" s="14">
        <v>0.115405465819672</v>
      </c>
      <c r="W13" s="14">
        <v>0.17519155385171201</v>
      </c>
      <c r="X13" s="14"/>
      <c r="Y13" s="14">
        <v>0.13048637399204999</v>
      </c>
      <c r="Z13" s="14">
        <v>0.15987170661952299</v>
      </c>
      <c r="AA13" s="14">
        <v>0.22445082203834699</v>
      </c>
      <c r="AB13" s="14"/>
      <c r="AC13" s="14">
        <v>0.14577926476818401</v>
      </c>
      <c r="AD13" s="14">
        <v>0.15250528631731</v>
      </c>
      <c r="AE13" s="14">
        <v>0.16700034347600201</v>
      </c>
      <c r="AF13" s="14"/>
      <c r="AG13" s="14">
        <v>0.16603495743343599</v>
      </c>
      <c r="AH13" s="14">
        <v>0.13041449203974201</v>
      </c>
      <c r="AI13" s="14">
        <v>0.17814679760982</v>
      </c>
      <c r="AJ13" s="14">
        <v>0.13832200168189099</v>
      </c>
      <c r="AK13" s="14">
        <v>0.17852252442995101</v>
      </c>
    </row>
    <row r="14" spans="2:37" ht="28.8" x14ac:dyDescent="0.3">
      <c r="B14" s="15" t="s">
        <v>262</v>
      </c>
      <c r="C14" s="14">
        <v>0.12386702225332499</v>
      </c>
      <c r="D14" s="14">
        <v>0.147628208730397</v>
      </c>
      <c r="E14" s="14">
        <v>0.100831236076817</v>
      </c>
      <c r="F14" s="14"/>
      <c r="G14" s="14">
        <v>0.177786715737111</v>
      </c>
      <c r="H14" s="14">
        <v>0.106449420957877</v>
      </c>
      <c r="I14" s="14">
        <v>0.117108878122134</v>
      </c>
      <c r="J14" s="14">
        <v>8.7544080273652E-2</v>
      </c>
      <c r="K14" s="14"/>
      <c r="L14" s="14">
        <v>0.165650934483655</v>
      </c>
      <c r="M14" s="14">
        <v>0.13586520765885199</v>
      </c>
      <c r="N14" s="14">
        <v>0.122197023777359</v>
      </c>
      <c r="O14" s="14">
        <v>0.12021929161768399</v>
      </c>
      <c r="P14" s="14">
        <v>0.14625125231580299</v>
      </c>
      <c r="Q14" s="14">
        <v>0.11031987975385001</v>
      </c>
      <c r="R14" s="14">
        <v>8.7056289316788105E-2</v>
      </c>
      <c r="S14" s="14">
        <v>9.7440830041992194E-2</v>
      </c>
      <c r="T14" s="14">
        <v>0.11831515096098</v>
      </c>
      <c r="U14" s="14">
        <v>0.100405676875755</v>
      </c>
      <c r="V14" s="14">
        <v>0.117724996855987</v>
      </c>
      <c r="W14" s="14">
        <v>0.115248774381117</v>
      </c>
      <c r="X14" s="14"/>
      <c r="Y14" s="14">
        <v>0.16921274450079299</v>
      </c>
      <c r="Z14" s="14">
        <v>0.11522389356384601</v>
      </c>
      <c r="AA14" s="14">
        <v>0.10143732911968401</v>
      </c>
      <c r="AB14" s="14"/>
      <c r="AC14" s="14">
        <v>0.133661567017894</v>
      </c>
      <c r="AD14" s="14">
        <v>0.13798640002687701</v>
      </c>
      <c r="AE14" s="14">
        <v>8.5980163707446405E-2</v>
      </c>
      <c r="AF14" s="14"/>
      <c r="AG14" s="14">
        <v>0.25116028410250801</v>
      </c>
      <c r="AH14" s="14">
        <v>0.17245193830039501</v>
      </c>
      <c r="AI14" s="14">
        <v>0.13123134305216899</v>
      </c>
      <c r="AJ14" s="14">
        <v>0.109223302510809</v>
      </c>
      <c r="AK14" s="14">
        <v>0.114933882723396</v>
      </c>
    </row>
    <row r="15" spans="2:37" ht="28.8" x14ac:dyDescent="0.3">
      <c r="B15" s="15" t="s">
        <v>263</v>
      </c>
      <c r="C15" s="14">
        <v>0.117109537775025</v>
      </c>
      <c r="D15" s="14">
        <v>0.10306549025482099</v>
      </c>
      <c r="E15" s="14">
        <v>0.13026644168975801</v>
      </c>
      <c r="F15" s="14"/>
      <c r="G15" s="14">
        <v>0.12815210269352201</v>
      </c>
      <c r="H15" s="14">
        <v>0.10956845411822499</v>
      </c>
      <c r="I15" s="14">
        <v>0.12756346123890999</v>
      </c>
      <c r="J15" s="14">
        <v>0.10397636656556999</v>
      </c>
      <c r="K15" s="14"/>
      <c r="L15" s="14">
        <v>0.11136367004938399</v>
      </c>
      <c r="M15" s="14">
        <v>9.1745042854896194E-2</v>
      </c>
      <c r="N15" s="14">
        <v>0.135259180132177</v>
      </c>
      <c r="O15" s="14">
        <v>0.145348302444056</v>
      </c>
      <c r="P15" s="14">
        <v>0.111443442947371</v>
      </c>
      <c r="Q15" s="14">
        <v>0.10348182201262</v>
      </c>
      <c r="R15" s="14">
        <v>0.11282244596643901</v>
      </c>
      <c r="S15" s="14">
        <v>0.15048246661402101</v>
      </c>
      <c r="T15" s="14">
        <v>0.109293493742308</v>
      </c>
      <c r="U15" s="14">
        <v>0.10691631476833501</v>
      </c>
      <c r="V15" s="14">
        <v>0.133310801493636</v>
      </c>
      <c r="W15" s="14">
        <v>0.17409797733301</v>
      </c>
      <c r="X15" s="14"/>
      <c r="Y15" s="14">
        <v>7.2798707934101106E-2</v>
      </c>
      <c r="Z15" s="14">
        <v>0.13211492253246099</v>
      </c>
      <c r="AA15" s="14">
        <v>0.142352211552943</v>
      </c>
      <c r="AB15" s="14"/>
      <c r="AC15" s="14">
        <v>9.6341952067837994E-2</v>
      </c>
      <c r="AD15" s="14">
        <v>0.10725327901677301</v>
      </c>
      <c r="AE15" s="14">
        <v>0.12988378964649899</v>
      </c>
      <c r="AF15" s="14"/>
      <c r="AG15" s="14">
        <v>0.116552701155911</v>
      </c>
      <c r="AH15" s="14">
        <v>0.13193863900585101</v>
      </c>
      <c r="AI15" s="14">
        <v>0.14654352050980299</v>
      </c>
      <c r="AJ15" s="14">
        <v>9.6726427608983298E-2</v>
      </c>
      <c r="AK15" s="14">
        <v>0.14578752985517701</v>
      </c>
    </row>
    <row r="16" spans="2:37" ht="28.8" x14ac:dyDescent="0.3">
      <c r="B16" s="15" t="s">
        <v>264</v>
      </c>
      <c r="C16" s="14">
        <v>9.0263034044064494E-2</v>
      </c>
      <c r="D16" s="14">
        <v>0.117573706060122</v>
      </c>
      <c r="E16" s="14">
        <v>6.4193333648217804E-2</v>
      </c>
      <c r="F16" s="14"/>
      <c r="G16" s="14">
        <v>0.114128607515476</v>
      </c>
      <c r="H16" s="14">
        <v>9.8935096690225002E-2</v>
      </c>
      <c r="I16" s="14">
        <v>7.8137182144588702E-2</v>
      </c>
      <c r="J16" s="14">
        <v>6.61691047962433E-2</v>
      </c>
      <c r="K16" s="14"/>
      <c r="L16" s="14">
        <v>7.6159922366851998E-2</v>
      </c>
      <c r="M16" s="14">
        <v>9.62723208871651E-2</v>
      </c>
      <c r="N16" s="14">
        <v>0.11474707910411901</v>
      </c>
      <c r="O16" s="14">
        <v>0.15162099757172801</v>
      </c>
      <c r="P16" s="14">
        <v>0.1017938361742</v>
      </c>
      <c r="Q16" s="14">
        <v>8.1635747116007198E-2</v>
      </c>
      <c r="R16" s="14">
        <v>8.9844336310209799E-2</v>
      </c>
      <c r="S16" s="14">
        <v>6.5652110821724605E-2</v>
      </c>
      <c r="T16" s="14">
        <v>7.6956566410620195E-2</v>
      </c>
      <c r="U16" s="14">
        <v>7.6749586044214599E-2</v>
      </c>
      <c r="V16" s="14">
        <v>5.7348776627538803E-2</v>
      </c>
      <c r="W16" s="14">
        <v>5.7543296747509E-2</v>
      </c>
      <c r="X16" s="14"/>
      <c r="Y16" s="14">
        <v>0.12947865691808799</v>
      </c>
      <c r="Z16" s="14">
        <v>7.5870288767269603E-2</v>
      </c>
      <c r="AA16" s="14">
        <v>7.5537002094497999E-2</v>
      </c>
      <c r="AB16" s="14"/>
      <c r="AC16" s="14">
        <v>0.122440204556144</v>
      </c>
      <c r="AD16" s="14">
        <v>8.7691108223996103E-2</v>
      </c>
      <c r="AE16" s="14">
        <v>5.3895123699365603E-2</v>
      </c>
      <c r="AF16" s="14"/>
      <c r="AG16" s="14">
        <v>6.7881269485746201E-2</v>
      </c>
      <c r="AH16" s="14">
        <v>0.11481167244505</v>
      </c>
      <c r="AI16" s="14">
        <v>7.4216742714072803E-2</v>
      </c>
      <c r="AJ16" s="14">
        <v>0.102930274475193</v>
      </c>
      <c r="AK16" s="14">
        <v>7.5696763361589398E-2</v>
      </c>
    </row>
    <row r="17" spans="2:37" x14ac:dyDescent="0.3">
      <c r="B17" s="15" t="s">
        <v>178</v>
      </c>
      <c r="C17" s="20">
        <v>3.5285972076526603E-2</v>
      </c>
      <c r="D17" s="20">
        <v>3.2784380301221702E-2</v>
      </c>
      <c r="E17" s="20">
        <v>3.7309780857245997E-2</v>
      </c>
      <c r="F17" s="20"/>
      <c r="G17" s="20">
        <v>1.69662919348125E-2</v>
      </c>
      <c r="H17" s="20">
        <v>3.6704756859513299E-2</v>
      </c>
      <c r="I17" s="20">
        <v>3.28941191613377E-2</v>
      </c>
      <c r="J17" s="20">
        <v>5.48888019690714E-2</v>
      </c>
      <c r="K17" s="20"/>
      <c r="L17" s="20">
        <v>5.3981275077607097E-2</v>
      </c>
      <c r="M17" s="20">
        <v>3.3070865183446603E-2</v>
      </c>
      <c r="N17" s="20">
        <v>3.6763365133919902E-2</v>
      </c>
      <c r="O17" s="20">
        <v>2.5730142267083901E-2</v>
      </c>
      <c r="P17" s="20">
        <v>2.73519285496279E-2</v>
      </c>
      <c r="Q17" s="20">
        <v>2.6360787820890401E-2</v>
      </c>
      <c r="R17" s="20">
        <v>3.8149751775258603E-2</v>
      </c>
      <c r="S17" s="20">
        <v>2.4800825375177599E-2</v>
      </c>
      <c r="T17" s="20">
        <v>4.4110581438382E-2</v>
      </c>
      <c r="U17" s="20">
        <v>3.66798468989269E-2</v>
      </c>
      <c r="V17" s="20">
        <v>1.3070563575479499E-2</v>
      </c>
      <c r="W17" s="20">
        <v>3.4691753922302601E-2</v>
      </c>
      <c r="X17" s="20"/>
      <c r="Y17" s="20">
        <v>2.39744540323527E-2</v>
      </c>
      <c r="Z17" s="20">
        <v>2.9460911321581101E-2</v>
      </c>
      <c r="AA17" s="20">
        <v>3.7454113560652098E-2</v>
      </c>
      <c r="AB17" s="20"/>
      <c r="AC17" s="20">
        <v>2.51877575123601E-2</v>
      </c>
      <c r="AD17" s="20">
        <v>3.3380862277927803E-2</v>
      </c>
      <c r="AE17" s="20">
        <v>5.8217916296115002E-2</v>
      </c>
      <c r="AF17" s="20"/>
      <c r="AG17" s="20">
        <v>2.03232511501844E-2</v>
      </c>
      <c r="AH17" s="20">
        <v>2.0504675096899998E-2</v>
      </c>
      <c r="AI17" s="20">
        <v>1.1676442209826001E-2</v>
      </c>
      <c r="AJ17" s="20">
        <v>3.4900465059388298E-2</v>
      </c>
      <c r="AK17" s="20">
        <v>3.3996071686641698E-2</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L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31" t="s">
        <v>282</v>
      </c>
      <c r="E2" s="28"/>
      <c r="F2" s="28"/>
      <c r="G2" s="28"/>
      <c r="H2" s="28"/>
      <c r="I2" s="28"/>
      <c r="J2" s="28"/>
      <c r="K2" s="28"/>
      <c r="L2" s="28"/>
    </row>
    <row r="6" spans="2:12" ht="49.95" customHeight="1" x14ac:dyDescent="0.3">
      <c r="B6" s="17" t="s">
        <v>15</v>
      </c>
      <c r="C6" s="17" t="s">
        <v>266</v>
      </c>
      <c r="D6" s="17" t="s">
        <v>267</v>
      </c>
      <c r="E6" s="17" t="s">
        <v>268</v>
      </c>
      <c r="F6" s="17" t="s">
        <v>269</v>
      </c>
      <c r="G6" s="17" t="s">
        <v>270</v>
      </c>
      <c r="H6" s="17" t="s">
        <v>271</v>
      </c>
      <c r="I6" s="17" t="s">
        <v>272</v>
      </c>
      <c r="J6" s="17" t="s">
        <v>273</v>
      </c>
      <c r="K6" s="17" t="s">
        <v>274</v>
      </c>
    </row>
    <row r="7" spans="2:12" x14ac:dyDescent="0.3">
      <c r="B7" s="15" t="s">
        <v>275</v>
      </c>
      <c r="C7" s="14">
        <v>0.46505224063835099</v>
      </c>
      <c r="D7" s="14">
        <v>0.28613253272890299</v>
      </c>
      <c r="E7" s="14">
        <v>0.39858286708094098</v>
      </c>
      <c r="F7" s="14">
        <v>0.278314291586018</v>
      </c>
      <c r="G7" s="14">
        <v>0.29481162764421698</v>
      </c>
      <c r="H7" s="14">
        <v>0.29834853145358597</v>
      </c>
      <c r="I7" s="14">
        <v>0.25879260733379</v>
      </c>
      <c r="J7" s="14">
        <v>0.231545470964762</v>
      </c>
      <c r="K7" s="14">
        <v>0.27401607164112302</v>
      </c>
    </row>
    <row r="8" spans="2:12" x14ac:dyDescent="0.3">
      <c r="B8" s="15" t="s">
        <v>276</v>
      </c>
      <c r="C8" s="14">
        <v>0.331352994111976</v>
      </c>
      <c r="D8" s="14">
        <v>0.43736265562281001</v>
      </c>
      <c r="E8" s="14">
        <v>0.40925922843072698</v>
      </c>
      <c r="F8" s="14">
        <v>0.42894927831878898</v>
      </c>
      <c r="G8" s="14">
        <v>0.40828275174645001</v>
      </c>
      <c r="H8" s="14">
        <v>0.390028546247981</v>
      </c>
      <c r="I8" s="14">
        <v>0.41156858464329299</v>
      </c>
      <c r="J8" s="14">
        <v>0.36582894282573603</v>
      </c>
      <c r="K8" s="14">
        <v>0.34062775195876899</v>
      </c>
    </row>
    <row r="9" spans="2:12" x14ac:dyDescent="0.3">
      <c r="B9" s="15" t="s">
        <v>277</v>
      </c>
      <c r="C9" s="14">
        <v>0.14574407486713301</v>
      </c>
      <c r="D9" s="14">
        <v>0.20600217215566</v>
      </c>
      <c r="E9" s="14">
        <v>0.12958432345291299</v>
      </c>
      <c r="F9" s="14">
        <v>0.21740205625272499</v>
      </c>
      <c r="G9" s="14">
        <v>0.21463745776350299</v>
      </c>
      <c r="H9" s="14">
        <v>0.23298111850214201</v>
      </c>
      <c r="I9" s="14">
        <v>0.23894449029895301</v>
      </c>
      <c r="J9" s="14">
        <v>0.281754804796574</v>
      </c>
      <c r="K9" s="14">
        <v>0.24963788618844701</v>
      </c>
    </row>
    <row r="10" spans="2:12" x14ac:dyDescent="0.3">
      <c r="B10" s="15" t="s">
        <v>278</v>
      </c>
      <c r="C10" s="14">
        <v>2.9322262657822298E-2</v>
      </c>
      <c r="D10" s="14">
        <v>2.6639594130836101E-2</v>
      </c>
      <c r="E10" s="14">
        <v>3.0017592162373902E-2</v>
      </c>
      <c r="F10" s="14">
        <v>3.2852420001659499E-2</v>
      </c>
      <c r="G10" s="14">
        <v>3.1611590900635402E-2</v>
      </c>
      <c r="H10" s="14">
        <v>3.7172399630424499E-2</v>
      </c>
      <c r="I10" s="14">
        <v>4.12059351631315E-2</v>
      </c>
      <c r="J10" s="14">
        <v>4.69090700073381E-2</v>
      </c>
      <c r="K10" s="14">
        <v>6.0390346923327898E-2</v>
      </c>
    </row>
    <row r="11" spans="2:12" x14ac:dyDescent="0.3">
      <c r="B11" s="15" t="s">
        <v>279</v>
      </c>
      <c r="C11" s="14">
        <v>8.4085417130490905E-3</v>
      </c>
      <c r="D11" s="14">
        <v>1.15886171560927E-2</v>
      </c>
      <c r="E11" s="14">
        <v>1.21588689518261E-2</v>
      </c>
      <c r="F11" s="14">
        <v>1.0018310648147399E-2</v>
      </c>
      <c r="G11" s="14">
        <v>1.3814958062563601E-2</v>
      </c>
      <c r="H11" s="14">
        <v>1.4505963543514499E-2</v>
      </c>
      <c r="I11" s="14">
        <v>1.60579449291651E-2</v>
      </c>
      <c r="J11" s="14">
        <v>1.8371179267118499E-2</v>
      </c>
      <c r="K11" s="14">
        <v>2.19817054436342E-2</v>
      </c>
    </row>
    <row r="12" spans="2:12" x14ac:dyDescent="0.3">
      <c r="B12" s="15" t="s">
        <v>122</v>
      </c>
      <c r="C12" s="14">
        <v>2.0119886011668899E-2</v>
      </c>
      <c r="D12" s="14">
        <v>3.2274428205698799E-2</v>
      </c>
      <c r="E12" s="14">
        <v>2.0397119921218499E-2</v>
      </c>
      <c r="F12" s="14">
        <v>3.2463643192661103E-2</v>
      </c>
      <c r="G12" s="14">
        <v>3.6841613882630797E-2</v>
      </c>
      <c r="H12" s="14">
        <v>2.6963440622352501E-2</v>
      </c>
      <c r="I12" s="14">
        <v>3.3430437631666803E-2</v>
      </c>
      <c r="J12" s="14">
        <v>5.5590532138471503E-2</v>
      </c>
      <c r="K12" s="14">
        <v>5.3346237844699503E-2</v>
      </c>
    </row>
    <row r="13" spans="2:12" x14ac:dyDescent="0.3">
      <c r="B13" s="23" t="s">
        <v>280</v>
      </c>
      <c r="C13" s="21">
        <v>0.79640523475032698</v>
      </c>
      <c r="D13" s="21">
        <v>0.723495188351712</v>
      </c>
      <c r="E13" s="21">
        <v>0.80784209551166897</v>
      </c>
      <c r="F13" s="21">
        <v>0.70726356990480699</v>
      </c>
      <c r="G13" s="21">
        <v>0.70309437939066699</v>
      </c>
      <c r="H13" s="21">
        <v>0.68837707770156698</v>
      </c>
      <c r="I13" s="21">
        <v>0.67036119197708299</v>
      </c>
      <c r="J13" s="21">
        <v>0.59737441379049705</v>
      </c>
      <c r="K13" s="21">
        <v>0.614643823599892</v>
      </c>
    </row>
    <row r="14" spans="2:12" x14ac:dyDescent="0.3">
      <c r="B14" s="23" t="s">
        <v>281</v>
      </c>
      <c r="C14" s="21">
        <v>3.7730804370871403E-2</v>
      </c>
      <c r="D14" s="21">
        <v>3.8228211286928798E-2</v>
      </c>
      <c r="E14" s="21">
        <v>4.2176461114200002E-2</v>
      </c>
      <c r="F14" s="21">
        <v>4.2870730649806899E-2</v>
      </c>
      <c r="G14" s="21">
        <v>4.5426548963199101E-2</v>
      </c>
      <c r="H14" s="21">
        <v>5.1678363173939E-2</v>
      </c>
      <c r="I14" s="21">
        <v>5.7263880092296597E-2</v>
      </c>
      <c r="J14" s="21">
        <v>6.5280249274456595E-2</v>
      </c>
      <c r="K14" s="21">
        <v>8.2372052366962101E-2</v>
      </c>
    </row>
    <row r="15" spans="2:12" x14ac:dyDescent="0.3">
      <c r="B15" s="23" t="s">
        <v>252</v>
      </c>
      <c r="C15" s="22">
        <v>0.75867443037945603</v>
      </c>
      <c r="D15" s="22">
        <v>0.68526697706478301</v>
      </c>
      <c r="E15" s="22">
        <v>0.76566563439746904</v>
      </c>
      <c r="F15" s="22">
        <v>0.66439283925500003</v>
      </c>
      <c r="G15" s="22">
        <v>0.65766783042746801</v>
      </c>
      <c r="H15" s="22">
        <v>0.63669871452762805</v>
      </c>
      <c r="I15" s="22">
        <v>0.613097311884786</v>
      </c>
      <c r="J15" s="22">
        <v>0.53209416451604097</v>
      </c>
      <c r="K15" s="22">
        <v>0.53227177123293001</v>
      </c>
    </row>
    <row r="16" spans="2:12" x14ac:dyDescent="0.3">
      <c r="B16" s="16"/>
      <c r="C16" s="16"/>
      <c r="D16" s="16"/>
      <c r="E16" s="16"/>
      <c r="F16" s="16"/>
      <c r="G16" s="16"/>
      <c r="H16" s="16"/>
      <c r="I16" s="16"/>
      <c r="J16" s="16"/>
      <c r="K16" s="16"/>
    </row>
    <row r="17" spans="2:2" x14ac:dyDescent="0.3">
      <c r="B17" t="s">
        <v>72</v>
      </c>
    </row>
    <row r="18" spans="2:2" x14ac:dyDescent="0.3">
      <c r="B18" t="s">
        <v>73</v>
      </c>
    </row>
    <row r="22" spans="2:2" x14ac:dyDescent="0.3">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283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275</v>
      </c>
      <c r="C9" s="14">
        <v>0.27401607164112302</v>
      </c>
      <c r="D9" s="14">
        <v>0.28833329105625399</v>
      </c>
      <c r="E9" s="14">
        <v>0.258522947996075</v>
      </c>
      <c r="F9" s="14"/>
      <c r="G9" s="14">
        <v>0.27881380627263203</v>
      </c>
      <c r="H9" s="14">
        <v>0.26152502919793602</v>
      </c>
      <c r="I9" s="14">
        <v>0.31329701690368</v>
      </c>
      <c r="J9" s="14">
        <v>0.24323114728197001</v>
      </c>
      <c r="K9" s="14"/>
      <c r="L9" s="14">
        <v>0.32843276252888798</v>
      </c>
      <c r="M9" s="14">
        <v>0.23281023551628499</v>
      </c>
      <c r="N9" s="14">
        <v>0.22830921590269901</v>
      </c>
      <c r="O9" s="14">
        <v>0.26680492238000703</v>
      </c>
      <c r="P9" s="14">
        <v>0.26645979610457399</v>
      </c>
      <c r="Q9" s="14">
        <v>0.29946711495688799</v>
      </c>
      <c r="R9" s="14">
        <v>0.30045151456707703</v>
      </c>
      <c r="S9" s="14">
        <v>0.20322343179529301</v>
      </c>
      <c r="T9" s="14">
        <v>0.28438444468632301</v>
      </c>
      <c r="U9" s="14">
        <v>0.254929418687808</v>
      </c>
      <c r="V9" s="14">
        <v>0.303189248013573</v>
      </c>
      <c r="W9" s="14">
        <v>0.27764276042421399</v>
      </c>
      <c r="X9" s="14"/>
      <c r="Y9" s="14">
        <v>0.26669975703879401</v>
      </c>
      <c r="Z9" s="14">
        <v>0.294233261741848</v>
      </c>
      <c r="AA9" s="14">
        <v>0.28159182210112998</v>
      </c>
      <c r="AB9" s="14"/>
      <c r="AC9" s="14">
        <v>0.26976905117054201</v>
      </c>
      <c r="AD9" s="14">
        <v>0.26570955479790498</v>
      </c>
      <c r="AE9" s="14">
        <v>0.297929008528658</v>
      </c>
      <c r="AF9" s="14"/>
      <c r="AG9" s="14">
        <v>0.25173517932084999</v>
      </c>
      <c r="AH9" s="14">
        <v>0.27675188808222401</v>
      </c>
      <c r="AI9" s="14">
        <v>0.35010853360208199</v>
      </c>
      <c r="AJ9" s="14">
        <v>0.25859199508817998</v>
      </c>
      <c r="AK9" s="14">
        <v>0.26060425861894698</v>
      </c>
    </row>
    <row r="10" spans="2:37" x14ac:dyDescent="0.3">
      <c r="B10" s="15" t="s">
        <v>276</v>
      </c>
      <c r="C10" s="14">
        <v>0.34062775195876899</v>
      </c>
      <c r="D10" s="14">
        <v>0.32703444961626399</v>
      </c>
      <c r="E10" s="14">
        <v>0.35482676524976098</v>
      </c>
      <c r="F10" s="14"/>
      <c r="G10" s="14">
        <v>0.36346452826345399</v>
      </c>
      <c r="H10" s="14">
        <v>0.34848712108921298</v>
      </c>
      <c r="I10" s="14">
        <v>0.326197577346791</v>
      </c>
      <c r="J10" s="14">
        <v>0.32549519616682399</v>
      </c>
      <c r="K10" s="14"/>
      <c r="L10" s="14">
        <v>0.32237765871093899</v>
      </c>
      <c r="M10" s="14">
        <v>0.36159054007936697</v>
      </c>
      <c r="N10" s="14">
        <v>0.34646714129629402</v>
      </c>
      <c r="O10" s="14">
        <v>0.35475840463476299</v>
      </c>
      <c r="P10" s="14">
        <v>0.414159142615941</v>
      </c>
      <c r="Q10" s="14">
        <v>0.35189404743576103</v>
      </c>
      <c r="R10" s="14">
        <v>0.30942135957682299</v>
      </c>
      <c r="S10" s="14">
        <v>0.37699474650122</v>
      </c>
      <c r="T10" s="14">
        <v>0.33752497421859501</v>
      </c>
      <c r="U10" s="14">
        <v>0.30851978817709702</v>
      </c>
      <c r="V10" s="14">
        <v>0.26078239033624301</v>
      </c>
      <c r="W10" s="14">
        <v>0.34756854511548801</v>
      </c>
      <c r="X10" s="14"/>
      <c r="Y10" s="14">
        <v>0.38255596636348699</v>
      </c>
      <c r="Z10" s="14">
        <v>0.327756943747193</v>
      </c>
      <c r="AA10" s="14">
        <v>0.394250560825119</v>
      </c>
      <c r="AB10" s="14"/>
      <c r="AC10" s="14">
        <v>0.34468253803123999</v>
      </c>
      <c r="AD10" s="14">
        <v>0.33706231206295301</v>
      </c>
      <c r="AE10" s="14">
        <v>0.33140462310163998</v>
      </c>
      <c r="AF10" s="14"/>
      <c r="AG10" s="14">
        <v>0.36851795252855801</v>
      </c>
      <c r="AH10" s="14">
        <v>0.37851067597642102</v>
      </c>
      <c r="AI10" s="14">
        <v>0.35572864249472602</v>
      </c>
      <c r="AJ10" s="14">
        <v>0.32730306700464001</v>
      </c>
      <c r="AK10" s="14">
        <v>0.34931642852558498</v>
      </c>
    </row>
    <row r="11" spans="2:37" x14ac:dyDescent="0.3">
      <c r="B11" s="15" t="s">
        <v>277</v>
      </c>
      <c r="C11" s="14">
        <v>0.24963788618844701</v>
      </c>
      <c r="D11" s="14">
        <v>0.244449520421606</v>
      </c>
      <c r="E11" s="14">
        <v>0.25569656755833398</v>
      </c>
      <c r="F11" s="14"/>
      <c r="G11" s="14">
        <v>0.23624673177008099</v>
      </c>
      <c r="H11" s="14">
        <v>0.23881855116950401</v>
      </c>
      <c r="I11" s="14">
        <v>0.24035117839801201</v>
      </c>
      <c r="J11" s="14">
        <v>0.28324879582316598</v>
      </c>
      <c r="K11" s="14"/>
      <c r="L11" s="14">
        <v>0.22212069484789801</v>
      </c>
      <c r="M11" s="14">
        <v>0.26369934425786301</v>
      </c>
      <c r="N11" s="14">
        <v>0.290169290792682</v>
      </c>
      <c r="O11" s="14">
        <v>0.22469894318074099</v>
      </c>
      <c r="P11" s="14">
        <v>0.22194891283571</v>
      </c>
      <c r="Q11" s="14">
        <v>0.247314110466963</v>
      </c>
      <c r="R11" s="14">
        <v>0.25666678824085898</v>
      </c>
      <c r="S11" s="14">
        <v>0.25688096327698001</v>
      </c>
      <c r="T11" s="14">
        <v>0.25581305551353001</v>
      </c>
      <c r="U11" s="14">
        <v>0.27681976439766898</v>
      </c>
      <c r="V11" s="14">
        <v>0.26365061666656497</v>
      </c>
      <c r="W11" s="14">
        <v>0.19920294645217601</v>
      </c>
      <c r="X11" s="14"/>
      <c r="Y11" s="14">
        <v>0.23992581547786099</v>
      </c>
      <c r="Z11" s="14">
        <v>0.23491840680739701</v>
      </c>
      <c r="AA11" s="14">
        <v>0.21080927035668301</v>
      </c>
      <c r="AB11" s="14"/>
      <c r="AC11" s="14">
        <v>0.26045569376708499</v>
      </c>
      <c r="AD11" s="14">
        <v>0.25592747768934099</v>
      </c>
      <c r="AE11" s="14">
        <v>0.22758756143557399</v>
      </c>
      <c r="AF11" s="14"/>
      <c r="AG11" s="14">
        <v>0.28434334224011798</v>
      </c>
      <c r="AH11" s="14">
        <v>0.204531733900364</v>
      </c>
      <c r="AI11" s="14">
        <v>0.17097248460213099</v>
      </c>
      <c r="AJ11" s="14">
        <v>0.28112034306579298</v>
      </c>
      <c r="AK11" s="14">
        <v>0.25055831709646498</v>
      </c>
    </row>
    <row r="12" spans="2:37" x14ac:dyDescent="0.3">
      <c r="B12" s="15" t="s">
        <v>278</v>
      </c>
      <c r="C12" s="14">
        <v>6.0390346923327898E-2</v>
      </c>
      <c r="D12" s="14">
        <v>6.9897909709821904E-2</v>
      </c>
      <c r="E12" s="14">
        <v>5.0853072833928002E-2</v>
      </c>
      <c r="F12" s="14"/>
      <c r="G12" s="14">
        <v>6.51661790837232E-2</v>
      </c>
      <c r="H12" s="14">
        <v>6.2800048811783402E-2</v>
      </c>
      <c r="I12" s="14">
        <v>5.4995487292991897E-2</v>
      </c>
      <c r="J12" s="14">
        <v>5.8362772724863003E-2</v>
      </c>
      <c r="K12" s="14"/>
      <c r="L12" s="14">
        <v>6.3773878186276306E-2</v>
      </c>
      <c r="M12" s="14">
        <v>6.0604916438334801E-2</v>
      </c>
      <c r="N12" s="14">
        <v>5.7439510659357297E-2</v>
      </c>
      <c r="O12" s="14">
        <v>6.6010535484828797E-2</v>
      </c>
      <c r="P12" s="14">
        <v>5.6041481137344501E-2</v>
      </c>
      <c r="Q12" s="14">
        <v>4.9084945682881402E-2</v>
      </c>
      <c r="R12" s="14">
        <v>5.8907328517100697E-2</v>
      </c>
      <c r="S12" s="14">
        <v>8.0299900508352506E-2</v>
      </c>
      <c r="T12" s="14">
        <v>5.06160002700776E-2</v>
      </c>
      <c r="U12" s="14">
        <v>7.0576443699826394E-2</v>
      </c>
      <c r="V12" s="14">
        <v>6.9763905505254895E-2</v>
      </c>
      <c r="W12" s="14">
        <v>4.5818977087390397E-2</v>
      </c>
      <c r="X12" s="14"/>
      <c r="Y12" s="14">
        <v>5.0416681167818903E-2</v>
      </c>
      <c r="Z12" s="14">
        <v>7.0257738881108894E-2</v>
      </c>
      <c r="AA12" s="14">
        <v>5.5232254607549998E-2</v>
      </c>
      <c r="AB12" s="14"/>
      <c r="AC12" s="14">
        <v>5.0330171083394597E-2</v>
      </c>
      <c r="AD12" s="14">
        <v>6.7333442310363603E-2</v>
      </c>
      <c r="AE12" s="14">
        <v>6.1971006953769302E-2</v>
      </c>
      <c r="AF12" s="14"/>
      <c r="AG12" s="14">
        <v>2.7061667472337798E-2</v>
      </c>
      <c r="AH12" s="14">
        <v>9.0432550259696196E-2</v>
      </c>
      <c r="AI12" s="14">
        <v>6.6048043389351205E-2</v>
      </c>
      <c r="AJ12" s="14">
        <v>5.4591862789279903E-2</v>
      </c>
      <c r="AK12" s="14">
        <v>6.3537997281351705E-2</v>
      </c>
    </row>
    <row r="13" spans="2:37" x14ac:dyDescent="0.3">
      <c r="B13" s="15" t="s">
        <v>279</v>
      </c>
      <c r="C13" s="14">
        <v>2.19817054436342E-2</v>
      </c>
      <c r="D13" s="14">
        <v>3.38780466697284E-2</v>
      </c>
      <c r="E13" s="14">
        <v>1.05117480610497E-2</v>
      </c>
      <c r="F13" s="14"/>
      <c r="G13" s="14">
        <v>1.8579137305346799E-2</v>
      </c>
      <c r="H13" s="14">
        <v>2.6387857680296702E-2</v>
      </c>
      <c r="I13" s="14">
        <v>2.53018349443754E-2</v>
      </c>
      <c r="J13" s="14">
        <v>1.84806399623588E-2</v>
      </c>
      <c r="K13" s="14"/>
      <c r="L13" s="14">
        <v>2.0076945369464898E-2</v>
      </c>
      <c r="M13" s="14">
        <v>2.2899706994813002E-2</v>
      </c>
      <c r="N13" s="14">
        <v>2.1045562542044701E-2</v>
      </c>
      <c r="O13" s="14">
        <v>2.1875207439907101E-2</v>
      </c>
      <c r="P13" s="14">
        <v>1.36763972729403E-2</v>
      </c>
      <c r="Q13" s="14">
        <v>1.44417359040911E-2</v>
      </c>
      <c r="R13" s="14">
        <v>1.2520825728887099E-2</v>
      </c>
      <c r="S13" s="14">
        <v>8.0188168998416992E-3</v>
      </c>
      <c r="T13" s="14">
        <v>2.6858475908924699E-2</v>
      </c>
      <c r="U13" s="14">
        <v>2.5912424200660499E-2</v>
      </c>
      <c r="V13" s="14">
        <v>5.1009740644127603E-2</v>
      </c>
      <c r="W13" s="14">
        <v>3.7382674050866101E-2</v>
      </c>
      <c r="X13" s="14"/>
      <c r="Y13" s="14">
        <v>1.5816246839444902E-2</v>
      </c>
      <c r="Z13" s="14">
        <v>2.6056616285558599E-2</v>
      </c>
      <c r="AA13" s="14">
        <v>2.1030996387384999E-2</v>
      </c>
      <c r="AB13" s="14"/>
      <c r="AC13" s="14">
        <v>2.0187037846838399E-2</v>
      </c>
      <c r="AD13" s="14">
        <v>2.73946798177521E-2</v>
      </c>
      <c r="AE13" s="14">
        <v>1.2729780970731901E-2</v>
      </c>
      <c r="AF13" s="14"/>
      <c r="AG13" s="14">
        <v>5.7025798504592599E-2</v>
      </c>
      <c r="AH13" s="14">
        <v>8.2567152309115099E-3</v>
      </c>
      <c r="AI13" s="14">
        <v>1.5986787657616901E-2</v>
      </c>
      <c r="AJ13" s="14">
        <v>2.1641947811172201E-2</v>
      </c>
      <c r="AK13" s="14">
        <v>2.5640499837144101E-2</v>
      </c>
    </row>
    <row r="14" spans="2:37" x14ac:dyDescent="0.3">
      <c r="B14" s="15" t="s">
        <v>122</v>
      </c>
      <c r="C14" s="14">
        <v>5.3346237844699503E-2</v>
      </c>
      <c r="D14" s="14">
        <v>3.6406782526325301E-2</v>
      </c>
      <c r="E14" s="14">
        <v>6.9588898300851507E-2</v>
      </c>
      <c r="F14" s="14"/>
      <c r="G14" s="14">
        <v>3.7729617304762403E-2</v>
      </c>
      <c r="H14" s="14">
        <v>6.19813920512663E-2</v>
      </c>
      <c r="I14" s="14">
        <v>3.9856905114149702E-2</v>
      </c>
      <c r="J14" s="14">
        <v>7.1181448040817497E-2</v>
      </c>
      <c r="K14" s="14"/>
      <c r="L14" s="14">
        <v>4.3218060356533403E-2</v>
      </c>
      <c r="M14" s="14">
        <v>5.8395256713337097E-2</v>
      </c>
      <c r="N14" s="14">
        <v>5.6569278806923702E-2</v>
      </c>
      <c r="O14" s="14">
        <v>6.5851986879752494E-2</v>
      </c>
      <c r="P14" s="14">
        <v>2.7714270033489901E-2</v>
      </c>
      <c r="Q14" s="14">
        <v>3.7798045553416003E-2</v>
      </c>
      <c r="R14" s="14">
        <v>6.2032183369252598E-2</v>
      </c>
      <c r="S14" s="14">
        <v>7.4582141018312703E-2</v>
      </c>
      <c r="T14" s="14">
        <v>4.4803049402550199E-2</v>
      </c>
      <c r="U14" s="14">
        <v>6.3242160836939801E-2</v>
      </c>
      <c r="V14" s="14">
        <v>5.16040988342358E-2</v>
      </c>
      <c r="W14" s="14">
        <v>9.2384096869865706E-2</v>
      </c>
      <c r="X14" s="14"/>
      <c r="Y14" s="14">
        <v>4.45855331125945E-2</v>
      </c>
      <c r="Z14" s="14">
        <v>4.6777032536894102E-2</v>
      </c>
      <c r="AA14" s="14">
        <v>3.7085095722133497E-2</v>
      </c>
      <c r="AB14" s="14"/>
      <c r="AC14" s="14">
        <v>5.4575508100899103E-2</v>
      </c>
      <c r="AD14" s="14">
        <v>4.6572533321685698E-2</v>
      </c>
      <c r="AE14" s="14">
        <v>6.8378019009627602E-2</v>
      </c>
      <c r="AF14" s="14"/>
      <c r="AG14" s="14">
        <v>1.1316059933543199E-2</v>
      </c>
      <c r="AH14" s="14">
        <v>4.1516436550383798E-2</v>
      </c>
      <c r="AI14" s="14">
        <v>4.1155508254092102E-2</v>
      </c>
      <c r="AJ14" s="14">
        <v>5.67507842409345E-2</v>
      </c>
      <c r="AK14" s="14">
        <v>5.0342498640507501E-2</v>
      </c>
    </row>
    <row r="15" spans="2:37" x14ac:dyDescent="0.3">
      <c r="B15" s="15" t="s">
        <v>280</v>
      </c>
      <c r="C15" s="21">
        <v>0.614643823599892</v>
      </c>
      <c r="D15" s="21">
        <v>0.61536774067251798</v>
      </c>
      <c r="E15" s="21">
        <v>0.61334971324583698</v>
      </c>
      <c r="F15" s="21"/>
      <c r="G15" s="21">
        <v>0.64227833453608596</v>
      </c>
      <c r="H15" s="21">
        <v>0.61001215028714895</v>
      </c>
      <c r="I15" s="21">
        <v>0.63949459425047095</v>
      </c>
      <c r="J15" s="21">
        <v>0.56872634344879403</v>
      </c>
      <c r="K15" s="21"/>
      <c r="L15" s="21">
        <v>0.65081042123982702</v>
      </c>
      <c r="M15" s="21">
        <v>0.59440077559565196</v>
      </c>
      <c r="N15" s="21">
        <v>0.574776357198993</v>
      </c>
      <c r="O15" s="21">
        <v>0.62156332701477002</v>
      </c>
      <c r="P15" s="21">
        <v>0.68061893872051504</v>
      </c>
      <c r="Q15" s="21">
        <v>0.65136116239264896</v>
      </c>
      <c r="R15" s="21">
        <v>0.60987287414390001</v>
      </c>
      <c r="S15" s="21">
        <v>0.58021817829651401</v>
      </c>
      <c r="T15" s="21">
        <v>0.62190941890491802</v>
      </c>
      <c r="U15" s="21">
        <v>0.56344920686490396</v>
      </c>
      <c r="V15" s="21">
        <v>0.56397163834981601</v>
      </c>
      <c r="W15" s="21">
        <v>0.62521130553970194</v>
      </c>
      <c r="X15" s="21"/>
      <c r="Y15" s="21">
        <v>0.64925572340228099</v>
      </c>
      <c r="Z15" s="21">
        <v>0.62199020548904105</v>
      </c>
      <c r="AA15" s="21">
        <v>0.67584238292624899</v>
      </c>
      <c r="AB15" s="21"/>
      <c r="AC15" s="21">
        <v>0.614451589201782</v>
      </c>
      <c r="AD15" s="21">
        <v>0.60277186686085704</v>
      </c>
      <c r="AE15" s="21">
        <v>0.62933363163029798</v>
      </c>
      <c r="AF15" s="21"/>
      <c r="AG15" s="21">
        <v>0.620253131849408</v>
      </c>
      <c r="AH15" s="21">
        <v>0.65526256405864503</v>
      </c>
      <c r="AI15" s="21">
        <v>0.70583717609680896</v>
      </c>
      <c r="AJ15" s="21">
        <v>0.58589506209282005</v>
      </c>
      <c r="AK15" s="21">
        <v>0.60992068714453196</v>
      </c>
    </row>
    <row r="16" spans="2:37" x14ac:dyDescent="0.3">
      <c r="B16" s="15" t="s">
        <v>281</v>
      </c>
      <c r="C16" s="21">
        <v>8.2372052366962101E-2</v>
      </c>
      <c r="D16" s="21">
        <v>0.10377595637955001</v>
      </c>
      <c r="E16" s="21">
        <v>6.1364820894977697E-2</v>
      </c>
      <c r="F16" s="21"/>
      <c r="G16" s="21">
        <v>8.3745316389070096E-2</v>
      </c>
      <c r="H16" s="21">
        <v>8.9187906492080096E-2</v>
      </c>
      <c r="I16" s="21">
        <v>8.0297322237367297E-2</v>
      </c>
      <c r="J16" s="21">
        <v>7.6843412687221793E-2</v>
      </c>
      <c r="K16" s="21"/>
      <c r="L16" s="21">
        <v>8.3850823555741194E-2</v>
      </c>
      <c r="M16" s="21">
        <v>8.3504623433147795E-2</v>
      </c>
      <c r="N16" s="21">
        <v>7.8485073201401898E-2</v>
      </c>
      <c r="O16" s="21">
        <v>8.7885742924735805E-2</v>
      </c>
      <c r="P16" s="21">
        <v>6.97178784102849E-2</v>
      </c>
      <c r="Q16" s="21">
        <v>6.35266815869725E-2</v>
      </c>
      <c r="R16" s="21">
        <v>7.1428154245987793E-2</v>
      </c>
      <c r="S16" s="21">
        <v>8.8318717408194206E-2</v>
      </c>
      <c r="T16" s="21">
        <v>7.74744761790023E-2</v>
      </c>
      <c r="U16" s="21">
        <v>9.6488867900486996E-2</v>
      </c>
      <c r="V16" s="21">
        <v>0.12077364614938201</v>
      </c>
      <c r="W16" s="21">
        <v>8.3201651138256505E-2</v>
      </c>
      <c r="X16" s="21"/>
      <c r="Y16" s="21">
        <v>6.6232928007263797E-2</v>
      </c>
      <c r="Z16" s="21">
        <v>9.6314355166667406E-2</v>
      </c>
      <c r="AA16" s="21">
        <v>7.6263250994935E-2</v>
      </c>
      <c r="AB16" s="21"/>
      <c r="AC16" s="21">
        <v>7.0517208930233E-2</v>
      </c>
      <c r="AD16" s="21">
        <v>9.4728122128115697E-2</v>
      </c>
      <c r="AE16" s="21">
        <v>7.4700787924501202E-2</v>
      </c>
      <c r="AF16" s="21"/>
      <c r="AG16" s="21">
        <v>8.4087465976930398E-2</v>
      </c>
      <c r="AH16" s="21">
        <v>9.8689265490607705E-2</v>
      </c>
      <c r="AI16" s="21">
        <v>8.2034831046968099E-2</v>
      </c>
      <c r="AJ16" s="21">
        <v>7.6233810600452104E-2</v>
      </c>
      <c r="AK16" s="21">
        <v>8.9178497118495806E-2</v>
      </c>
    </row>
    <row r="17" spans="2:37" x14ac:dyDescent="0.3">
      <c r="B17" s="15" t="s">
        <v>252</v>
      </c>
      <c r="C17" s="22">
        <v>0.53227177123293001</v>
      </c>
      <c r="D17" s="22">
        <v>0.51159178429296803</v>
      </c>
      <c r="E17" s="22">
        <v>0.55198489235085901</v>
      </c>
      <c r="F17" s="22"/>
      <c r="G17" s="22">
        <v>0.55853301814701595</v>
      </c>
      <c r="H17" s="22">
        <v>0.52082424379506898</v>
      </c>
      <c r="I17" s="22">
        <v>0.55919727201310399</v>
      </c>
      <c r="J17" s="22">
        <v>0.49188293076157202</v>
      </c>
      <c r="K17" s="22"/>
      <c r="L17" s="22">
        <v>0.56695959768408599</v>
      </c>
      <c r="M17" s="22">
        <v>0.51089615216250395</v>
      </c>
      <c r="N17" s="22">
        <v>0.49629128399759098</v>
      </c>
      <c r="O17" s="22">
        <v>0.53367758409003396</v>
      </c>
      <c r="P17" s="22">
        <v>0.61090106031023095</v>
      </c>
      <c r="Q17" s="22">
        <v>0.58783448080567602</v>
      </c>
      <c r="R17" s="22">
        <v>0.53844471989791198</v>
      </c>
      <c r="S17" s="22">
        <v>0.49189946088831898</v>
      </c>
      <c r="T17" s="22">
        <v>0.54443494272591497</v>
      </c>
      <c r="U17" s="22">
        <v>0.46696033896441702</v>
      </c>
      <c r="V17" s="22">
        <v>0.44319799220043399</v>
      </c>
      <c r="W17" s="22">
        <v>0.54200965440144599</v>
      </c>
      <c r="X17" s="22"/>
      <c r="Y17" s="22">
        <v>0.583022795395017</v>
      </c>
      <c r="Z17" s="22">
        <v>0.52567585032237396</v>
      </c>
      <c r="AA17" s="22">
        <v>0.59957913193131396</v>
      </c>
      <c r="AB17" s="22"/>
      <c r="AC17" s="22">
        <v>0.54393438027154895</v>
      </c>
      <c r="AD17" s="22">
        <v>0.50804374473274205</v>
      </c>
      <c r="AE17" s="22">
        <v>0.55463284370579602</v>
      </c>
      <c r="AF17" s="22"/>
      <c r="AG17" s="22">
        <v>0.53616566587247805</v>
      </c>
      <c r="AH17" s="22">
        <v>0.55657329856803694</v>
      </c>
      <c r="AI17" s="22">
        <v>0.62380234504984</v>
      </c>
      <c r="AJ17" s="22">
        <v>0.50966125149236796</v>
      </c>
      <c r="AK17" s="22">
        <v>0.52074219002603594</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284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275</v>
      </c>
      <c r="C9" s="14">
        <v>0.29834853145358597</v>
      </c>
      <c r="D9" s="14">
        <v>0.28200275746893</v>
      </c>
      <c r="E9" s="14">
        <v>0.31166607369893001</v>
      </c>
      <c r="F9" s="14"/>
      <c r="G9" s="14">
        <v>0.28057334207754497</v>
      </c>
      <c r="H9" s="14">
        <v>0.31923105550820302</v>
      </c>
      <c r="I9" s="14">
        <v>0.315566861418209</v>
      </c>
      <c r="J9" s="14">
        <v>0.28249450838061702</v>
      </c>
      <c r="K9" s="14"/>
      <c r="L9" s="14">
        <v>0.38140866314431099</v>
      </c>
      <c r="M9" s="14">
        <v>0.23935691492125299</v>
      </c>
      <c r="N9" s="14">
        <v>0.28753742245446201</v>
      </c>
      <c r="O9" s="14">
        <v>0.28720456609380601</v>
      </c>
      <c r="P9" s="14">
        <v>0.25385738718255801</v>
      </c>
      <c r="Q9" s="14">
        <v>0.28405475785682899</v>
      </c>
      <c r="R9" s="14">
        <v>0.28442094146082098</v>
      </c>
      <c r="S9" s="14">
        <v>0.26730673551648199</v>
      </c>
      <c r="T9" s="14">
        <v>0.31567193946375099</v>
      </c>
      <c r="U9" s="14">
        <v>0.32545719504753301</v>
      </c>
      <c r="V9" s="14">
        <v>0.32441737957792599</v>
      </c>
      <c r="W9" s="14">
        <v>0.26555025973510299</v>
      </c>
      <c r="X9" s="14"/>
      <c r="Y9" s="14">
        <v>0.24104003517231601</v>
      </c>
      <c r="Z9" s="14">
        <v>0.34390430443673098</v>
      </c>
      <c r="AA9" s="14">
        <v>0.29605033616613702</v>
      </c>
      <c r="AB9" s="14"/>
      <c r="AC9" s="14">
        <v>0.25832107064634602</v>
      </c>
      <c r="AD9" s="14">
        <v>0.30998301710027598</v>
      </c>
      <c r="AE9" s="14">
        <v>0.31633591444248399</v>
      </c>
      <c r="AF9" s="14"/>
      <c r="AG9" s="14">
        <v>0.26603309867807901</v>
      </c>
      <c r="AH9" s="14">
        <v>0.249732340585928</v>
      </c>
      <c r="AI9" s="14">
        <v>0.37562592893121899</v>
      </c>
      <c r="AJ9" s="14">
        <v>0.27941735616115598</v>
      </c>
      <c r="AK9" s="14">
        <v>0.315876338930557</v>
      </c>
    </row>
    <row r="10" spans="2:37" x14ac:dyDescent="0.3">
      <c r="B10" s="15" t="s">
        <v>276</v>
      </c>
      <c r="C10" s="14">
        <v>0.390028546247981</v>
      </c>
      <c r="D10" s="14">
        <v>0.37888255467847298</v>
      </c>
      <c r="E10" s="14">
        <v>0.402150610708636</v>
      </c>
      <c r="F10" s="14"/>
      <c r="G10" s="14">
        <v>0.41019082946006102</v>
      </c>
      <c r="H10" s="14">
        <v>0.39855165848024399</v>
      </c>
      <c r="I10" s="14">
        <v>0.36974291439060603</v>
      </c>
      <c r="J10" s="14">
        <v>0.37767280247476998</v>
      </c>
      <c r="K10" s="14"/>
      <c r="L10" s="14">
        <v>0.32611064107804599</v>
      </c>
      <c r="M10" s="14">
        <v>0.452068342429224</v>
      </c>
      <c r="N10" s="14">
        <v>0.35920470488095302</v>
      </c>
      <c r="O10" s="14">
        <v>0.36965778033360502</v>
      </c>
      <c r="P10" s="14">
        <v>0.43432715257149102</v>
      </c>
      <c r="Q10" s="14">
        <v>0.46188149613289597</v>
      </c>
      <c r="R10" s="14">
        <v>0.417241403605287</v>
      </c>
      <c r="S10" s="14">
        <v>0.43877153198479502</v>
      </c>
      <c r="T10" s="14">
        <v>0.34932168568661998</v>
      </c>
      <c r="U10" s="14">
        <v>0.33998741241518698</v>
      </c>
      <c r="V10" s="14">
        <v>0.35565407804896898</v>
      </c>
      <c r="W10" s="14">
        <v>0.46335949897588902</v>
      </c>
      <c r="X10" s="14"/>
      <c r="Y10" s="14">
        <v>0.42673491910600603</v>
      </c>
      <c r="Z10" s="14">
        <v>0.39616956936694903</v>
      </c>
      <c r="AA10" s="14">
        <v>0.33592155193196099</v>
      </c>
      <c r="AB10" s="14"/>
      <c r="AC10" s="14">
        <v>0.396407006988726</v>
      </c>
      <c r="AD10" s="14">
        <v>0.40473718985951701</v>
      </c>
      <c r="AE10" s="14">
        <v>0.36085440219859199</v>
      </c>
      <c r="AF10" s="14"/>
      <c r="AG10" s="14">
        <v>0.41068758040954401</v>
      </c>
      <c r="AH10" s="14">
        <v>0.40746216200324598</v>
      </c>
      <c r="AI10" s="14">
        <v>0.385046252496134</v>
      </c>
      <c r="AJ10" s="14">
        <v>0.403281186387839</v>
      </c>
      <c r="AK10" s="14">
        <v>0.36827293327847099</v>
      </c>
    </row>
    <row r="11" spans="2:37" x14ac:dyDescent="0.3">
      <c r="B11" s="15" t="s">
        <v>277</v>
      </c>
      <c r="C11" s="14">
        <v>0.23298111850214201</v>
      </c>
      <c r="D11" s="14">
        <v>0.25919685399279502</v>
      </c>
      <c r="E11" s="14">
        <v>0.208269407938967</v>
      </c>
      <c r="F11" s="14"/>
      <c r="G11" s="14">
        <v>0.23351879149311999</v>
      </c>
      <c r="H11" s="14">
        <v>0.20545577350755001</v>
      </c>
      <c r="I11" s="14">
        <v>0.24075771654771899</v>
      </c>
      <c r="J11" s="14">
        <v>0.255002681160304</v>
      </c>
      <c r="K11" s="14"/>
      <c r="L11" s="14">
        <v>0.19972916504538399</v>
      </c>
      <c r="M11" s="14">
        <v>0.23557551937975599</v>
      </c>
      <c r="N11" s="14">
        <v>0.24247520609578299</v>
      </c>
      <c r="O11" s="14">
        <v>0.25146349177786098</v>
      </c>
      <c r="P11" s="14">
        <v>0.23628084368623001</v>
      </c>
      <c r="Q11" s="14">
        <v>0.19189664433618001</v>
      </c>
      <c r="R11" s="14">
        <v>0.231669370546326</v>
      </c>
      <c r="S11" s="14">
        <v>0.22057314898191599</v>
      </c>
      <c r="T11" s="14">
        <v>0.27139077843277498</v>
      </c>
      <c r="U11" s="14">
        <v>0.26865130626563699</v>
      </c>
      <c r="V11" s="14">
        <v>0.243907044596335</v>
      </c>
      <c r="W11" s="14">
        <v>0.16520780009744301</v>
      </c>
      <c r="X11" s="14"/>
      <c r="Y11" s="14">
        <v>0.24641712552062101</v>
      </c>
      <c r="Z11" s="14">
        <v>0.187095066091061</v>
      </c>
      <c r="AA11" s="14">
        <v>0.28618210608684702</v>
      </c>
      <c r="AB11" s="14"/>
      <c r="AC11" s="14">
        <v>0.26100706096487197</v>
      </c>
      <c r="AD11" s="14">
        <v>0.216240583570183</v>
      </c>
      <c r="AE11" s="14">
        <v>0.23751390574888101</v>
      </c>
      <c r="AF11" s="14"/>
      <c r="AG11" s="14">
        <v>0.201499757756227</v>
      </c>
      <c r="AH11" s="14">
        <v>0.24425629833363699</v>
      </c>
      <c r="AI11" s="14">
        <v>0.17747886306469701</v>
      </c>
      <c r="AJ11" s="14">
        <v>0.25721788578914601</v>
      </c>
      <c r="AK11" s="14">
        <v>0.219112987480722</v>
      </c>
    </row>
    <row r="12" spans="2:37" x14ac:dyDescent="0.3">
      <c r="B12" s="15" t="s">
        <v>278</v>
      </c>
      <c r="C12" s="14">
        <v>3.7172399630424499E-2</v>
      </c>
      <c r="D12" s="14">
        <v>3.8747149756567102E-2</v>
      </c>
      <c r="E12" s="14">
        <v>3.5879741367464198E-2</v>
      </c>
      <c r="F12" s="14"/>
      <c r="G12" s="14">
        <v>3.8626616271670799E-2</v>
      </c>
      <c r="H12" s="14">
        <v>3.5034518581172298E-2</v>
      </c>
      <c r="I12" s="14">
        <v>4.2866145810583997E-2</v>
      </c>
      <c r="J12" s="14">
        <v>3.0467094741223399E-2</v>
      </c>
      <c r="K12" s="14"/>
      <c r="L12" s="14">
        <v>3.6995220763043797E-2</v>
      </c>
      <c r="M12" s="14">
        <v>3.7174393292847399E-2</v>
      </c>
      <c r="N12" s="14">
        <v>4.9951390556886202E-2</v>
      </c>
      <c r="O12" s="14">
        <v>5.2209174791191498E-2</v>
      </c>
      <c r="P12" s="14">
        <v>5.2539857441908901E-2</v>
      </c>
      <c r="Q12" s="14">
        <v>2.5346017198361701E-2</v>
      </c>
      <c r="R12" s="14">
        <v>3.3778080671319197E-2</v>
      </c>
      <c r="S12" s="14">
        <v>4.0591644114535003E-2</v>
      </c>
      <c r="T12" s="14">
        <v>2.65290848363419E-2</v>
      </c>
      <c r="U12" s="14">
        <v>2.9313070215334001E-2</v>
      </c>
      <c r="V12" s="14">
        <v>3.1658583924778799E-2</v>
      </c>
      <c r="W12" s="14">
        <v>3.4670864120958003E-2</v>
      </c>
      <c r="X12" s="14"/>
      <c r="Y12" s="14">
        <v>5.0601539041120802E-2</v>
      </c>
      <c r="Z12" s="14">
        <v>3.1433235606975501E-2</v>
      </c>
      <c r="AA12" s="14">
        <v>3.8819439086420701E-2</v>
      </c>
      <c r="AB12" s="14"/>
      <c r="AC12" s="14">
        <v>4.3133955137986298E-2</v>
      </c>
      <c r="AD12" s="14">
        <v>3.5194914213976802E-2</v>
      </c>
      <c r="AE12" s="14">
        <v>3.21746830072367E-2</v>
      </c>
      <c r="AF12" s="14"/>
      <c r="AG12" s="14">
        <v>5.4631241999898002E-2</v>
      </c>
      <c r="AH12" s="14">
        <v>5.7571203388988197E-2</v>
      </c>
      <c r="AI12" s="14">
        <v>4.0276239841831499E-2</v>
      </c>
      <c r="AJ12" s="14">
        <v>2.6961719705351699E-2</v>
      </c>
      <c r="AK12" s="14">
        <v>4.9944459770772401E-2</v>
      </c>
    </row>
    <row r="13" spans="2:37" x14ac:dyDescent="0.3">
      <c r="B13" s="15" t="s">
        <v>279</v>
      </c>
      <c r="C13" s="14">
        <v>1.4505963543514499E-2</v>
      </c>
      <c r="D13" s="14">
        <v>1.60835413236135E-2</v>
      </c>
      <c r="E13" s="14">
        <v>1.3061265618272699E-2</v>
      </c>
      <c r="F13" s="14"/>
      <c r="G13" s="14">
        <v>1.9097140041014399E-2</v>
      </c>
      <c r="H13" s="14">
        <v>1.0217145596298501E-2</v>
      </c>
      <c r="I13" s="14">
        <v>1.4253457589834999E-2</v>
      </c>
      <c r="J13" s="14">
        <v>1.44371045385991E-2</v>
      </c>
      <c r="K13" s="14"/>
      <c r="L13" s="14">
        <v>1.7602758603858001E-2</v>
      </c>
      <c r="M13" s="14">
        <v>1.06428986416429E-2</v>
      </c>
      <c r="N13" s="14">
        <v>2.42780632961281E-2</v>
      </c>
      <c r="O13" s="14">
        <v>3.4622476511075501E-3</v>
      </c>
      <c r="P13" s="14">
        <v>1.3773697819869E-2</v>
      </c>
      <c r="Q13" s="14">
        <v>1.46988015028751E-2</v>
      </c>
      <c r="R13" s="14">
        <v>3.8861455950677899E-3</v>
      </c>
      <c r="S13" s="14">
        <v>1.5950966307297101E-2</v>
      </c>
      <c r="T13" s="14">
        <v>1.3067483950837301E-2</v>
      </c>
      <c r="U13" s="14">
        <v>2.1925143569359099E-2</v>
      </c>
      <c r="V13" s="14">
        <v>1.2944747320644399E-2</v>
      </c>
      <c r="W13" s="14">
        <v>3.7110074608309798E-2</v>
      </c>
      <c r="X13" s="14"/>
      <c r="Y13" s="14">
        <v>6.9248312405254999E-3</v>
      </c>
      <c r="Z13" s="14">
        <v>2.2275536619793899E-2</v>
      </c>
      <c r="AA13" s="14">
        <v>1.0794068080158601E-2</v>
      </c>
      <c r="AB13" s="14"/>
      <c r="AC13" s="14">
        <v>1.31779052318863E-2</v>
      </c>
      <c r="AD13" s="14">
        <v>1.48717735367305E-2</v>
      </c>
      <c r="AE13" s="14">
        <v>1.0714629649263899E-2</v>
      </c>
      <c r="AF13" s="14"/>
      <c r="AG13" s="14">
        <v>5.8113856564773199E-2</v>
      </c>
      <c r="AH13" s="14">
        <v>8.1753941237830401E-3</v>
      </c>
      <c r="AI13" s="14">
        <v>7.9300993790810109E-3</v>
      </c>
      <c r="AJ13" s="14">
        <v>8.7178321916792905E-3</v>
      </c>
      <c r="AK13" s="14">
        <v>1.8414683942527599E-2</v>
      </c>
    </row>
    <row r="14" spans="2:37" x14ac:dyDescent="0.3">
      <c r="B14" s="15" t="s">
        <v>122</v>
      </c>
      <c r="C14" s="14">
        <v>2.6963440622352501E-2</v>
      </c>
      <c r="D14" s="14">
        <v>2.5087142779621499E-2</v>
      </c>
      <c r="E14" s="14">
        <v>2.8972900667730301E-2</v>
      </c>
      <c r="F14" s="14"/>
      <c r="G14" s="14">
        <v>1.79932806565892E-2</v>
      </c>
      <c r="H14" s="14">
        <v>3.1509848326531503E-2</v>
      </c>
      <c r="I14" s="14">
        <v>1.6812904243046899E-2</v>
      </c>
      <c r="J14" s="14">
        <v>3.9925808704487101E-2</v>
      </c>
      <c r="K14" s="14"/>
      <c r="L14" s="14">
        <v>3.8153551365357898E-2</v>
      </c>
      <c r="M14" s="14">
        <v>2.5181931335277099E-2</v>
      </c>
      <c r="N14" s="14">
        <v>3.6553212715786702E-2</v>
      </c>
      <c r="O14" s="14">
        <v>3.6002739352429002E-2</v>
      </c>
      <c r="P14" s="14">
        <v>9.2210612979431797E-3</v>
      </c>
      <c r="Q14" s="14">
        <v>2.21222829728582E-2</v>
      </c>
      <c r="R14" s="14">
        <v>2.9004058121179298E-2</v>
      </c>
      <c r="S14" s="14">
        <v>1.6805973094975099E-2</v>
      </c>
      <c r="T14" s="14">
        <v>2.40190276296747E-2</v>
      </c>
      <c r="U14" s="14">
        <v>1.4665872486949699E-2</v>
      </c>
      <c r="V14" s="14">
        <v>3.1418166531347602E-2</v>
      </c>
      <c r="W14" s="14">
        <v>3.41015024622962E-2</v>
      </c>
      <c r="X14" s="14"/>
      <c r="Y14" s="14">
        <v>2.8281549919410499E-2</v>
      </c>
      <c r="Z14" s="14">
        <v>1.91222878784898E-2</v>
      </c>
      <c r="AA14" s="14">
        <v>3.2232498648475397E-2</v>
      </c>
      <c r="AB14" s="14"/>
      <c r="AC14" s="14">
        <v>2.7953001030183399E-2</v>
      </c>
      <c r="AD14" s="14">
        <v>1.8972521719316501E-2</v>
      </c>
      <c r="AE14" s="14">
        <v>4.2406464953542701E-2</v>
      </c>
      <c r="AF14" s="14"/>
      <c r="AG14" s="14">
        <v>9.0344645914782005E-3</v>
      </c>
      <c r="AH14" s="14">
        <v>3.2802601564417298E-2</v>
      </c>
      <c r="AI14" s="14">
        <v>1.36426162870364E-2</v>
      </c>
      <c r="AJ14" s="14">
        <v>2.4404019764826999E-2</v>
      </c>
      <c r="AK14" s="14">
        <v>2.8378596596950901E-2</v>
      </c>
    </row>
    <row r="15" spans="2:37" x14ac:dyDescent="0.3">
      <c r="B15" s="15" t="s">
        <v>280</v>
      </c>
      <c r="C15" s="21">
        <v>0.68837707770156698</v>
      </c>
      <c r="D15" s="21">
        <v>0.66088531214740298</v>
      </c>
      <c r="E15" s="21">
        <v>0.71381668440756596</v>
      </c>
      <c r="F15" s="21"/>
      <c r="G15" s="21">
        <v>0.69076417153760605</v>
      </c>
      <c r="H15" s="21">
        <v>0.71778271398844695</v>
      </c>
      <c r="I15" s="21">
        <v>0.68530977580881502</v>
      </c>
      <c r="J15" s="21">
        <v>0.66016731085538705</v>
      </c>
      <c r="K15" s="21"/>
      <c r="L15" s="21">
        <v>0.70751930422235698</v>
      </c>
      <c r="M15" s="21">
        <v>0.691425257350477</v>
      </c>
      <c r="N15" s="21">
        <v>0.64674212733541503</v>
      </c>
      <c r="O15" s="21">
        <v>0.65686234642741104</v>
      </c>
      <c r="P15" s="21">
        <v>0.68818453975404903</v>
      </c>
      <c r="Q15" s="21">
        <v>0.74593625398972496</v>
      </c>
      <c r="R15" s="21">
        <v>0.70166234506610803</v>
      </c>
      <c r="S15" s="21">
        <v>0.706078267501277</v>
      </c>
      <c r="T15" s="21">
        <v>0.66499362515037097</v>
      </c>
      <c r="U15" s="21">
        <v>0.66544460746272005</v>
      </c>
      <c r="V15" s="21">
        <v>0.68007145762689403</v>
      </c>
      <c r="W15" s="21">
        <v>0.72890975871099295</v>
      </c>
      <c r="X15" s="21"/>
      <c r="Y15" s="21">
        <v>0.66777495427832201</v>
      </c>
      <c r="Z15" s="21">
        <v>0.74007387380367995</v>
      </c>
      <c r="AA15" s="21">
        <v>0.63197188809809801</v>
      </c>
      <c r="AB15" s="21"/>
      <c r="AC15" s="21">
        <v>0.65472807763507201</v>
      </c>
      <c r="AD15" s="21">
        <v>0.71472020695979299</v>
      </c>
      <c r="AE15" s="21">
        <v>0.67719031664107598</v>
      </c>
      <c r="AF15" s="21"/>
      <c r="AG15" s="21">
        <v>0.67672067908762301</v>
      </c>
      <c r="AH15" s="21">
        <v>0.657194502589174</v>
      </c>
      <c r="AI15" s="21">
        <v>0.76067218142735404</v>
      </c>
      <c r="AJ15" s="21">
        <v>0.68269854254899598</v>
      </c>
      <c r="AK15" s="21">
        <v>0.68414927220902699</v>
      </c>
    </row>
    <row r="16" spans="2:37" x14ac:dyDescent="0.3">
      <c r="B16" s="15" t="s">
        <v>281</v>
      </c>
      <c r="C16" s="21">
        <v>5.1678363173939E-2</v>
      </c>
      <c r="D16" s="21">
        <v>5.4830691080180599E-2</v>
      </c>
      <c r="E16" s="21">
        <v>4.8941006985736897E-2</v>
      </c>
      <c r="F16" s="21"/>
      <c r="G16" s="21">
        <v>5.7723756312685198E-2</v>
      </c>
      <c r="H16" s="21">
        <v>4.5251664177470799E-2</v>
      </c>
      <c r="I16" s="21">
        <v>5.7119603400419099E-2</v>
      </c>
      <c r="J16" s="21">
        <v>4.4904199279822497E-2</v>
      </c>
      <c r="K16" s="21"/>
      <c r="L16" s="21">
        <v>5.4597979366901798E-2</v>
      </c>
      <c r="M16" s="21">
        <v>4.78172919344904E-2</v>
      </c>
      <c r="N16" s="21">
        <v>7.4229453853014299E-2</v>
      </c>
      <c r="O16" s="21">
        <v>5.5671422442299001E-2</v>
      </c>
      <c r="P16" s="21">
        <v>6.6313555261777901E-2</v>
      </c>
      <c r="Q16" s="21">
        <v>4.0044818701236801E-2</v>
      </c>
      <c r="R16" s="21">
        <v>3.7664226266386998E-2</v>
      </c>
      <c r="S16" s="21">
        <v>5.6542610421832097E-2</v>
      </c>
      <c r="T16" s="21">
        <v>3.9596568787179202E-2</v>
      </c>
      <c r="U16" s="21">
        <v>5.12382137846931E-2</v>
      </c>
      <c r="V16" s="21">
        <v>4.4603331245423199E-2</v>
      </c>
      <c r="W16" s="21">
        <v>7.1780938729267801E-2</v>
      </c>
      <c r="X16" s="21"/>
      <c r="Y16" s="21">
        <v>5.7526370281646297E-2</v>
      </c>
      <c r="Z16" s="21">
        <v>5.3708772226769397E-2</v>
      </c>
      <c r="AA16" s="21">
        <v>4.96135071665793E-2</v>
      </c>
      <c r="AB16" s="21"/>
      <c r="AC16" s="21">
        <v>5.6311860369872603E-2</v>
      </c>
      <c r="AD16" s="21">
        <v>5.00666877507073E-2</v>
      </c>
      <c r="AE16" s="21">
        <v>4.2889312656500499E-2</v>
      </c>
      <c r="AF16" s="21"/>
      <c r="AG16" s="21">
        <v>0.11274509856467101</v>
      </c>
      <c r="AH16" s="21">
        <v>6.5746597512771204E-2</v>
      </c>
      <c r="AI16" s="21">
        <v>4.8206339220912497E-2</v>
      </c>
      <c r="AJ16" s="21">
        <v>3.5679551897031002E-2</v>
      </c>
      <c r="AK16" s="21">
        <v>6.8359143713300097E-2</v>
      </c>
    </row>
    <row r="17" spans="2:37" x14ac:dyDescent="0.3">
      <c r="B17" s="15" t="s">
        <v>252</v>
      </c>
      <c r="C17" s="22">
        <v>0.63669871452762805</v>
      </c>
      <c r="D17" s="22">
        <v>0.60605462106722197</v>
      </c>
      <c r="E17" s="22">
        <v>0.66487567742182896</v>
      </c>
      <c r="F17" s="22"/>
      <c r="G17" s="22">
        <v>0.63304041522492005</v>
      </c>
      <c r="H17" s="22">
        <v>0.672531049810977</v>
      </c>
      <c r="I17" s="22">
        <v>0.62819017240839603</v>
      </c>
      <c r="J17" s="22">
        <v>0.61526311157556401</v>
      </c>
      <c r="K17" s="22"/>
      <c r="L17" s="22">
        <v>0.65292132485545495</v>
      </c>
      <c r="M17" s="22">
        <v>0.64360796541598697</v>
      </c>
      <c r="N17" s="22">
        <v>0.57251267348240098</v>
      </c>
      <c r="O17" s="22">
        <v>0.60119092398511198</v>
      </c>
      <c r="P17" s="22">
        <v>0.62187098449227096</v>
      </c>
      <c r="Q17" s="22">
        <v>0.70589143528848797</v>
      </c>
      <c r="R17" s="22">
        <v>0.66399811879972104</v>
      </c>
      <c r="S17" s="22">
        <v>0.64953565707944505</v>
      </c>
      <c r="T17" s="22">
        <v>0.62539705636319198</v>
      </c>
      <c r="U17" s="22">
        <v>0.61420639367802699</v>
      </c>
      <c r="V17" s="22">
        <v>0.63546812638147099</v>
      </c>
      <c r="W17" s="22">
        <v>0.65712881998172501</v>
      </c>
      <c r="X17" s="22"/>
      <c r="Y17" s="22">
        <v>0.61024858399667603</v>
      </c>
      <c r="Z17" s="22">
        <v>0.68636510157691</v>
      </c>
      <c r="AA17" s="22">
        <v>0.58235838093151904</v>
      </c>
      <c r="AB17" s="22"/>
      <c r="AC17" s="22">
        <v>0.598416217265199</v>
      </c>
      <c r="AD17" s="22">
        <v>0.664653519209086</v>
      </c>
      <c r="AE17" s="22">
        <v>0.63430100398457501</v>
      </c>
      <c r="AF17" s="22"/>
      <c r="AG17" s="22">
        <v>0.56397558052295205</v>
      </c>
      <c r="AH17" s="22">
        <v>0.59144790507640299</v>
      </c>
      <c r="AI17" s="22">
        <v>0.71246584220644105</v>
      </c>
      <c r="AJ17" s="22">
        <v>0.647018990651965</v>
      </c>
      <c r="AK17" s="22">
        <v>0.61579012849572701</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285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275</v>
      </c>
      <c r="C9" s="14">
        <v>0.46505224063835099</v>
      </c>
      <c r="D9" s="14">
        <v>0.41542322754128003</v>
      </c>
      <c r="E9" s="14">
        <v>0.51260381385926301</v>
      </c>
      <c r="F9" s="14"/>
      <c r="G9" s="14">
        <v>0.45602952149180398</v>
      </c>
      <c r="H9" s="14">
        <v>0.46997701491205102</v>
      </c>
      <c r="I9" s="14">
        <v>0.49691672242717</v>
      </c>
      <c r="J9" s="14">
        <v>0.44171074486748602</v>
      </c>
      <c r="K9" s="14"/>
      <c r="L9" s="14">
        <v>0.45700766988692898</v>
      </c>
      <c r="M9" s="14">
        <v>0.447842160318071</v>
      </c>
      <c r="N9" s="14">
        <v>0.479717893192669</v>
      </c>
      <c r="O9" s="14">
        <v>0.48252343798661301</v>
      </c>
      <c r="P9" s="14">
        <v>0.39544226020578099</v>
      </c>
      <c r="Q9" s="14">
        <v>0.46658751047106101</v>
      </c>
      <c r="R9" s="14">
        <v>0.47166878145539598</v>
      </c>
      <c r="S9" s="14">
        <v>0.43567904869963803</v>
      </c>
      <c r="T9" s="14">
        <v>0.48043840134134702</v>
      </c>
      <c r="U9" s="14">
        <v>0.43968199757160498</v>
      </c>
      <c r="V9" s="14">
        <v>0.555757427485017</v>
      </c>
      <c r="W9" s="14">
        <v>0.53320382145385103</v>
      </c>
      <c r="X9" s="14"/>
      <c r="Y9" s="14">
        <v>0.45326906788782501</v>
      </c>
      <c r="Z9" s="14">
        <v>0.499028675720874</v>
      </c>
      <c r="AA9" s="14">
        <v>0.41925896021077202</v>
      </c>
      <c r="AB9" s="14"/>
      <c r="AC9" s="14">
        <v>0.43314248076464601</v>
      </c>
      <c r="AD9" s="14">
        <v>0.49022539493055201</v>
      </c>
      <c r="AE9" s="14">
        <v>0.41812077861343899</v>
      </c>
      <c r="AF9" s="14"/>
      <c r="AG9" s="14">
        <v>0.37841596937181299</v>
      </c>
      <c r="AH9" s="14">
        <v>0.43144948624900697</v>
      </c>
      <c r="AI9" s="14">
        <v>0.54275012567235004</v>
      </c>
      <c r="AJ9" s="14">
        <v>0.45743979187532702</v>
      </c>
      <c r="AK9" s="14">
        <v>0.46712691392767403</v>
      </c>
    </row>
    <row r="10" spans="2:37" x14ac:dyDescent="0.3">
      <c r="B10" s="15" t="s">
        <v>276</v>
      </c>
      <c r="C10" s="14">
        <v>0.331352994111976</v>
      </c>
      <c r="D10" s="14">
        <v>0.34663712491342102</v>
      </c>
      <c r="E10" s="14">
        <v>0.317304062109447</v>
      </c>
      <c r="F10" s="14"/>
      <c r="G10" s="14">
        <v>0.36258255406857698</v>
      </c>
      <c r="H10" s="14">
        <v>0.346379987517905</v>
      </c>
      <c r="I10" s="14">
        <v>0.292644532117947</v>
      </c>
      <c r="J10" s="14">
        <v>0.31700083052424899</v>
      </c>
      <c r="K10" s="14"/>
      <c r="L10" s="14">
        <v>0.34660633063415303</v>
      </c>
      <c r="M10" s="14">
        <v>0.38786315789368098</v>
      </c>
      <c r="N10" s="14">
        <v>0.28171368105912997</v>
      </c>
      <c r="O10" s="14">
        <v>0.318806950787201</v>
      </c>
      <c r="P10" s="14">
        <v>0.37045312464712699</v>
      </c>
      <c r="Q10" s="14">
        <v>0.31566676605275901</v>
      </c>
      <c r="R10" s="14">
        <v>0.31799311220548399</v>
      </c>
      <c r="S10" s="14">
        <v>0.38462125658058</v>
      </c>
      <c r="T10" s="14">
        <v>0.28665537701093902</v>
      </c>
      <c r="U10" s="14">
        <v>0.34200902375842201</v>
      </c>
      <c r="V10" s="14">
        <v>0.28589413297452798</v>
      </c>
      <c r="W10" s="14">
        <v>0.31409961190547597</v>
      </c>
      <c r="X10" s="14"/>
      <c r="Y10" s="14">
        <v>0.364631216935356</v>
      </c>
      <c r="Z10" s="14">
        <v>0.32182400070378397</v>
      </c>
      <c r="AA10" s="14">
        <v>0.34064677248370301</v>
      </c>
      <c r="AB10" s="14"/>
      <c r="AC10" s="14">
        <v>0.35458452194327</v>
      </c>
      <c r="AD10" s="14">
        <v>0.32547633293482803</v>
      </c>
      <c r="AE10" s="14">
        <v>0.34203994636428298</v>
      </c>
      <c r="AF10" s="14"/>
      <c r="AG10" s="14">
        <v>0.39409531775098899</v>
      </c>
      <c r="AH10" s="14">
        <v>0.36005677451515999</v>
      </c>
      <c r="AI10" s="14">
        <v>0.29528909360713801</v>
      </c>
      <c r="AJ10" s="14">
        <v>0.34427590124493901</v>
      </c>
      <c r="AK10" s="14">
        <v>0.31786350659507401</v>
      </c>
    </row>
    <row r="11" spans="2:37" x14ac:dyDescent="0.3">
      <c r="B11" s="15" t="s">
        <v>277</v>
      </c>
      <c r="C11" s="14">
        <v>0.14574407486713301</v>
      </c>
      <c r="D11" s="14">
        <v>0.17263803002953401</v>
      </c>
      <c r="E11" s="14">
        <v>0.119134980730029</v>
      </c>
      <c r="F11" s="14"/>
      <c r="G11" s="14">
        <v>0.13888094707732099</v>
      </c>
      <c r="H11" s="14">
        <v>0.129379668650076</v>
      </c>
      <c r="I11" s="14">
        <v>0.15132939279958599</v>
      </c>
      <c r="J11" s="14">
        <v>0.16473073575421901</v>
      </c>
      <c r="K11" s="14"/>
      <c r="L11" s="14">
        <v>0.13127060099323701</v>
      </c>
      <c r="M11" s="14">
        <v>0.11639380139053999</v>
      </c>
      <c r="N11" s="14">
        <v>0.16505423863292901</v>
      </c>
      <c r="O11" s="14">
        <v>0.147299191506052</v>
      </c>
      <c r="P11" s="14">
        <v>0.18803847639142099</v>
      </c>
      <c r="Q11" s="14">
        <v>0.150976411640348</v>
      </c>
      <c r="R11" s="14">
        <v>0.169283569393926</v>
      </c>
      <c r="S11" s="14">
        <v>0.13045726623698201</v>
      </c>
      <c r="T11" s="14">
        <v>0.16607658257527499</v>
      </c>
      <c r="U11" s="14">
        <v>0.14897865571735899</v>
      </c>
      <c r="V11" s="14">
        <v>0.100284357514331</v>
      </c>
      <c r="W11" s="14">
        <v>0.11874931577012</v>
      </c>
      <c r="X11" s="14"/>
      <c r="Y11" s="14">
        <v>0.13609960587546899</v>
      </c>
      <c r="Z11" s="14">
        <v>0.12741841141597601</v>
      </c>
      <c r="AA11" s="14">
        <v>0.165215962154699</v>
      </c>
      <c r="AB11" s="14"/>
      <c r="AC11" s="14">
        <v>0.15422271807583099</v>
      </c>
      <c r="AD11" s="14">
        <v>0.136954509977572</v>
      </c>
      <c r="AE11" s="14">
        <v>0.16886369208319699</v>
      </c>
      <c r="AF11" s="14"/>
      <c r="AG11" s="14">
        <v>0.17080593415216899</v>
      </c>
      <c r="AH11" s="14">
        <v>0.13867825467035499</v>
      </c>
      <c r="AI11" s="14">
        <v>0.107735443447916</v>
      </c>
      <c r="AJ11" s="14">
        <v>0.156677597340171</v>
      </c>
      <c r="AK11" s="14">
        <v>0.14026647773946199</v>
      </c>
    </row>
    <row r="12" spans="2:37" x14ac:dyDescent="0.3">
      <c r="B12" s="15" t="s">
        <v>278</v>
      </c>
      <c r="C12" s="14">
        <v>2.9322262657822298E-2</v>
      </c>
      <c r="D12" s="14">
        <v>3.7616986086465701E-2</v>
      </c>
      <c r="E12" s="14">
        <v>2.1417008477576001E-2</v>
      </c>
      <c r="F12" s="14"/>
      <c r="G12" s="14">
        <v>2.2954617239336599E-2</v>
      </c>
      <c r="H12" s="14">
        <v>3.2898151644485597E-2</v>
      </c>
      <c r="I12" s="14">
        <v>3.1412122881661897E-2</v>
      </c>
      <c r="J12" s="14">
        <v>3.1076145870975E-2</v>
      </c>
      <c r="K12" s="14"/>
      <c r="L12" s="14">
        <v>2.89196961553028E-2</v>
      </c>
      <c r="M12" s="14">
        <v>2.8005045024854899E-2</v>
      </c>
      <c r="N12" s="14">
        <v>3.7075930280738502E-2</v>
      </c>
      <c r="O12" s="14">
        <v>2.55696778432533E-2</v>
      </c>
      <c r="P12" s="14">
        <v>2.2874090676210899E-2</v>
      </c>
      <c r="Q12" s="14">
        <v>2.9906204367051499E-2</v>
      </c>
      <c r="R12" s="14">
        <v>2.0253440712509601E-2</v>
      </c>
      <c r="S12" s="14">
        <v>2.4299398106661398E-2</v>
      </c>
      <c r="T12" s="14">
        <v>3.68466511198101E-2</v>
      </c>
      <c r="U12" s="14">
        <v>3.8195835488889503E-2</v>
      </c>
      <c r="V12" s="14">
        <v>3.2852488295746197E-2</v>
      </c>
      <c r="W12" s="14">
        <v>1.14924831163028E-2</v>
      </c>
      <c r="X12" s="14"/>
      <c r="Y12" s="14">
        <v>2.7279409990727602E-2</v>
      </c>
      <c r="Z12" s="14">
        <v>2.76129792998158E-2</v>
      </c>
      <c r="AA12" s="14">
        <v>3.2049057319683202E-2</v>
      </c>
      <c r="AB12" s="14"/>
      <c r="AC12" s="14">
        <v>3.07719166343715E-2</v>
      </c>
      <c r="AD12" s="14">
        <v>2.80007657134826E-2</v>
      </c>
      <c r="AE12" s="14">
        <v>2.6187345982464898E-2</v>
      </c>
      <c r="AF12" s="14"/>
      <c r="AG12" s="14">
        <v>3.5991674901149399E-2</v>
      </c>
      <c r="AH12" s="14">
        <v>4.91931272415067E-2</v>
      </c>
      <c r="AI12" s="14">
        <v>2.7115428525761699E-2</v>
      </c>
      <c r="AJ12" s="14">
        <v>1.961589711677E-2</v>
      </c>
      <c r="AK12" s="14">
        <v>4.3007660979256103E-2</v>
      </c>
    </row>
    <row r="13" spans="2:37" x14ac:dyDescent="0.3">
      <c r="B13" s="15" t="s">
        <v>279</v>
      </c>
      <c r="C13" s="14">
        <v>8.4085417130490905E-3</v>
      </c>
      <c r="D13" s="14">
        <v>1.03626302579888E-2</v>
      </c>
      <c r="E13" s="14">
        <v>6.5560888934972604E-3</v>
      </c>
      <c r="F13" s="14"/>
      <c r="G13" s="14">
        <v>8.7602554790268405E-3</v>
      </c>
      <c r="H13" s="14">
        <v>2.5546860127291801E-3</v>
      </c>
      <c r="I13" s="14">
        <v>1.39085547052433E-2</v>
      </c>
      <c r="J13" s="14">
        <v>9.3922094785191899E-3</v>
      </c>
      <c r="K13" s="14"/>
      <c r="L13" s="14">
        <v>1.2410263836567801E-2</v>
      </c>
      <c r="M13" s="14">
        <v>0</v>
      </c>
      <c r="N13" s="14">
        <v>8.0800461817500894E-3</v>
      </c>
      <c r="O13" s="14">
        <v>7.8707277664149498E-3</v>
      </c>
      <c r="P13" s="14">
        <v>1.85360903843588E-2</v>
      </c>
      <c r="Q13" s="14">
        <v>1.46750267271313E-2</v>
      </c>
      <c r="R13" s="14">
        <v>4.1146175346495201E-3</v>
      </c>
      <c r="S13" s="14">
        <v>8.1370572811638696E-3</v>
      </c>
      <c r="T13" s="14">
        <v>3.0362431983453298E-3</v>
      </c>
      <c r="U13" s="14">
        <v>1.5457786828492699E-2</v>
      </c>
      <c r="V13" s="14">
        <v>6.3190345477344397E-3</v>
      </c>
      <c r="W13" s="14">
        <v>0</v>
      </c>
      <c r="X13" s="14"/>
      <c r="Y13" s="14">
        <v>7.8026671520288401E-3</v>
      </c>
      <c r="Z13" s="14">
        <v>9.4315582739816408E-3</v>
      </c>
      <c r="AA13" s="14">
        <v>1.59185722359605E-2</v>
      </c>
      <c r="AB13" s="14"/>
      <c r="AC13" s="14">
        <v>1.03737568661198E-2</v>
      </c>
      <c r="AD13" s="14">
        <v>5.3637532900359004E-3</v>
      </c>
      <c r="AE13" s="14">
        <v>6.3582275194751297E-3</v>
      </c>
      <c r="AF13" s="14"/>
      <c r="AG13" s="14">
        <v>2.06911038238798E-2</v>
      </c>
      <c r="AH13" s="14">
        <v>0</v>
      </c>
      <c r="AI13" s="14">
        <v>9.6722625299413608E-3</v>
      </c>
      <c r="AJ13" s="14">
        <v>6.87326990236483E-3</v>
      </c>
      <c r="AK13" s="14">
        <v>9.8256104303969596E-3</v>
      </c>
    </row>
    <row r="14" spans="2:37" x14ac:dyDescent="0.3">
      <c r="B14" s="15" t="s">
        <v>122</v>
      </c>
      <c r="C14" s="14">
        <v>2.0119886011668899E-2</v>
      </c>
      <c r="D14" s="14">
        <v>1.7322001171310501E-2</v>
      </c>
      <c r="E14" s="14">
        <v>2.2984045930187501E-2</v>
      </c>
      <c r="F14" s="14"/>
      <c r="G14" s="14">
        <v>1.07921046439351E-2</v>
      </c>
      <c r="H14" s="14">
        <v>1.88104912627532E-2</v>
      </c>
      <c r="I14" s="14">
        <v>1.37886750683913E-2</v>
      </c>
      <c r="J14" s="14">
        <v>3.6089333504551402E-2</v>
      </c>
      <c r="K14" s="14"/>
      <c r="L14" s="14">
        <v>2.3785438493809999E-2</v>
      </c>
      <c r="M14" s="14">
        <v>1.9895835372853901E-2</v>
      </c>
      <c r="N14" s="14">
        <v>2.83582106527848E-2</v>
      </c>
      <c r="O14" s="14">
        <v>1.79300141104657E-2</v>
      </c>
      <c r="P14" s="14">
        <v>4.6559576951006997E-3</v>
      </c>
      <c r="Q14" s="14">
        <v>2.2188080741648401E-2</v>
      </c>
      <c r="R14" s="14">
        <v>1.6686478698034999E-2</v>
      </c>
      <c r="S14" s="14">
        <v>1.6805973094975099E-2</v>
      </c>
      <c r="T14" s="14">
        <v>2.69467447542827E-2</v>
      </c>
      <c r="U14" s="14">
        <v>1.5676700635231001E-2</v>
      </c>
      <c r="V14" s="14">
        <v>1.88925591826434E-2</v>
      </c>
      <c r="W14" s="14">
        <v>2.24547677542495E-2</v>
      </c>
      <c r="X14" s="14"/>
      <c r="Y14" s="14">
        <v>1.09180321585937E-2</v>
      </c>
      <c r="Z14" s="14">
        <v>1.4684374585568099E-2</v>
      </c>
      <c r="AA14" s="14">
        <v>2.6910675595182999E-2</v>
      </c>
      <c r="AB14" s="14"/>
      <c r="AC14" s="14">
        <v>1.6904605715762001E-2</v>
      </c>
      <c r="AD14" s="14">
        <v>1.3979243153529299E-2</v>
      </c>
      <c r="AE14" s="14">
        <v>3.8430009437141303E-2</v>
      </c>
      <c r="AF14" s="14"/>
      <c r="AG14" s="14">
        <v>0</v>
      </c>
      <c r="AH14" s="14">
        <v>2.0622357323971299E-2</v>
      </c>
      <c r="AI14" s="14">
        <v>1.7437646216893501E-2</v>
      </c>
      <c r="AJ14" s="14">
        <v>1.51175425204282E-2</v>
      </c>
      <c r="AK14" s="14">
        <v>2.1909830328136998E-2</v>
      </c>
    </row>
    <row r="15" spans="2:37" x14ac:dyDescent="0.3">
      <c r="B15" s="15" t="s">
        <v>280</v>
      </c>
      <c r="C15" s="21">
        <v>0.79640523475032698</v>
      </c>
      <c r="D15" s="21">
        <v>0.76206035245470105</v>
      </c>
      <c r="E15" s="21">
        <v>0.82990787596870996</v>
      </c>
      <c r="F15" s="21"/>
      <c r="G15" s="21">
        <v>0.81861207556037996</v>
      </c>
      <c r="H15" s="21">
        <v>0.81635700242995601</v>
      </c>
      <c r="I15" s="21">
        <v>0.78956125454511705</v>
      </c>
      <c r="J15" s="21">
        <v>0.75871157539173495</v>
      </c>
      <c r="K15" s="21"/>
      <c r="L15" s="21">
        <v>0.80361400052108201</v>
      </c>
      <c r="M15" s="21">
        <v>0.83570531821175198</v>
      </c>
      <c r="N15" s="21">
        <v>0.76143157425179797</v>
      </c>
      <c r="O15" s="21">
        <v>0.80133038877381402</v>
      </c>
      <c r="P15" s="21">
        <v>0.76589538485290798</v>
      </c>
      <c r="Q15" s="21">
        <v>0.78225427652382096</v>
      </c>
      <c r="R15" s="21">
        <v>0.78966189366087902</v>
      </c>
      <c r="S15" s="21">
        <v>0.82030030528021802</v>
      </c>
      <c r="T15" s="21">
        <v>0.76709377835228598</v>
      </c>
      <c r="U15" s="21">
        <v>0.78169102133002699</v>
      </c>
      <c r="V15" s="21">
        <v>0.84165156045954503</v>
      </c>
      <c r="W15" s="21">
        <v>0.84730343335932701</v>
      </c>
      <c r="X15" s="21"/>
      <c r="Y15" s="21">
        <v>0.817900284823181</v>
      </c>
      <c r="Z15" s="21">
        <v>0.82085267642465798</v>
      </c>
      <c r="AA15" s="21">
        <v>0.75990573269447403</v>
      </c>
      <c r="AB15" s="21"/>
      <c r="AC15" s="21">
        <v>0.78772700270791496</v>
      </c>
      <c r="AD15" s="21">
        <v>0.81570172786537998</v>
      </c>
      <c r="AE15" s="21">
        <v>0.76016072497772202</v>
      </c>
      <c r="AF15" s="21"/>
      <c r="AG15" s="21">
        <v>0.77251128712280204</v>
      </c>
      <c r="AH15" s="21">
        <v>0.79150626076416697</v>
      </c>
      <c r="AI15" s="21">
        <v>0.83803921927948799</v>
      </c>
      <c r="AJ15" s="21">
        <v>0.80171569312026603</v>
      </c>
      <c r="AK15" s="21">
        <v>0.78499042052274803</v>
      </c>
    </row>
    <row r="16" spans="2:37" x14ac:dyDescent="0.3">
      <c r="B16" s="15" t="s">
        <v>281</v>
      </c>
      <c r="C16" s="21">
        <v>3.7730804370871403E-2</v>
      </c>
      <c r="D16" s="21">
        <v>4.7979616344454502E-2</v>
      </c>
      <c r="E16" s="21">
        <v>2.7973097371073299E-2</v>
      </c>
      <c r="F16" s="21"/>
      <c r="G16" s="21">
        <v>3.1714872718363499E-2</v>
      </c>
      <c r="H16" s="21">
        <v>3.5452837657214797E-2</v>
      </c>
      <c r="I16" s="21">
        <v>4.5320677586905202E-2</v>
      </c>
      <c r="J16" s="21">
        <v>4.0468355349494202E-2</v>
      </c>
      <c r="K16" s="21"/>
      <c r="L16" s="21">
        <v>4.1329959991870599E-2</v>
      </c>
      <c r="M16" s="21">
        <v>2.8005045024854899E-2</v>
      </c>
      <c r="N16" s="21">
        <v>4.5155976462488603E-2</v>
      </c>
      <c r="O16" s="21">
        <v>3.3440405609668197E-2</v>
      </c>
      <c r="P16" s="21">
        <v>4.1410181060569699E-2</v>
      </c>
      <c r="Q16" s="21">
        <v>4.4581231094182799E-2</v>
      </c>
      <c r="R16" s="21">
        <v>2.43680582471591E-2</v>
      </c>
      <c r="S16" s="21">
        <v>3.2436455387825198E-2</v>
      </c>
      <c r="T16" s="21">
        <v>3.9882894318155497E-2</v>
      </c>
      <c r="U16" s="21">
        <v>5.3653622317382098E-2</v>
      </c>
      <c r="V16" s="21">
        <v>3.9171522843480702E-2</v>
      </c>
      <c r="W16" s="21">
        <v>1.14924831163028E-2</v>
      </c>
      <c r="X16" s="21"/>
      <c r="Y16" s="21">
        <v>3.50820771427564E-2</v>
      </c>
      <c r="Z16" s="21">
        <v>3.7044537573797401E-2</v>
      </c>
      <c r="AA16" s="21">
        <v>4.7967629555643702E-2</v>
      </c>
      <c r="AB16" s="21"/>
      <c r="AC16" s="21">
        <v>4.1145673500491302E-2</v>
      </c>
      <c r="AD16" s="21">
        <v>3.33645190035185E-2</v>
      </c>
      <c r="AE16" s="21">
        <v>3.2545573501939998E-2</v>
      </c>
      <c r="AF16" s="21"/>
      <c r="AG16" s="21">
        <v>5.6682778725029102E-2</v>
      </c>
      <c r="AH16" s="21">
        <v>4.91931272415067E-2</v>
      </c>
      <c r="AI16" s="21">
        <v>3.6787691055703099E-2</v>
      </c>
      <c r="AJ16" s="21">
        <v>2.6489167019134799E-2</v>
      </c>
      <c r="AK16" s="21">
        <v>5.2833271409653097E-2</v>
      </c>
    </row>
    <row r="17" spans="2:37" x14ac:dyDescent="0.3">
      <c r="B17" s="15" t="s">
        <v>252</v>
      </c>
      <c r="C17" s="22">
        <v>0.75867443037945603</v>
      </c>
      <c r="D17" s="22">
        <v>0.71408073611024703</v>
      </c>
      <c r="E17" s="22">
        <v>0.80193477859763695</v>
      </c>
      <c r="F17" s="22"/>
      <c r="G17" s="22">
        <v>0.78689720284201703</v>
      </c>
      <c r="H17" s="22">
        <v>0.78090416477274205</v>
      </c>
      <c r="I17" s="22">
        <v>0.744240576958212</v>
      </c>
      <c r="J17" s="22">
        <v>0.71824322004224095</v>
      </c>
      <c r="K17" s="22"/>
      <c r="L17" s="22">
        <v>0.76228404052921195</v>
      </c>
      <c r="M17" s="22">
        <v>0.80770027318689697</v>
      </c>
      <c r="N17" s="22">
        <v>0.71627559778931005</v>
      </c>
      <c r="O17" s="22">
        <v>0.76788998316414603</v>
      </c>
      <c r="P17" s="22">
        <v>0.72448520379233905</v>
      </c>
      <c r="Q17" s="22">
        <v>0.73767304542963796</v>
      </c>
      <c r="R17" s="22">
        <v>0.76529383541371998</v>
      </c>
      <c r="S17" s="22">
        <v>0.787863849892393</v>
      </c>
      <c r="T17" s="22">
        <v>0.72721088403413103</v>
      </c>
      <c r="U17" s="22">
        <v>0.72803739901264497</v>
      </c>
      <c r="V17" s="22">
        <v>0.80248003761606401</v>
      </c>
      <c r="W17" s="22">
        <v>0.83581095024302399</v>
      </c>
      <c r="X17" s="22"/>
      <c r="Y17" s="22">
        <v>0.78281820768042498</v>
      </c>
      <c r="Z17" s="22">
        <v>0.78380813885086098</v>
      </c>
      <c r="AA17" s="22">
        <v>0.71193810313883099</v>
      </c>
      <c r="AB17" s="22"/>
      <c r="AC17" s="22">
        <v>0.74658132920742404</v>
      </c>
      <c r="AD17" s="22">
        <v>0.78233720886186098</v>
      </c>
      <c r="AE17" s="22">
        <v>0.72761515147578204</v>
      </c>
      <c r="AF17" s="22"/>
      <c r="AG17" s="22">
        <v>0.71582850839777301</v>
      </c>
      <c r="AH17" s="22">
        <v>0.74231313352266104</v>
      </c>
      <c r="AI17" s="22">
        <v>0.80125152822378498</v>
      </c>
      <c r="AJ17" s="22">
        <v>0.77522652610113196</v>
      </c>
      <c r="AK17" s="22">
        <v>0.73215714911309504</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286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275</v>
      </c>
      <c r="C9" s="14">
        <v>0.39858286708094098</v>
      </c>
      <c r="D9" s="14">
        <v>0.35485064074672901</v>
      </c>
      <c r="E9" s="14">
        <v>0.43929402109327198</v>
      </c>
      <c r="F9" s="14"/>
      <c r="G9" s="14">
        <v>0.39241453371067098</v>
      </c>
      <c r="H9" s="14">
        <v>0.41759771958422898</v>
      </c>
      <c r="I9" s="14">
        <v>0.41928187006290102</v>
      </c>
      <c r="J9" s="14">
        <v>0.36365205283464402</v>
      </c>
      <c r="K9" s="14"/>
      <c r="L9" s="14">
        <v>0.42842644555203802</v>
      </c>
      <c r="M9" s="14">
        <v>0.35119074759735802</v>
      </c>
      <c r="N9" s="14">
        <v>0.38406490081620498</v>
      </c>
      <c r="O9" s="14">
        <v>0.40610937004229303</v>
      </c>
      <c r="P9" s="14">
        <v>0.35545857882183901</v>
      </c>
      <c r="Q9" s="14">
        <v>0.40206487963904403</v>
      </c>
      <c r="R9" s="14">
        <v>0.42857204708992402</v>
      </c>
      <c r="S9" s="14">
        <v>0.375663757098816</v>
      </c>
      <c r="T9" s="14">
        <v>0.38439473430080601</v>
      </c>
      <c r="U9" s="14">
        <v>0.36422124199750999</v>
      </c>
      <c r="V9" s="14">
        <v>0.49674522909774499</v>
      </c>
      <c r="W9" s="14">
        <v>0.51288292087506304</v>
      </c>
      <c r="X9" s="14"/>
      <c r="Y9" s="14">
        <v>0.36426444897695198</v>
      </c>
      <c r="Z9" s="14">
        <v>0.42316319795221302</v>
      </c>
      <c r="AA9" s="14">
        <v>0.37668997346535898</v>
      </c>
      <c r="AB9" s="14"/>
      <c r="AC9" s="14">
        <v>0.39257547002030002</v>
      </c>
      <c r="AD9" s="14">
        <v>0.40333381398787799</v>
      </c>
      <c r="AE9" s="14">
        <v>0.40723785509525301</v>
      </c>
      <c r="AF9" s="14"/>
      <c r="AG9" s="14">
        <v>0.28265811872514701</v>
      </c>
      <c r="AH9" s="14">
        <v>0.34501588316664</v>
      </c>
      <c r="AI9" s="14">
        <v>0.46308410775931702</v>
      </c>
      <c r="AJ9" s="14">
        <v>0.39065001201298899</v>
      </c>
      <c r="AK9" s="14">
        <v>0.430189989610399</v>
      </c>
    </row>
    <row r="10" spans="2:37" x14ac:dyDescent="0.3">
      <c r="B10" s="15" t="s">
        <v>276</v>
      </c>
      <c r="C10" s="14">
        <v>0.40925922843072698</v>
      </c>
      <c r="D10" s="14">
        <v>0.42281349151847097</v>
      </c>
      <c r="E10" s="14">
        <v>0.39739707517783002</v>
      </c>
      <c r="F10" s="14"/>
      <c r="G10" s="14">
        <v>0.43641347757274701</v>
      </c>
      <c r="H10" s="14">
        <v>0.416690954147726</v>
      </c>
      <c r="I10" s="14">
        <v>0.38000210335625001</v>
      </c>
      <c r="J10" s="14">
        <v>0.400100044262717</v>
      </c>
      <c r="K10" s="14"/>
      <c r="L10" s="14">
        <v>0.37501390699308501</v>
      </c>
      <c r="M10" s="14">
        <v>0.45138694361801401</v>
      </c>
      <c r="N10" s="14">
        <v>0.444002708011425</v>
      </c>
      <c r="O10" s="14">
        <v>0.427593132765414</v>
      </c>
      <c r="P10" s="14">
        <v>0.438968609892746</v>
      </c>
      <c r="Q10" s="14">
        <v>0.39132148301273201</v>
      </c>
      <c r="R10" s="14">
        <v>0.39370138659153198</v>
      </c>
      <c r="S10" s="14">
        <v>0.436716827137269</v>
      </c>
      <c r="T10" s="14">
        <v>0.40103884942885898</v>
      </c>
      <c r="U10" s="14">
        <v>0.42313084503595999</v>
      </c>
      <c r="V10" s="14">
        <v>0.331702176304213</v>
      </c>
      <c r="W10" s="14">
        <v>0.34621301680583899</v>
      </c>
      <c r="X10" s="14"/>
      <c r="Y10" s="14">
        <v>0.445898051526461</v>
      </c>
      <c r="Z10" s="14">
        <v>0.40158061670585699</v>
      </c>
      <c r="AA10" s="14">
        <v>0.39636293481560703</v>
      </c>
      <c r="AB10" s="14"/>
      <c r="AC10" s="14">
        <v>0.41742328481146401</v>
      </c>
      <c r="AD10" s="14">
        <v>0.43364777261448201</v>
      </c>
      <c r="AE10" s="14">
        <v>0.34237428619706101</v>
      </c>
      <c r="AF10" s="14"/>
      <c r="AG10" s="14">
        <v>0.38669921732902401</v>
      </c>
      <c r="AH10" s="14">
        <v>0.40224297972650902</v>
      </c>
      <c r="AI10" s="14">
        <v>0.40867929732647901</v>
      </c>
      <c r="AJ10" s="14">
        <v>0.43082523589260502</v>
      </c>
      <c r="AK10" s="14">
        <v>0.37593331119122497</v>
      </c>
    </row>
    <row r="11" spans="2:37" x14ac:dyDescent="0.3">
      <c r="B11" s="15" t="s">
        <v>277</v>
      </c>
      <c r="C11" s="14">
        <v>0.12958432345291299</v>
      </c>
      <c r="D11" s="14">
        <v>0.15086094471116099</v>
      </c>
      <c r="E11" s="14">
        <v>0.109013845388823</v>
      </c>
      <c r="F11" s="14"/>
      <c r="G11" s="14">
        <v>0.11778652544818501</v>
      </c>
      <c r="H11" s="14">
        <v>0.113958497935585</v>
      </c>
      <c r="I11" s="14">
        <v>0.13595722838454899</v>
      </c>
      <c r="J11" s="14">
        <v>0.15484838313948601</v>
      </c>
      <c r="K11" s="14"/>
      <c r="L11" s="14">
        <v>0.107307136441048</v>
      </c>
      <c r="M11" s="14">
        <v>0.136722907476199</v>
      </c>
      <c r="N11" s="14">
        <v>0.111327941417886</v>
      </c>
      <c r="O11" s="14">
        <v>0.119082636991348</v>
      </c>
      <c r="P11" s="14">
        <v>0.15460695827947499</v>
      </c>
      <c r="Q11" s="14">
        <v>0.136025333358432</v>
      </c>
      <c r="R11" s="14">
        <v>0.111252554111459</v>
      </c>
      <c r="S11" s="14">
        <v>0.1228128010768</v>
      </c>
      <c r="T11" s="14">
        <v>0.14805525857770799</v>
      </c>
      <c r="U11" s="14">
        <v>0.16864688730461699</v>
      </c>
      <c r="V11" s="14">
        <v>0.12594995301677001</v>
      </c>
      <c r="W11" s="14">
        <v>8.3883763637354503E-2</v>
      </c>
      <c r="X11" s="14"/>
      <c r="Y11" s="14">
        <v>0.125030415343268</v>
      </c>
      <c r="Z11" s="14">
        <v>0.11187182722017</v>
      </c>
      <c r="AA11" s="14">
        <v>0.157134150509078</v>
      </c>
      <c r="AB11" s="14"/>
      <c r="AC11" s="14">
        <v>0.13744413578141099</v>
      </c>
      <c r="AD11" s="14">
        <v>0.10142548203987301</v>
      </c>
      <c r="AE11" s="14">
        <v>0.17774923285424099</v>
      </c>
      <c r="AF11" s="14"/>
      <c r="AG11" s="14">
        <v>0.20275863103283401</v>
      </c>
      <c r="AH11" s="14">
        <v>0.14847930243496399</v>
      </c>
      <c r="AI11" s="14">
        <v>9.65300368434725E-2</v>
      </c>
      <c r="AJ11" s="14">
        <v>0.13273985047560299</v>
      </c>
      <c r="AK11" s="14">
        <v>0.11813977337701</v>
      </c>
    </row>
    <row r="12" spans="2:37" x14ac:dyDescent="0.3">
      <c r="B12" s="15" t="s">
        <v>278</v>
      </c>
      <c r="C12" s="14">
        <v>3.0017592162373902E-2</v>
      </c>
      <c r="D12" s="14">
        <v>3.8883925629760598E-2</v>
      </c>
      <c r="E12" s="14">
        <v>2.1558838674323899E-2</v>
      </c>
      <c r="F12" s="14"/>
      <c r="G12" s="14">
        <v>3.3792201728347598E-2</v>
      </c>
      <c r="H12" s="14">
        <v>1.8966824585477798E-2</v>
      </c>
      <c r="I12" s="14">
        <v>3.5500308941754703E-2</v>
      </c>
      <c r="J12" s="14">
        <v>3.30345450068514E-2</v>
      </c>
      <c r="K12" s="14"/>
      <c r="L12" s="14">
        <v>4.48392895700419E-2</v>
      </c>
      <c r="M12" s="14">
        <v>2.8193494494474301E-2</v>
      </c>
      <c r="N12" s="14">
        <v>1.6046966690425501E-2</v>
      </c>
      <c r="O12" s="14">
        <v>2.5666354054991101E-2</v>
      </c>
      <c r="P12" s="14">
        <v>3.7099452857109298E-2</v>
      </c>
      <c r="Q12" s="14">
        <v>2.5285106987745401E-2</v>
      </c>
      <c r="R12" s="14">
        <v>3.7543553433291403E-2</v>
      </c>
      <c r="S12" s="14">
        <v>2.3741052512745699E-2</v>
      </c>
      <c r="T12" s="14">
        <v>3.6601498129745703E-2</v>
      </c>
      <c r="U12" s="14">
        <v>2.17601153929242E-2</v>
      </c>
      <c r="V12" s="14">
        <v>1.27754591120358E-2</v>
      </c>
      <c r="W12" s="14">
        <v>3.45655309274931E-2</v>
      </c>
      <c r="X12" s="14"/>
      <c r="Y12" s="14">
        <v>3.6874832439710098E-2</v>
      </c>
      <c r="Z12" s="14">
        <v>2.94029486139652E-2</v>
      </c>
      <c r="AA12" s="14">
        <v>3.21557188490477E-2</v>
      </c>
      <c r="AB12" s="14"/>
      <c r="AC12" s="14">
        <v>2.6252336888578798E-2</v>
      </c>
      <c r="AD12" s="14">
        <v>3.04464437231181E-2</v>
      </c>
      <c r="AE12" s="14">
        <v>3.2006889458162803E-2</v>
      </c>
      <c r="AF12" s="14"/>
      <c r="AG12" s="14">
        <v>7.3934780304799094E-2</v>
      </c>
      <c r="AH12" s="14">
        <v>6.3053048069840897E-2</v>
      </c>
      <c r="AI12" s="14">
        <v>1.95559677133482E-2</v>
      </c>
      <c r="AJ12" s="14">
        <v>1.7783799232929401E-2</v>
      </c>
      <c r="AK12" s="14">
        <v>4.02159190548598E-2</v>
      </c>
    </row>
    <row r="13" spans="2:37" x14ac:dyDescent="0.3">
      <c r="B13" s="15" t="s">
        <v>279</v>
      </c>
      <c r="C13" s="14">
        <v>1.21588689518261E-2</v>
      </c>
      <c r="D13" s="14">
        <v>1.60071504193867E-2</v>
      </c>
      <c r="E13" s="14">
        <v>8.4817625164434005E-3</v>
      </c>
      <c r="F13" s="14"/>
      <c r="G13" s="14">
        <v>1.2365191326053701E-2</v>
      </c>
      <c r="H13" s="14">
        <v>1.02320695741769E-2</v>
      </c>
      <c r="I13" s="14">
        <v>1.4043912746474299E-2</v>
      </c>
      <c r="J13" s="14">
        <v>1.2456834613248299E-2</v>
      </c>
      <c r="K13" s="14"/>
      <c r="L13" s="14">
        <v>1.5260503046258001E-2</v>
      </c>
      <c r="M13" s="14">
        <v>1.2427352268048E-2</v>
      </c>
      <c r="N13" s="14">
        <v>1.6149120478864701E-2</v>
      </c>
      <c r="O13" s="14">
        <v>0</v>
      </c>
      <c r="P13" s="14">
        <v>4.6453388508874002E-3</v>
      </c>
      <c r="Q13" s="14">
        <v>2.34425121659253E-2</v>
      </c>
      <c r="R13" s="14">
        <v>8.1275546788086399E-3</v>
      </c>
      <c r="S13" s="14">
        <v>1.6200710258439201E-2</v>
      </c>
      <c r="T13" s="14">
        <v>1.53629072863E-2</v>
      </c>
      <c r="U13" s="14">
        <v>7.5306976071314096E-3</v>
      </c>
      <c r="V13" s="14">
        <v>2.0270057753598698E-2</v>
      </c>
      <c r="W13" s="14">
        <v>0</v>
      </c>
      <c r="X13" s="14"/>
      <c r="Y13" s="14">
        <v>9.1338799251062894E-3</v>
      </c>
      <c r="Z13" s="14">
        <v>1.6360846566549202E-2</v>
      </c>
      <c r="AA13" s="14">
        <v>2.6818745536495301E-2</v>
      </c>
      <c r="AB13" s="14"/>
      <c r="AC13" s="14">
        <v>1.1434294755058E-2</v>
      </c>
      <c r="AD13" s="14">
        <v>1.28446838745988E-2</v>
      </c>
      <c r="AE13" s="14">
        <v>1.1033717239211999E-2</v>
      </c>
      <c r="AF13" s="14"/>
      <c r="AG13" s="14">
        <v>4.49147880167175E-2</v>
      </c>
      <c r="AH13" s="14">
        <v>1.6604153157966699E-2</v>
      </c>
      <c r="AI13" s="14">
        <v>6.2874973151237096E-3</v>
      </c>
      <c r="AJ13" s="14">
        <v>9.7946002693174907E-3</v>
      </c>
      <c r="AK13" s="14">
        <v>1.6338390873677399E-2</v>
      </c>
    </row>
    <row r="14" spans="2:37" x14ac:dyDescent="0.3">
      <c r="B14" s="15" t="s">
        <v>122</v>
      </c>
      <c r="C14" s="14">
        <v>2.0397119921218499E-2</v>
      </c>
      <c r="D14" s="14">
        <v>1.6583846974492E-2</v>
      </c>
      <c r="E14" s="14">
        <v>2.4254457149307299E-2</v>
      </c>
      <c r="F14" s="14"/>
      <c r="G14" s="14">
        <v>7.2280702139953497E-3</v>
      </c>
      <c r="H14" s="14">
        <v>2.2553934172805299E-2</v>
      </c>
      <c r="I14" s="14">
        <v>1.5214576508070701E-2</v>
      </c>
      <c r="J14" s="14">
        <v>3.5908140143052998E-2</v>
      </c>
      <c r="K14" s="14"/>
      <c r="L14" s="14">
        <v>2.9152718397529701E-2</v>
      </c>
      <c r="M14" s="14">
        <v>2.0078554545906801E-2</v>
      </c>
      <c r="N14" s="14">
        <v>2.8408362585194299E-2</v>
      </c>
      <c r="O14" s="14">
        <v>2.15485061459538E-2</v>
      </c>
      <c r="P14" s="14">
        <v>9.2210612979431797E-3</v>
      </c>
      <c r="Q14" s="14">
        <v>2.1860684836121799E-2</v>
      </c>
      <c r="R14" s="14">
        <v>2.0802904094984701E-2</v>
      </c>
      <c r="S14" s="14">
        <v>2.4864851915929499E-2</v>
      </c>
      <c r="T14" s="14">
        <v>1.45467522765812E-2</v>
      </c>
      <c r="U14" s="14">
        <v>1.4710212661856899E-2</v>
      </c>
      <c r="V14" s="14">
        <v>1.2557124715637399E-2</v>
      </c>
      <c r="W14" s="14">
        <v>2.24547677542495E-2</v>
      </c>
      <c r="X14" s="14"/>
      <c r="Y14" s="14">
        <v>1.8798371788502601E-2</v>
      </c>
      <c r="Z14" s="14">
        <v>1.7620562941245602E-2</v>
      </c>
      <c r="AA14" s="14">
        <v>1.08384768244123E-2</v>
      </c>
      <c r="AB14" s="14"/>
      <c r="AC14" s="14">
        <v>1.4870477743187499E-2</v>
      </c>
      <c r="AD14" s="14">
        <v>1.8301803760049699E-2</v>
      </c>
      <c r="AE14" s="14">
        <v>2.9598019156070899E-2</v>
      </c>
      <c r="AF14" s="14"/>
      <c r="AG14" s="14">
        <v>9.0344645914782005E-3</v>
      </c>
      <c r="AH14" s="14">
        <v>2.4604633444079399E-2</v>
      </c>
      <c r="AI14" s="14">
        <v>5.8630930422599601E-3</v>
      </c>
      <c r="AJ14" s="14">
        <v>1.8206502116556399E-2</v>
      </c>
      <c r="AK14" s="14">
        <v>1.91826158928282E-2</v>
      </c>
    </row>
    <row r="15" spans="2:37" x14ac:dyDescent="0.3">
      <c r="B15" s="15" t="s">
        <v>280</v>
      </c>
      <c r="C15" s="21">
        <v>0.80784209551166897</v>
      </c>
      <c r="D15" s="21">
        <v>0.77766413226519904</v>
      </c>
      <c r="E15" s="21">
        <v>0.83669109627110305</v>
      </c>
      <c r="F15" s="21"/>
      <c r="G15" s="21">
        <v>0.82882801128341799</v>
      </c>
      <c r="H15" s="21">
        <v>0.83428867373195503</v>
      </c>
      <c r="I15" s="21">
        <v>0.79928397341915103</v>
      </c>
      <c r="J15" s="21">
        <v>0.76375209709736103</v>
      </c>
      <c r="K15" s="21"/>
      <c r="L15" s="21">
        <v>0.80344035254512303</v>
      </c>
      <c r="M15" s="21">
        <v>0.80257769121537204</v>
      </c>
      <c r="N15" s="21">
        <v>0.82806760882762998</v>
      </c>
      <c r="O15" s="21">
        <v>0.83370250280770797</v>
      </c>
      <c r="P15" s="21">
        <v>0.79442718871458495</v>
      </c>
      <c r="Q15" s="21">
        <v>0.79338636265177598</v>
      </c>
      <c r="R15" s="21">
        <v>0.822273433681456</v>
      </c>
      <c r="S15" s="21">
        <v>0.81238058423608495</v>
      </c>
      <c r="T15" s="21">
        <v>0.78543358372966499</v>
      </c>
      <c r="U15" s="21">
        <v>0.78735208703347004</v>
      </c>
      <c r="V15" s="21">
        <v>0.82844740540195805</v>
      </c>
      <c r="W15" s="21">
        <v>0.85909593768090298</v>
      </c>
      <c r="X15" s="21"/>
      <c r="Y15" s="21">
        <v>0.81016250050341299</v>
      </c>
      <c r="Z15" s="21">
        <v>0.82474381465807001</v>
      </c>
      <c r="AA15" s="21">
        <v>0.77305290828096596</v>
      </c>
      <c r="AB15" s="21"/>
      <c r="AC15" s="21">
        <v>0.80999875483176398</v>
      </c>
      <c r="AD15" s="21">
        <v>0.83698158660236099</v>
      </c>
      <c r="AE15" s="21">
        <v>0.74961214129231302</v>
      </c>
      <c r="AF15" s="21"/>
      <c r="AG15" s="21">
        <v>0.66935733605417103</v>
      </c>
      <c r="AH15" s="21">
        <v>0.74725886289314902</v>
      </c>
      <c r="AI15" s="21">
        <v>0.87176340508579597</v>
      </c>
      <c r="AJ15" s="21">
        <v>0.82147524790559401</v>
      </c>
      <c r="AK15" s="21">
        <v>0.80612330080162398</v>
      </c>
    </row>
    <row r="16" spans="2:37" x14ac:dyDescent="0.3">
      <c r="B16" s="15" t="s">
        <v>281</v>
      </c>
      <c r="C16" s="21">
        <v>4.2176461114200002E-2</v>
      </c>
      <c r="D16" s="21">
        <v>5.4891076049147301E-2</v>
      </c>
      <c r="E16" s="21">
        <v>3.0040601190767301E-2</v>
      </c>
      <c r="F16" s="21"/>
      <c r="G16" s="21">
        <v>4.6157393054401301E-2</v>
      </c>
      <c r="H16" s="21">
        <v>2.9198894159654799E-2</v>
      </c>
      <c r="I16" s="21">
        <v>4.9544221688228897E-2</v>
      </c>
      <c r="J16" s="21">
        <v>4.5491379620099699E-2</v>
      </c>
      <c r="K16" s="21"/>
      <c r="L16" s="21">
        <v>6.0099792616299899E-2</v>
      </c>
      <c r="M16" s="21">
        <v>4.06208467625222E-2</v>
      </c>
      <c r="N16" s="21">
        <v>3.2196087169290101E-2</v>
      </c>
      <c r="O16" s="21">
        <v>2.5666354054991101E-2</v>
      </c>
      <c r="P16" s="21">
        <v>4.1744791707996699E-2</v>
      </c>
      <c r="Q16" s="21">
        <v>4.8727619153670701E-2</v>
      </c>
      <c r="R16" s="21">
        <v>4.5671108112100102E-2</v>
      </c>
      <c r="S16" s="21">
        <v>3.9941762771184899E-2</v>
      </c>
      <c r="T16" s="21">
        <v>5.1964405416045703E-2</v>
      </c>
      <c r="U16" s="21">
        <v>2.9290813000055701E-2</v>
      </c>
      <c r="V16" s="21">
        <v>3.3045516865634499E-2</v>
      </c>
      <c r="W16" s="21">
        <v>3.45655309274931E-2</v>
      </c>
      <c r="X16" s="21"/>
      <c r="Y16" s="21">
        <v>4.60087123648164E-2</v>
      </c>
      <c r="Z16" s="21">
        <v>4.5763795180514398E-2</v>
      </c>
      <c r="AA16" s="21">
        <v>5.8974464385542998E-2</v>
      </c>
      <c r="AB16" s="21"/>
      <c r="AC16" s="21">
        <v>3.7686631643636899E-2</v>
      </c>
      <c r="AD16" s="21">
        <v>4.3291127597716902E-2</v>
      </c>
      <c r="AE16" s="21">
        <v>4.3040606697374702E-2</v>
      </c>
      <c r="AF16" s="21"/>
      <c r="AG16" s="21">
        <v>0.118849568321517</v>
      </c>
      <c r="AH16" s="21">
        <v>7.9657201227807603E-2</v>
      </c>
      <c r="AI16" s="21">
        <v>2.5843465028471901E-2</v>
      </c>
      <c r="AJ16" s="21">
        <v>2.75783995022469E-2</v>
      </c>
      <c r="AK16" s="21">
        <v>5.6554309928537203E-2</v>
      </c>
    </row>
    <row r="17" spans="2:37" x14ac:dyDescent="0.3">
      <c r="B17" s="15" t="s">
        <v>252</v>
      </c>
      <c r="C17" s="22">
        <v>0.76566563439746904</v>
      </c>
      <c r="D17" s="22">
        <v>0.72277305621605203</v>
      </c>
      <c r="E17" s="22">
        <v>0.80665049508033504</v>
      </c>
      <c r="F17" s="22"/>
      <c r="G17" s="22">
        <v>0.78267061822901696</v>
      </c>
      <c r="H17" s="22">
        <v>0.80508977957229999</v>
      </c>
      <c r="I17" s="22">
        <v>0.749739751730922</v>
      </c>
      <c r="J17" s="22">
        <v>0.71826071747726095</v>
      </c>
      <c r="K17" s="22"/>
      <c r="L17" s="22">
        <v>0.74334055992882297</v>
      </c>
      <c r="M17" s="22">
        <v>0.76195684445284995</v>
      </c>
      <c r="N17" s="22">
        <v>0.79587152165833996</v>
      </c>
      <c r="O17" s="22">
        <v>0.80803614875271701</v>
      </c>
      <c r="P17" s="22">
        <v>0.75268239700658901</v>
      </c>
      <c r="Q17" s="22">
        <v>0.74465874349810501</v>
      </c>
      <c r="R17" s="22">
        <v>0.77660232556935604</v>
      </c>
      <c r="S17" s="22">
        <v>0.77243882146490095</v>
      </c>
      <c r="T17" s="22">
        <v>0.73346917831361902</v>
      </c>
      <c r="U17" s="22">
        <v>0.75806127403341494</v>
      </c>
      <c r="V17" s="22">
        <v>0.79540188853632399</v>
      </c>
      <c r="W17" s="22">
        <v>0.82453040675341005</v>
      </c>
      <c r="X17" s="22"/>
      <c r="Y17" s="22">
        <v>0.76415378813859702</v>
      </c>
      <c r="Z17" s="22">
        <v>0.77898001947755502</v>
      </c>
      <c r="AA17" s="22">
        <v>0.71407844389542297</v>
      </c>
      <c r="AB17" s="22"/>
      <c r="AC17" s="22">
        <v>0.77231212318812803</v>
      </c>
      <c r="AD17" s="22">
        <v>0.79369045900464397</v>
      </c>
      <c r="AE17" s="22">
        <v>0.70657153459493904</v>
      </c>
      <c r="AF17" s="22"/>
      <c r="AG17" s="22">
        <v>0.55050776773265497</v>
      </c>
      <c r="AH17" s="22">
        <v>0.66760166166534196</v>
      </c>
      <c r="AI17" s="22">
        <v>0.84591994005732396</v>
      </c>
      <c r="AJ17" s="22">
        <v>0.79389684840334696</v>
      </c>
      <c r="AK17" s="22">
        <v>0.74956899087308704</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287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275</v>
      </c>
      <c r="C9" s="14">
        <v>0.29481162764421698</v>
      </c>
      <c r="D9" s="14">
        <v>0.27395404175669102</v>
      </c>
      <c r="E9" s="14">
        <v>0.31448663168711599</v>
      </c>
      <c r="F9" s="14"/>
      <c r="G9" s="14">
        <v>0.30881407775919301</v>
      </c>
      <c r="H9" s="14">
        <v>0.31465629097333497</v>
      </c>
      <c r="I9" s="14">
        <v>0.300720573102504</v>
      </c>
      <c r="J9" s="14">
        <v>0.25272927068552298</v>
      </c>
      <c r="K9" s="14"/>
      <c r="L9" s="14">
        <v>0.35204298813623702</v>
      </c>
      <c r="M9" s="14">
        <v>0.24807746608320799</v>
      </c>
      <c r="N9" s="14">
        <v>0.294690882409682</v>
      </c>
      <c r="O9" s="14">
        <v>0.30008310671322402</v>
      </c>
      <c r="P9" s="14">
        <v>0.231286781004264</v>
      </c>
      <c r="Q9" s="14">
        <v>0.333986651276379</v>
      </c>
      <c r="R9" s="14">
        <v>0.30652543449820002</v>
      </c>
      <c r="S9" s="14">
        <v>0.19490840253483499</v>
      </c>
      <c r="T9" s="14">
        <v>0.28315738503037702</v>
      </c>
      <c r="U9" s="14">
        <v>0.32066053063829603</v>
      </c>
      <c r="V9" s="14">
        <v>0.30000541032495898</v>
      </c>
      <c r="W9" s="14">
        <v>0.303691830863829</v>
      </c>
      <c r="X9" s="14"/>
      <c r="Y9" s="14">
        <v>0.30370269106675601</v>
      </c>
      <c r="Z9" s="14">
        <v>0.32767838977451902</v>
      </c>
      <c r="AA9" s="14">
        <v>0.26576438203703701</v>
      </c>
      <c r="AB9" s="14"/>
      <c r="AC9" s="14">
        <v>0.28124874087146501</v>
      </c>
      <c r="AD9" s="14">
        <v>0.30084817939644998</v>
      </c>
      <c r="AE9" s="14">
        <v>0.27933499499714898</v>
      </c>
      <c r="AF9" s="14"/>
      <c r="AG9" s="14">
        <v>0.26895575670615801</v>
      </c>
      <c r="AH9" s="14">
        <v>0.28296524513878102</v>
      </c>
      <c r="AI9" s="14">
        <v>0.34868558209876799</v>
      </c>
      <c r="AJ9" s="14">
        <v>0.28705119683573899</v>
      </c>
      <c r="AK9" s="14">
        <v>0.29435159804413402</v>
      </c>
    </row>
    <row r="10" spans="2:37" x14ac:dyDescent="0.3">
      <c r="B10" s="15" t="s">
        <v>276</v>
      </c>
      <c r="C10" s="14">
        <v>0.40828275174645001</v>
      </c>
      <c r="D10" s="14">
        <v>0.41477044258339801</v>
      </c>
      <c r="E10" s="14">
        <v>0.40330426045099099</v>
      </c>
      <c r="F10" s="14"/>
      <c r="G10" s="14">
        <v>0.44029434743923901</v>
      </c>
      <c r="H10" s="14">
        <v>0.40351005647882199</v>
      </c>
      <c r="I10" s="14">
        <v>0.38166070645612898</v>
      </c>
      <c r="J10" s="14">
        <v>0.401551206872237</v>
      </c>
      <c r="K10" s="14"/>
      <c r="L10" s="14">
        <v>0.36405693124495198</v>
      </c>
      <c r="M10" s="14">
        <v>0.43592309098834903</v>
      </c>
      <c r="N10" s="14">
        <v>0.38245359188529099</v>
      </c>
      <c r="O10" s="14">
        <v>0.44690324118323199</v>
      </c>
      <c r="P10" s="14">
        <v>0.46255583209316398</v>
      </c>
      <c r="Q10" s="14">
        <v>0.36995082197915802</v>
      </c>
      <c r="R10" s="14">
        <v>0.398719314898069</v>
      </c>
      <c r="S10" s="14">
        <v>0.408011034065556</v>
      </c>
      <c r="T10" s="14">
        <v>0.43112345801881502</v>
      </c>
      <c r="U10" s="14">
        <v>0.36203265488429298</v>
      </c>
      <c r="V10" s="14">
        <v>0.42075284713755901</v>
      </c>
      <c r="W10" s="14">
        <v>0.49644382504247397</v>
      </c>
      <c r="X10" s="14"/>
      <c r="Y10" s="14">
        <v>0.43356316980776</v>
      </c>
      <c r="Z10" s="14">
        <v>0.404505981413744</v>
      </c>
      <c r="AA10" s="14">
        <v>0.44253269138996199</v>
      </c>
      <c r="AB10" s="14"/>
      <c r="AC10" s="14">
        <v>0.40656632080430699</v>
      </c>
      <c r="AD10" s="14">
        <v>0.437130947815208</v>
      </c>
      <c r="AE10" s="14">
        <v>0.36722964555308801</v>
      </c>
      <c r="AF10" s="14"/>
      <c r="AG10" s="14">
        <v>0.37912133248928098</v>
      </c>
      <c r="AH10" s="14">
        <v>0.41681998168908302</v>
      </c>
      <c r="AI10" s="14">
        <v>0.42993188973984803</v>
      </c>
      <c r="AJ10" s="14">
        <v>0.41321984438841403</v>
      </c>
      <c r="AK10" s="14">
        <v>0.39558348892393602</v>
      </c>
    </row>
    <row r="11" spans="2:37" x14ac:dyDescent="0.3">
      <c r="B11" s="15" t="s">
        <v>277</v>
      </c>
      <c r="C11" s="14">
        <v>0.21463745776350299</v>
      </c>
      <c r="D11" s="14">
        <v>0.22932728255458801</v>
      </c>
      <c r="E11" s="14">
        <v>0.19973390976421501</v>
      </c>
      <c r="F11" s="14"/>
      <c r="G11" s="14">
        <v>0.19075183891510999</v>
      </c>
      <c r="H11" s="14">
        <v>0.20214326230653401</v>
      </c>
      <c r="I11" s="14">
        <v>0.227301283282796</v>
      </c>
      <c r="J11" s="14">
        <v>0.244083112030264</v>
      </c>
      <c r="K11" s="14"/>
      <c r="L11" s="14">
        <v>0.18445371475779099</v>
      </c>
      <c r="M11" s="14">
        <v>0.22896917702648301</v>
      </c>
      <c r="N11" s="14">
        <v>0.23273265245566899</v>
      </c>
      <c r="O11" s="14">
        <v>0.18370819409494399</v>
      </c>
      <c r="P11" s="14">
        <v>0.242187461165839</v>
      </c>
      <c r="Q11" s="14">
        <v>0.19706096527249101</v>
      </c>
      <c r="R11" s="14">
        <v>0.22021939949293601</v>
      </c>
      <c r="S11" s="14">
        <v>0.30665751814775999</v>
      </c>
      <c r="T11" s="14">
        <v>0.206785453354148</v>
      </c>
      <c r="U11" s="14">
        <v>0.25021803751889299</v>
      </c>
      <c r="V11" s="14">
        <v>0.209563968750794</v>
      </c>
      <c r="W11" s="14">
        <v>0.11919190544826901</v>
      </c>
      <c r="X11" s="14"/>
      <c r="Y11" s="14">
        <v>0.183756061897453</v>
      </c>
      <c r="Z11" s="14">
        <v>0.194493710323069</v>
      </c>
      <c r="AA11" s="14">
        <v>0.220839421118281</v>
      </c>
      <c r="AB11" s="14"/>
      <c r="AC11" s="14">
        <v>0.23981189627479199</v>
      </c>
      <c r="AD11" s="14">
        <v>0.18917120749314101</v>
      </c>
      <c r="AE11" s="14">
        <v>0.241612372497337</v>
      </c>
      <c r="AF11" s="14"/>
      <c r="AG11" s="14">
        <v>0.22832214310172999</v>
      </c>
      <c r="AH11" s="14">
        <v>0.192013441784812</v>
      </c>
      <c r="AI11" s="14">
        <v>0.16190124627226599</v>
      </c>
      <c r="AJ11" s="14">
        <v>0.237432014306973</v>
      </c>
      <c r="AK11" s="14">
        <v>0.202738131393081</v>
      </c>
    </row>
    <row r="12" spans="2:37" x14ac:dyDescent="0.3">
      <c r="B12" s="15" t="s">
        <v>278</v>
      </c>
      <c r="C12" s="14">
        <v>3.1611590900635402E-2</v>
      </c>
      <c r="D12" s="14">
        <v>3.6924135495600301E-2</v>
      </c>
      <c r="E12" s="14">
        <v>2.6632997637678998E-2</v>
      </c>
      <c r="F12" s="14"/>
      <c r="G12" s="14">
        <v>3.0998066904104601E-2</v>
      </c>
      <c r="H12" s="14">
        <v>2.53238185694236E-2</v>
      </c>
      <c r="I12" s="14">
        <v>3.88556205415094E-2</v>
      </c>
      <c r="J12" s="14">
        <v>3.2893986927481002E-2</v>
      </c>
      <c r="K12" s="14"/>
      <c r="L12" s="14">
        <v>4.3511775207595298E-2</v>
      </c>
      <c r="M12" s="14">
        <v>3.22921515433214E-2</v>
      </c>
      <c r="N12" s="14">
        <v>3.3345631275519698E-2</v>
      </c>
      <c r="O12" s="14">
        <v>2.5206972942207501E-2</v>
      </c>
      <c r="P12" s="14">
        <v>3.6349683243105099E-2</v>
      </c>
      <c r="Q12" s="14">
        <v>3.9614083950468497E-2</v>
      </c>
      <c r="R12" s="14">
        <v>2.8539747639194101E-2</v>
      </c>
      <c r="S12" s="14">
        <v>3.22841032655568E-2</v>
      </c>
      <c r="T12" s="14">
        <v>1.8293929781348299E-2</v>
      </c>
      <c r="U12" s="14">
        <v>2.6805615228826501E-2</v>
      </c>
      <c r="V12" s="14">
        <v>3.15577400012505E-2</v>
      </c>
      <c r="W12" s="14">
        <v>2.32976631564034E-2</v>
      </c>
      <c r="X12" s="14"/>
      <c r="Y12" s="14">
        <v>3.2533590980757102E-2</v>
      </c>
      <c r="Z12" s="14">
        <v>3.1891873062212701E-2</v>
      </c>
      <c r="AA12" s="14">
        <v>3.8795305606757702E-2</v>
      </c>
      <c r="AB12" s="14"/>
      <c r="AC12" s="14">
        <v>2.6078492820216601E-2</v>
      </c>
      <c r="AD12" s="14">
        <v>2.8553199809898601E-2</v>
      </c>
      <c r="AE12" s="14">
        <v>4.2102951451449801E-2</v>
      </c>
      <c r="AF12" s="14"/>
      <c r="AG12" s="14">
        <v>6.5573452898447404E-2</v>
      </c>
      <c r="AH12" s="14">
        <v>6.6647826367409804E-2</v>
      </c>
      <c r="AI12" s="14">
        <v>2.8081881562155599E-2</v>
      </c>
      <c r="AJ12" s="14">
        <v>2.1446137762348601E-2</v>
      </c>
      <c r="AK12" s="14">
        <v>4.07753243063304E-2</v>
      </c>
    </row>
    <row r="13" spans="2:37" x14ac:dyDescent="0.3">
      <c r="B13" s="15" t="s">
        <v>279</v>
      </c>
      <c r="C13" s="14">
        <v>1.3814958062563601E-2</v>
      </c>
      <c r="D13" s="14">
        <v>1.79505532141137E-2</v>
      </c>
      <c r="E13" s="14">
        <v>9.8682461779975791E-3</v>
      </c>
      <c r="F13" s="14"/>
      <c r="G13" s="14">
        <v>9.7657825372121799E-3</v>
      </c>
      <c r="H13" s="14">
        <v>1.541827293165E-2</v>
      </c>
      <c r="I13" s="14">
        <v>1.75098458798181E-2</v>
      </c>
      <c r="J13" s="14">
        <v>1.3473876024985801E-2</v>
      </c>
      <c r="K13" s="14"/>
      <c r="L13" s="14">
        <v>2.2510890360583499E-2</v>
      </c>
      <c r="M13" s="14">
        <v>1.4615138844752899E-2</v>
      </c>
      <c r="N13" s="14">
        <v>8.1701652619140808E-3</v>
      </c>
      <c r="O13" s="14">
        <v>7.8245845762252592E-3</v>
      </c>
      <c r="P13" s="14">
        <v>4.6463488008450403E-3</v>
      </c>
      <c r="Q13" s="14">
        <v>1.09429917575979E-2</v>
      </c>
      <c r="R13" s="14">
        <v>8.4924647606646406E-3</v>
      </c>
      <c r="S13" s="14">
        <v>1.65730704768224E-2</v>
      </c>
      <c r="T13" s="14">
        <v>1.95438270139058E-2</v>
      </c>
      <c r="U13" s="14">
        <v>1.8445318685794899E-2</v>
      </c>
      <c r="V13" s="14">
        <v>1.88942754424163E-2</v>
      </c>
      <c r="W13" s="14">
        <v>0</v>
      </c>
      <c r="X13" s="14"/>
      <c r="Y13" s="14">
        <v>1.1850945065125001E-2</v>
      </c>
      <c r="Z13" s="14">
        <v>1.5972435152409901E-2</v>
      </c>
      <c r="AA13" s="14">
        <v>1.58520241373016E-2</v>
      </c>
      <c r="AB13" s="14"/>
      <c r="AC13" s="14">
        <v>1.3419464303710099E-2</v>
      </c>
      <c r="AD13" s="14">
        <v>1.3077973061898099E-2</v>
      </c>
      <c r="AE13" s="14">
        <v>1.6691573703506001E-2</v>
      </c>
      <c r="AF13" s="14"/>
      <c r="AG13" s="14">
        <v>4.9235950459401497E-2</v>
      </c>
      <c r="AH13" s="14">
        <v>8.4034086155394903E-3</v>
      </c>
      <c r="AI13" s="14">
        <v>3.9008021923772301E-3</v>
      </c>
      <c r="AJ13" s="14">
        <v>1.05328582642125E-2</v>
      </c>
      <c r="AK13" s="14">
        <v>2.21844808248895E-2</v>
      </c>
    </row>
    <row r="14" spans="2:37" x14ac:dyDescent="0.3">
      <c r="B14" s="15" t="s">
        <v>122</v>
      </c>
      <c r="C14" s="14">
        <v>3.6841613882630797E-2</v>
      </c>
      <c r="D14" s="14">
        <v>2.70735443956092E-2</v>
      </c>
      <c r="E14" s="14">
        <v>4.5973954282001503E-2</v>
      </c>
      <c r="F14" s="14"/>
      <c r="G14" s="14">
        <v>1.93758864451417E-2</v>
      </c>
      <c r="H14" s="14">
        <v>3.8948298740234699E-2</v>
      </c>
      <c r="I14" s="14">
        <v>3.3951970737242598E-2</v>
      </c>
      <c r="J14" s="14">
        <v>5.5268547459508703E-2</v>
      </c>
      <c r="K14" s="14"/>
      <c r="L14" s="14">
        <v>3.3423700292840801E-2</v>
      </c>
      <c r="M14" s="14">
        <v>4.01229755138863E-2</v>
      </c>
      <c r="N14" s="14">
        <v>4.8607076711924602E-2</v>
      </c>
      <c r="O14" s="14">
        <v>3.6273900490168001E-2</v>
      </c>
      <c r="P14" s="14">
        <v>2.2973893692783399E-2</v>
      </c>
      <c r="Q14" s="14">
        <v>4.8444485763906399E-2</v>
      </c>
      <c r="R14" s="14">
        <v>3.7503638710936101E-2</v>
      </c>
      <c r="S14" s="14">
        <v>4.1565871509470699E-2</v>
      </c>
      <c r="T14" s="14">
        <v>4.10959468014062E-2</v>
      </c>
      <c r="U14" s="14">
        <v>2.1837843043896299E-2</v>
      </c>
      <c r="V14" s="14">
        <v>1.92257583430217E-2</v>
      </c>
      <c r="W14" s="14">
        <v>5.7374775489024699E-2</v>
      </c>
      <c r="X14" s="14"/>
      <c r="Y14" s="14">
        <v>3.4593541182148697E-2</v>
      </c>
      <c r="Z14" s="14">
        <v>2.5457610274045899E-2</v>
      </c>
      <c r="AA14" s="14">
        <v>1.6216175710661401E-2</v>
      </c>
      <c r="AB14" s="14"/>
      <c r="AC14" s="14">
        <v>3.2875084925509501E-2</v>
      </c>
      <c r="AD14" s="14">
        <v>3.1218492423403799E-2</v>
      </c>
      <c r="AE14" s="14">
        <v>5.3028461797470498E-2</v>
      </c>
      <c r="AF14" s="14"/>
      <c r="AG14" s="14">
        <v>8.7913643449818203E-3</v>
      </c>
      <c r="AH14" s="14">
        <v>3.31500964043746E-2</v>
      </c>
      <c r="AI14" s="14">
        <v>2.7498598134584499E-2</v>
      </c>
      <c r="AJ14" s="14">
        <v>3.0317948442312299E-2</v>
      </c>
      <c r="AK14" s="14">
        <v>4.43669765076284E-2</v>
      </c>
    </row>
    <row r="15" spans="2:37" x14ac:dyDescent="0.3">
      <c r="B15" s="15" t="s">
        <v>280</v>
      </c>
      <c r="C15" s="21">
        <v>0.70309437939066699</v>
      </c>
      <c r="D15" s="21">
        <v>0.68872448434008904</v>
      </c>
      <c r="E15" s="21">
        <v>0.71779089213810698</v>
      </c>
      <c r="F15" s="21"/>
      <c r="G15" s="21">
        <v>0.74910842519843202</v>
      </c>
      <c r="H15" s="21">
        <v>0.71816634745215802</v>
      </c>
      <c r="I15" s="21">
        <v>0.68238127955863404</v>
      </c>
      <c r="J15" s="21">
        <v>0.65428047755776098</v>
      </c>
      <c r="K15" s="21"/>
      <c r="L15" s="21">
        <v>0.716099919381189</v>
      </c>
      <c r="M15" s="21">
        <v>0.68400055707155705</v>
      </c>
      <c r="N15" s="21">
        <v>0.67714447429497304</v>
      </c>
      <c r="O15" s="21">
        <v>0.74698634789645602</v>
      </c>
      <c r="P15" s="21">
        <v>0.69384261309742801</v>
      </c>
      <c r="Q15" s="21">
        <v>0.70393747325553602</v>
      </c>
      <c r="R15" s="21">
        <v>0.70524474939626902</v>
      </c>
      <c r="S15" s="21">
        <v>0.60291943660039005</v>
      </c>
      <c r="T15" s="21">
        <v>0.71428084304919204</v>
      </c>
      <c r="U15" s="21">
        <v>0.68269318552258895</v>
      </c>
      <c r="V15" s="21">
        <v>0.72075825746251698</v>
      </c>
      <c r="W15" s="21">
        <v>0.80013565590630298</v>
      </c>
      <c r="X15" s="21"/>
      <c r="Y15" s="21">
        <v>0.73726586087451595</v>
      </c>
      <c r="Z15" s="21">
        <v>0.73218437118826296</v>
      </c>
      <c r="AA15" s="21">
        <v>0.70829707342699799</v>
      </c>
      <c r="AB15" s="21"/>
      <c r="AC15" s="21">
        <v>0.687815061675772</v>
      </c>
      <c r="AD15" s="21">
        <v>0.73797912721165804</v>
      </c>
      <c r="AE15" s="21">
        <v>0.64656464055023699</v>
      </c>
      <c r="AF15" s="21"/>
      <c r="AG15" s="21">
        <v>0.64807708919544005</v>
      </c>
      <c r="AH15" s="21">
        <v>0.69978522682786404</v>
      </c>
      <c r="AI15" s="21">
        <v>0.77861747183861696</v>
      </c>
      <c r="AJ15" s="21">
        <v>0.70027104122415296</v>
      </c>
      <c r="AK15" s="21">
        <v>0.68993508696807004</v>
      </c>
    </row>
    <row r="16" spans="2:37" x14ac:dyDescent="0.3">
      <c r="B16" s="15" t="s">
        <v>281</v>
      </c>
      <c r="C16" s="21">
        <v>4.5426548963199101E-2</v>
      </c>
      <c r="D16" s="21">
        <v>5.4874688709714001E-2</v>
      </c>
      <c r="E16" s="21">
        <v>3.6501243815676598E-2</v>
      </c>
      <c r="F16" s="21"/>
      <c r="G16" s="21">
        <v>4.07638494413168E-2</v>
      </c>
      <c r="H16" s="21">
        <v>4.0742091501073698E-2</v>
      </c>
      <c r="I16" s="21">
        <v>5.6365466421327497E-2</v>
      </c>
      <c r="J16" s="21">
        <v>4.6367862952466803E-2</v>
      </c>
      <c r="K16" s="21"/>
      <c r="L16" s="21">
        <v>6.6022665568178707E-2</v>
      </c>
      <c r="M16" s="21">
        <v>4.6907290388074299E-2</v>
      </c>
      <c r="N16" s="21">
        <v>4.1515796537433799E-2</v>
      </c>
      <c r="O16" s="21">
        <v>3.3031557518432703E-2</v>
      </c>
      <c r="P16" s="21">
        <v>4.0996032043950199E-2</v>
      </c>
      <c r="Q16" s="21">
        <v>5.0557075708066397E-2</v>
      </c>
      <c r="R16" s="21">
        <v>3.7032212399858697E-2</v>
      </c>
      <c r="S16" s="21">
        <v>4.8857173742379197E-2</v>
      </c>
      <c r="T16" s="21">
        <v>3.7837756795254099E-2</v>
      </c>
      <c r="U16" s="21">
        <v>4.52509339146214E-2</v>
      </c>
      <c r="V16" s="21">
        <v>5.0452015443666898E-2</v>
      </c>
      <c r="W16" s="21">
        <v>2.32976631564034E-2</v>
      </c>
      <c r="X16" s="21"/>
      <c r="Y16" s="21">
        <v>4.4384536045882099E-2</v>
      </c>
      <c r="Z16" s="21">
        <v>4.7864308214622703E-2</v>
      </c>
      <c r="AA16" s="21">
        <v>5.4647329744059302E-2</v>
      </c>
      <c r="AB16" s="21"/>
      <c r="AC16" s="21">
        <v>3.9497957123926598E-2</v>
      </c>
      <c r="AD16" s="21">
        <v>4.1631172871796698E-2</v>
      </c>
      <c r="AE16" s="21">
        <v>5.8794525154955798E-2</v>
      </c>
      <c r="AF16" s="21"/>
      <c r="AG16" s="21">
        <v>0.114809403357849</v>
      </c>
      <c r="AH16" s="21">
        <v>7.50512349829493E-2</v>
      </c>
      <c r="AI16" s="21">
        <v>3.1982683754532802E-2</v>
      </c>
      <c r="AJ16" s="21">
        <v>3.1978996026561103E-2</v>
      </c>
      <c r="AK16" s="21">
        <v>6.2959805131219806E-2</v>
      </c>
    </row>
    <row r="17" spans="2:37" x14ac:dyDescent="0.3">
      <c r="B17" s="15" t="s">
        <v>252</v>
      </c>
      <c r="C17" s="22">
        <v>0.65766783042746801</v>
      </c>
      <c r="D17" s="22">
        <v>0.63384979563037502</v>
      </c>
      <c r="E17" s="22">
        <v>0.68128964832243</v>
      </c>
      <c r="F17" s="22"/>
      <c r="G17" s="22">
        <v>0.70834457575711496</v>
      </c>
      <c r="H17" s="22">
        <v>0.67742425595108402</v>
      </c>
      <c r="I17" s="22">
        <v>0.62601581313730603</v>
      </c>
      <c r="J17" s="22">
        <v>0.607912614605294</v>
      </c>
      <c r="K17" s="22"/>
      <c r="L17" s="22">
        <v>0.65007725381300996</v>
      </c>
      <c r="M17" s="22">
        <v>0.63709326668348298</v>
      </c>
      <c r="N17" s="22">
        <v>0.63562867775753895</v>
      </c>
      <c r="O17" s="22">
        <v>0.71395479037802301</v>
      </c>
      <c r="P17" s="22">
        <v>0.65284658105347804</v>
      </c>
      <c r="Q17" s="22">
        <v>0.65338039754747002</v>
      </c>
      <c r="R17" s="22">
        <v>0.66821253699641003</v>
      </c>
      <c r="S17" s="22">
        <v>0.55406226285801097</v>
      </c>
      <c r="T17" s="22">
        <v>0.67644308625393801</v>
      </c>
      <c r="U17" s="22">
        <v>0.63744225160796797</v>
      </c>
      <c r="V17" s="22">
        <v>0.67030624201885003</v>
      </c>
      <c r="W17" s="22">
        <v>0.77683799274989995</v>
      </c>
      <c r="X17" s="22"/>
      <c r="Y17" s="22">
        <v>0.69288132482863396</v>
      </c>
      <c r="Z17" s="22">
        <v>0.68432006297364001</v>
      </c>
      <c r="AA17" s="22">
        <v>0.65364974368293904</v>
      </c>
      <c r="AB17" s="22"/>
      <c r="AC17" s="22">
        <v>0.64831710455184499</v>
      </c>
      <c r="AD17" s="22">
        <v>0.69634795433986196</v>
      </c>
      <c r="AE17" s="22">
        <v>0.58777011539528101</v>
      </c>
      <c r="AF17" s="22"/>
      <c r="AG17" s="22">
        <v>0.53326768583759099</v>
      </c>
      <c r="AH17" s="22">
        <v>0.62473399184491496</v>
      </c>
      <c r="AI17" s="22">
        <v>0.74663478808408401</v>
      </c>
      <c r="AJ17" s="22">
        <v>0.668292045197592</v>
      </c>
      <c r="AK17" s="22">
        <v>0.62697528183685103</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288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275</v>
      </c>
      <c r="C9" s="14">
        <v>0.231545470964762</v>
      </c>
      <c r="D9" s="14">
        <v>0.23474759939932199</v>
      </c>
      <c r="E9" s="14">
        <v>0.22665012047097099</v>
      </c>
      <c r="F9" s="14"/>
      <c r="G9" s="14">
        <v>0.22173447115652301</v>
      </c>
      <c r="H9" s="14">
        <v>0.23863920711948799</v>
      </c>
      <c r="I9" s="14">
        <v>0.25521891558255699</v>
      </c>
      <c r="J9" s="14">
        <v>0.21214475214902201</v>
      </c>
      <c r="K9" s="14"/>
      <c r="L9" s="14">
        <v>0.29121437684667101</v>
      </c>
      <c r="M9" s="14">
        <v>0.18359496058090999</v>
      </c>
      <c r="N9" s="14">
        <v>0.25660593870288501</v>
      </c>
      <c r="O9" s="14">
        <v>0.22505799321851599</v>
      </c>
      <c r="P9" s="14">
        <v>0.189153184808107</v>
      </c>
      <c r="Q9" s="14">
        <v>0.23977935287768401</v>
      </c>
      <c r="R9" s="14">
        <v>0.24367172586344699</v>
      </c>
      <c r="S9" s="14">
        <v>0.182865412789527</v>
      </c>
      <c r="T9" s="14">
        <v>0.22849706540328099</v>
      </c>
      <c r="U9" s="14">
        <v>0.25534454539032297</v>
      </c>
      <c r="V9" s="14">
        <v>0.20976990800777501</v>
      </c>
      <c r="W9" s="14">
        <v>0.19628851683123899</v>
      </c>
      <c r="X9" s="14"/>
      <c r="Y9" s="14">
        <v>0.21753546264325099</v>
      </c>
      <c r="Z9" s="14">
        <v>0.25264744455810501</v>
      </c>
      <c r="AA9" s="14">
        <v>0.20034345253856101</v>
      </c>
      <c r="AB9" s="14"/>
      <c r="AC9" s="14">
        <v>0.209635440582572</v>
      </c>
      <c r="AD9" s="14">
        <v>0.24057032672617601</v>
      </c>
      <c r="AE9" s="14">
        <v>0.240872842555615</v>
      </c>
      <c r="AF9" s="14"/>
      <c r="AG9" s="14">
        <v>0.18125987955358</v>
      </c>
      <c r="AH9" s="14">
        <v>0.24080866590358699</v>
      </c>
      <c r="AI9" s="14">
        <v>0.28623483731536697</v>
      </c>
      <c r="AJ9" s="14">
        <v>0.21800116343748799</v>
      </c>
      <c r="AK9" s="14">
        <v>0.23837705813438101</v>
      </c>
    </row>
    <row r="10" spans="2:37" x14ac:dyDescent="0.3">
      <c r="B10" s="15" t="s">
        <v>276</v>
      </c>
      <c r="C10" s="14">
        <v>0.36582894282573603</v>
      </c>
      <c r="D10" s="14">
        <v>0.34445917558259498</v>
      </c>
      <c r="E10" s="14">
        <v>0.387790631893766</v>
      </c>
      <c r="F10" s="14"/>
      <c r="G10" s="14">
        <v>0.43323467267089</v>
      </c>
      <c r="H10" s="14">
        <v>0.35886813404204898</v>
      </c>
      <c r="I10" s="14">
        <v>0.32549599362869502</v>
      </c>
      <c r="J10" s="14">
        <v>0.33686952835501199</v>
      </c>
      <c r="K10" s="14"/>
      <c r="L10" s="14">
        <v>0.32519298699982202</v>
      </c>
      <c r="M10" s="14">
        <v>0.39224752328954798</v>
      </c>
      <c r="N10" s="14">
        <v>0.34357720040067702</v>
      </c>
      <c r="O10" s="14">
        <v>0.370730750744166</v>
      </c>
      <c r="P10" s="14">
        <v>0.45849058327518999</v>
      </c>
      <c r="Q10" s="14">
        <v>0.35150134206184602</v>
      </c>
      <c r="R10" s="14">
        <v>0.35035771346273298</v>
      </c>
      <c r="S10" s="14">
        <v>0.37903834801879499</v>
      </c>
      <c r="T10" s="14">
        <v>0.35527267156504699</v>
      </c>
      <c r="U10" s="14">
        <v>0.35290333988367001</v>
      </c>
      <c r="V10" s="14">
        <v>0.37757796363384</v>
      </c>
      <c r="W10" s="14">
        <v>0.39370973032666701</v>
      </c>
      <c r="X10" s="14"/>
      <c r="Y10" s="14">
        <v>0.399368659946647</v>
      </c>
      <c r="Z10" s="14">
        <v>0.37581552247489303</v>
      </c>
      <c r="AA10" s="14">
        <v>0.36755849554617798</v>
      </c>
      <c r="AB10" s="14"/>
      <c r="AC10" s="14">
        <v>0.35641211302609299</v>
      </c>
      <c r="AD10" s="14">
        <v>0.39461623597752699</v>
      </c>
      <c r="AE10" s="14">
        <v>0.32159683966149499</v>
      </c>
      <c r="AF10" s="14"/>
      <c r="AG10" s="14">
        <v>0.39122030818043102</v>
      </c>
      <c r="AH10" s="14">
        <v>0.37310181171435902</v>
      </c>
      <c r="AI10" s="14">
        <v>0.37479024178327802</v>
      </c>
      <c r="AJ10" s="14">
        <v>0.36713570164019399</v>
      </c>
      <c r="AK10" s="14">
        <v>0.36022902020641401</v>
      </c>
    </row>
    <row r="11" spans="2:37" x14ac:dyDescent="0.3">
      <c r="B11" s="15" t="s">
        <v>277</v>
      </c>
      <c r="C11" s="14">
        <v>0.281754804796574</v>
      </c>
      <c r="D11" s="14">
        <v>0.29200178940446198</v>
      </c>
      <c r="E11" s="14">
        <v>0.27162557662717601</v>
      </c>
      <c r="F11" s="14"/>
      <c r="G11" s="14">
        <v>0.24354854658007299</v>
      </c>
      <c r="H11" s="14">
        <v>0.28111085601069502</v>
      </c>
      <c r="I11" s="14">
        <v>0.28954765014054601</v>
      </c>
      <c r="J11" s="14">
        <v>0.31706719644792097</v>
      </c>
      <c r="K11" s="14"/>
      <c r="L11" s="14">
        <v>0.251383765246883</v>
      </c>
      <c r="M11" s="14">
        <v>0.292726320849373</v>
      </c>
      <c r="N11" s="14">
        <v>0.28060962624284502</v>
      </c>
      <c r="O11" s="14">
        <v>0.30640688821134499</v>
      </c>
      <c r="P11" s="14">
        <v>0.25918187555531103</v>
      </c>
      <c r="Q11" s="14">
        <v>0.26551903186591402</v>
      </c>
      <c r="R11" s="14">
        <v>0.28622829165622299</v>
      </c>
      <c r="S11" s="14">
        <v>0.33007320330451301</v>
      </c>
      <c r="T11" s="14">
        <v>0.29420286758778402</v>
      </c>
      <c r="U11" s="14">
        <v>0.28724712562703297</v>
      </c>
      <c r="V11" s="14">
        <v>0.28106509561499599</v>
      </c>
      <c r="W11" s="14">
        <v>0.269234135586985</v>
      </c>
      <c r="X11" s="14"/>
      <c r="Y11" s="14">
        <v>0.26895552063809702</v>
      </c>
      <c r="Z11" s="14">
        <v>0.251970665595599</v>
      </c>
      <c r="AA11" s="14">
        <v>0.28575109521817699</v>
      </c>
      <c r="AB11" s="14"/>
      <c r="AC11" s="14">
        <v>0.32074498371751198</v>
      </c>
      <c r="AD11" s="14">
        <v>0.24910480365993201</v>
      </c>
      <c r="AE11" s="14">
        <v>0.30240531521664998</v>
      </c>
      <c r="AF11" s="14"/>
      <c r="AG11" s="14">
        <v>0.26510212608350398</v>
      </c>
      <c r="AH11" s="14">
        <v>0.23163935155760601</v>
      </c>
      <c r="AI11" s="14">
        <v>0.23563974936068699</v>
      </c>
      <c r="AJ11" s="14">
        <v>0.30800488235226797</v>
      </c>
      <c r="AK11" s="14">
        <v>0.28248633057073302</v>
      </c>
    </row>
    <row r="12" spans="2:37" x14ac:dyDescent="0.3">
      <c r="B12" s="15" t="s">
        <v>278</v>
      </c>
      <c r="C12" s="14">
        <v>4.69090700073381E-2</v>
      </c>
      <c r="D12" s="14">
        <v>5.8586361029771702E-2</v>
      </c>
      <c r="E12" s="14">
        <v>3.5817146594042497E-2</v>
      </c>
      <c r="F12" s="14"/>
      <c r="G12" s="14">
        <v>5.1152426646736901E-2</v>
      </c>
      <c r="H12" s="14">
        <v>4.4689183723339E-2</v>
      </c>
      <c r="I12" s="14">
        <v>5.8374506429093302E-2</v>
      </c>
      <c r="J12" s="14">
        <v>3.5230382366064301E-2</v>
      </c>
      <c r="K12" s="14"/>
      <c r="L12" s="14">
        <v>4.5989465028877199E-2</v>
      </c>
      <c r="M12" s="14">
        <v>5.7945124136435697E-2</v>
      </c>
      <c r="N12" s="14">
        <v>4.1456489966728897E-2</v>
      </c>
      <c r="O12" s="14">
        <v>4.3625705751026797E-2</v>
      </c>
      <c r="P12" s="14">
        <v>4.68929447250723E-2</v>
      </c>
      <c r="Q12" s="14">
        <v>5.5505792159335703E-2</v>
      </c>
      <c r="R12" s="14">
        <v>4.5172673364802497E-2</v>
      </c>
      <c r="S12" s="14">
        <v>5.0014942612227602E-2</v>
      </c>
      <c r="T12" s="14">
        <v>4.6769404420405801E-2</v>
      </c>
      <c r="U12" s="14">
        <v>3.1708350085929003E-2</v>
      </c>
      <c r="V12" s="14">
        <v>5.37557371098197E-2</v>
      </c>
      <c r="W12" s="14">
        <v>3.7212791173616998E-2</v>
      </c>
      <c r="X12" s="14"/>
      <c r="Y12" s="14">
        <v>4.9053521711020003E-2</v>
      </c>
      <c r="Z12" s="14">
        <v>4.4382993536113101E-2</v>
      </c>
      <c r="AA12" s="14">
        <v>8.8085029601505702E-2</v>
      </c>
      <c r="AB12" s="14"/>
      <c r="AC12" s="14">
        <v>4.6946585372546097E-2</v>
      </c>
      <c r="AD12" s="14">
        <v>4.7896626550044299E-2</v>
      </c>
      <c r="AE12" s="14">
        <v>4.2497474000093599E-2</v>
      </c>
      <c r="AF12" s="14"/>
      <c r="AG12" s="14">
        <v>0.106744443557149</v>
      </c>
      <c r="AH12" s="14">
        <v>7.6052512381689794E-2</v>
      </c>
      <c r="AI12" s="14">
        <v>3.7668157583514598E-2</v>
      </c>
      <c r="AJ12" s="14">
        <v>3.9150408334726702E-2</v>
      </c>
      <c r="AK12" s="14">
        <v>4.7988804218622699E-2</v>
      </c>
    </row>
    <row r="13" spans="2:37" x14ac:dyDescent="0.3">
      <c r="B13" s="15" t="s">
        <v>279</v>
      </c>
      <c r="C13" s="14">
        <v>1.8371179267118499E-2</v>
      </c>
      <c r="D13" s="14">
        <v>2.4008513074386E-2</v>
      </c>
      <c r="E13" s="14">
        <v>1.29882852544422E-2</v>
      </c>
      <c r="F13" s="14"/>
      <c r="G13" s="14">
        <v>1.8633450860939201E-2</v>
      </c>
      <c r="H13" s="14">
        <v>1.42599600808776E-2</v>
      </c>
      <c r="I13" s="14">
        <v>2.14881591226125E-2</v>
      </c>
      <c r="J13" s="14">
        <v>1.9884613963650599E-2</v>
      </c>
      <c r="K13" s="14"/>
      <c r="L13" s="14">
        <v>3.2752995920538201E-2</v>
      </c>
      <c r="M13" s="14">
        <v>1.2796581575040201E-2</v>
      </c>
      <c r="N13" s="14">
        <v>2.09851669938056E-2</v>
      </c>
      <c r="O13" s="14">
        <v>3.6861194230207298E-3</v>
      </c>
      <c r="P13" s="14">
        <v>1.85772548074606E-2</v>
      </c>
      <c r="Q13" s="14">
        <v>2.3427604043700999E-2</v>
      </c>
      <c r="R13" s="14">
        <v>1.2165780581408299E-2</v>
      </c>
      <c r="S13" s="14">
        <v>0</v>
      </c>
      <c r="T13" s="14">
        <v>1.29547415777009E-2</v>
      </c>
      <c r="U13" s="14">
        <v>1.85551265345788E-2</v>
      </c>
      <c r="V13" s="14">
        <v>4.58805294980347E-2</v>
      </c>
      <c r="W13" s="14">
        <v>1.11480745202418E-2</v>
      </c>
      <c r="X13" s="14"/>
      <c r="Y13" s="14">
        <v>2.0880128976833199E-2</v>
      </c>
      <c r="Z13" s="14">
        <v>2.1772919537387001E-2</v>
      </c>
      <c r="AA13" s="14">
        <v>1.57752045821524E-2</v>
      </c>
      <c r="AB13" s="14"/>
      <c r="AC13" s="14">
        <v>1.9317760543147398E-2</v>
      </c>
      <c r="AD13" s="14">
        <v>1.7399130406683901E-2</v>
      </c>
      <c r="AE13" s="14">
        <v>8.8831086408372503E-3</v>
      </c>
      <c r="AF13" s="14"/>
      <c r="AG13" s="14">
        <v>3.75012571984467E-2</v>
      </c>
      <c r="AH13" s="14">
        <v>3.69506405088822E-2</v>
      </c>
      <c r="AI13" s="14">
        <v>2.0278192498645198E-2</v>
      </c>
      <c r="AJ13" s="14">
        <v>7.8333115573362196E-3</v>
      </c>
      <c r="AK13" s="14">
        <v>2.7921490176006699E-2</v>
      </c>
    </row>
    <row r="14" spans="2:37" x14ac:dyDescent="0.3">
      <c r="B14" s="15" t="s">
        <v>122</v>
      </c>
      <c r="C14" s="14">
        <v>5.5590532138471503E-2</v>
      </c>
      <c r="D14" s="14">
        <v>4.6196561509462601E-2</v>
      </c>
      <c r="E14" s="14">
        <v>6.5128239159602794E-2</v>
      </c>
      <c r="F14" s="14"/>
      <c r="G14" s="14">
        <v>3.16964320848378E-2</v>
      </c>
      <c r="H14" s="14">
        <v>6.24326590235516E-2</v>
      </c>
      <c r="I14" s="14">
        <v>4.9874775096495801E-2</v>
      </c>
      <c r="J14" s="14">
        <v>7.88035267183297E-2</v>
      </c>
      <c r="K14" s="14"/>
      <c r="L14" s="14">
        <v>5.3466409957208298E-2</v>
      </c>
      <c r="M14" s="14">
        <v>6.0689489568692599E-2</v>
      </c>
      <c r="N14" s="14">
        <v>5.6765577693058698E-2</v>
      </c>
      <c r="O14" s="14">
        <v>5.0492542651924599E-2</v>
      </c>
      <c r="P14" s="14">
        <v>2.7704156828860099E-2</v>
      </c>
      <c r="Q14" s="14">
        <v>6.4266876991518396E-2</v>
      </c>
      <c r="R14" s="14">
        <v>6.2403815071385801E-2</v>
      </c>
      <c r="S14" s="14">
        <v>5.8008093274936903E-2</v>
      </c>
      <c r="T14" s="14">
        <v>6.2303249445781701E-2</v>
      </c>
      <c r="U14" s="14">
        <v>5.4241512478464898E-2</v>
      </c>
      <c r="V14" s="14">
        <v>3.19507661355347E-2</v>
      </c>
      <c r="W14" s="14">
        <v>9.2406751561249806E-2</v>
      </c>
      <c r="X14" s="14"/>
      <c r="Y14" s="14">
        <v>4.4206706084152302E-2</v>
      </c>
      <c r="Z14" s="14">
        <v>5.3410454297902699E-2</v>
      </c>
      <c r="AA14" s="14">
        <v>4.2486722513426001E-2</v>
      </c>
      <c r="AB14" s="14"/>
      <c r="AC14" s="14">
        <v>4.6943116758129101E-2</v>
      </c>
      <c r="AD14" s="14">
        <v>5.0412876679637099E-2</v>
      </c>
      <c r="AE14" s="14">
        <v>8.3744419925308497E-2</v>
      </c>
      <c r="AF14" s="14"/>
      <c r="AG14" s="14">
        <v>1.81719854268905E-2</v>
      </c>
      <c r="AH14" s="14">
        <v>4.1447017933874897E-2</v>
      </c>
      <c r="AI14" s="14">
        <v>4.5388821458508803E-2</v>
      </c>
      <c r="AJ14" s="14">
        <v>5.9874532677987098E-2</v>
      </c>
      <c r="AK14" s="14">
        <v>4.2997296693843098E-2</v>
      </c>
    </row>
    <row r="15" spans="2:37" x14ac:dyDescent="0.3">
      <c r="B15" s="15" t="s">
        <v>280</v>
      </c>
      <c r="C15" s="21">
        <v>0.59737441379049705</v>
      </c>
      <c r="D15" s="21">
        <v>0.57920677498191797</v>
      </c>
      <c r="E15" s="21">
        <v>0.61444075236473705</v>
      </c>
      <c r="F15" s="21"/>
      <c r="G15" s="21">
        <v>0.654969143827413</v>
      </c>
      <c r="H15" s="21">
        <v>0.59750734116153703</v>
      </c>
      <c r="I15" s="21">
        <v>0.58071490921125302</v>
      </c>
      <c r="J15" s="21">
        <v>0.549014280504035</v>
      </c>
      <c r="K15" s="21"/>
      <c r="L15" s="21">
        <v>0.61640736384649297</v>
      </c>
      <c r="M15" s="21">
        <v>0.575842483870459</v>
      </c>
      <c r="N15" s="21">
        <v>0.60018313910356202</v>
      </c>
      <c r="O15" s="21">
        <v>0.595788743962683</v>
      </c>
      <c r="P15" s="21">
        <v>0.64764376808329605</v>
      </c>
      <c r="Q15" s="21">
        <v>0.59128069493953095</v>
      </c>
      <c r="R15" s="21">
        <v>0.59402943932618002</v>
      </c>
      <c r="S15" s="21">
        <v>0.56190376080832205</v>
      </c>
      <c r="T15" s="21">
        <v>0.58376973696832801</v>
      </c>
      <c r="U15" s="21">
        <v>0.60824788527399398</v>
      </c>
      <c r="V15" s="21">
        <v>0.58734787164161495</v>
      </c>
      <c r="W15" s="21">
        <v>0.58999824715790605</v>
      </c>
      <c r="X15" s="21"/>
      <c r="Y15" s="21">
        <v>0.61690412258989802</v>
      </c>
      <c r="Z15" s="21">
        <v>0.62846296703299798</v>
      </c>
      <c r="AA15" s="21">
        <v>0.56790194808473904</v>
      </c>
      <c r="AB15" s="21"/>
      <c r="AC15" s="21">
        <v>0.56604755360866499</v>
      </c>
      <c r="AD15" s="21">
        <v>0.635186562703702</v>
      </c>
      <c r="AE15" s="21">
        <v>0.56246968221711002</v>
      </c>
      <c r="AF15" s="21"/>
      <c r="AG15" s="21">
        <v>0.57248018773400999</v>
      </c>
      <c r="AH15" s="21">
        <v>0.61391047761794704</v>
      </c>
      <c r="AI15" s="21">
        <v>0.66102507909864505</v>
      </c>
      <c r="AJ15" s="21">
        <v>0.58513686507768203</v>
      </c>
      <c r="AK15" s="21">
        <v>0.59860607834079504</v>
      </c>
    </row>
    <row r="16" spans="2:37" x14ac:dyDescent="0.3">
      <c r="B16" s="15" t="s">
        <v>281</v>
      </c>
      <c r="C16" s="21">
        <v>6.5280249274456595E-2</v>
      </c>
      <c r="D16" s="21">
        <v>8.2594874104157695E-2</v>
      </c>
      <c r="E16" s="21">
        <v>4.8805431848484598E-2</v>
      </c>
      <c r="F16" s="21"/>
      <c r="G16" s="21">
        <v>6.9785877507676106E-2</v>
      </c>
      <c r="H16" s="21">
        <v>5.8949143804216501E-2</v>
      </c>
      <c r="I16" s="21">
        <v>7.9862665551705805E-2</v>
      </c>
      <c r="J16" s="21">
        <v>5.5114996329714901E-2</v>
      </c>
      <c r="K16" s="21"/>
      <c r="L16" s="21">
        <v>7.8742460949415394E-2</v>
      </c>
      <c r="M16" s="21">
        <v>7.0741705711476005E-2</v>
      </c>
      <c r="N16" s="21">
        <v>6.2441656960534497E-2</v>
      </c>
      <c r="O16" s="21">
        <v>4.73118251740475E-2</v>
      </c>
      <c r="P16" s="21">
        <v>6.5470199532532899E-2</v>
      </c>
      <c r="Q16" s="21">
        <v>7.8933396203036799E-2</v>
      </c>
      <c r="R16" s="21">
        <v>5.7338453946210802E-2</v>
      </c>
      <c r="S16" s="21">
        <v>5.0014942612227602E-2</v>
      </c>
      <c r="T16" s="21">
        <v>5.9724145998106701E-2</v>
      </c>
      <c r="U16" s="21">
        <v>5.0263476620507799E-2</v>
      </c>
      <c r="V16" s="21">
        <v>9.9636266607854407E-2</v>
      </c>
      <c r="W16" s="21">
        <v>4.83608656938588E-2</v>
      </c>
      <c r="X16" s="21"/>
      <c r="Y16" s="21">
        <v>6.9933650687853205E-2</v>
      </c>
      <c r="Z16" s="21">
        <v>6.6155913073500106E-2</v>
      </c>
      <c r="AA16" s="21">
        <v>0.103860234183658</v>
      </c>
      <c r="AB16" s="21"/>
      <c r="AC16" s="21">
        <v>6.6264345915693496E-2</v>
      </c>
      <c r="AD16" s="21">
        <v>6.5295756956728193E-2</v>
      </c>
      <c r="AE16" s="21">
        <v>5.1380582640930803E-2</v>
      </c>
      <c r="AF16" s="21"/>
      <c r="AG16" s="21">
        <v>0.14424570075559601</v>
      </c>
      <c r="AH16" s="21">
        <v>0.113003152890572</v>
      </c>
      <c r="AI16" s="21">
        <v>5.79463500821598E-2</v>
      </c>
      <c r="AJ16" s="21">
        <v>4.6983719892063E-2</v>
      </c>
      <c r="AK16" s="21">
        <v>7.5910294394629402E-2</v>
      </c>
    </row>
    <row r="17" spans="2:37" x14ac:dyDescent="0.3">
      <c r="B17" s="15" t="s">
        <v>252</v>
      </c>
      <c r="C17" s="22">
        <v>0.53209416451604097</v>
      </c>
      <c r="D17" s="22">
        <v>0.49661190087776003</v>
      </c>
      <c r="E17" s="22">
        <v>0.56563532051625198</v>
      </c>
      <c r="F17" s="22"/>
      <c r="G17" s="22">
        <v>0.58518326631973705</v>
      </c>
      <c r="H17" s="22">
        <v>0.53855819735732002</v>
      </c>
      <c r="I17" s="22">
        <v>0.50085224365954695</v>
      </c>
      <c r="J17" s="22">
        <v>0.49389928417432</v>
      </c>
      <c r="K17" s="22"/>
      <c r="L17" s="22">
        <v>0.53766490289707802</v>
      </c>
      <c r="M17" s="22">
        <v>0.50510077815898302</v>
      </c>
      <c r="N17" s="22">
        <v>0.53774148214302697</v>
      </c>
      <c r="O17" s="22">
        <v>0.54847691878863503</v>
      </c>
      <c r="P17" s="22">
        <v>0.58217356855076297</v>
      </c>
      <c r="Q17" s="22">
        <v>0.51234729873649398</v>
      </c>
      <c r="R17" s="22">
        <v>0.53669098537996895</v>
      </c>
      <c r="S17" s="22">
        <v>0.511888818196095</v>
      </c>
      <c r="T17" s="22">
        <v>0.52404559097022096</v>
      </c>
      <c r="U17" s="22">
        <v>0.55798440865348597</v>
      </c>
      <c r="V17" s="22">
        <v>0.48771160503376099</v>
      </c>
      <c r="W17" s="22">
        <v>0.54163738146404705</v>
      </c>
      <c r="X17" s="22"/>
      <c r="Y17" s="22">
        <v>0.54697047190204495</v>
      </c>
      <c r="Z17" s="22">
        <v>0.56230705395949798</v>
      </c>
      <c r="AA17" s="22">
        <v>0.46404171390108101</v>
      </c>
      <c r="AB17" s="22"/>
      <c r="AC17" s="22">
        <v>0.49978320769297102</v>
      </c>
      <c r="AD17" s="22">
        <v>0.56989080574697404</v>
      </c>
      <c r="AE17" s="22">
        <v>0.51108909957617998</v>
      </c>
      <c r="AF17" s="22"/>
      <c r="AG17" s="22">
        <v>0.42823448697841499</v>
      </c>
      <c r="AH17" s="22">
        <v>0.50090732472737498</v>
      </c>
      <c r="AI17" s="22">
        <v>0.60307872901648496</v>
      </c>
      <c r="AJ17" s="22">
        <v>0.53815314518561896</v>
      </c>
      <c r="AK17" s="22">
        <v>0.522695783946166</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289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275</v>
      </c>
      <c r="C9" s="14">
        <v>0.25879260733379</v>
      </c>
      <c r="D9" s="14">
        <v>0.26118504308810703</v>
      </c>
      <c r="E9" s="14">
        <v>0.25486352533920098</v>
      </c>
      <c r="F9" s="14"/>
      <c r="G9" s="14">
        <v>0.257194170124115</v>
      </c>
      <c r="H9" s="14">
        <v>0.23947371104562401</v>
      </c>
      <c r="I9" s="14">
        <v>0.29621401249685497</v>
      </c>
      <c r="J9" s="14">
        <v>0.24881872016641499</v>
      </c>
      <c r="K9" s="14"/>
      <c r="L9" s="14">
        <v>0.28206890732666001</v>
      </c>
      <c r="M9" s="14">
        <v>0.228860751742409</v>
      </c>
      <c r="N9" s="14">
        <v>0.26961665688867198</v>
      </c>
      <c r="O9" s="14">
        <v>0.227747960761079</v>
      </c>
      <c r="P9" s="14">
        <v>0.22938707601208499</v>
      </c>
      <c r="Q9" s="14">
        <v>0.29834420829424402</v>
      </c>
      <c r="R9" s="14">
        <v>0.29200150749220499</v>
      </c>
      <c r="S9" s="14">
        <v>0.23450756711533199</v>
      </c>
      <c r="T9" s="14">
        <v>0.27456406498325298</v>
      </c>
      <c r="U9" s="14">
        <v>0.22620476852958599</v>
      </c>
      <c r="V9" s="14">
        <v>0.24305432002091701</v>
      </c>
      <c r="W9" s="14">
        <v>0.30426856582123102</v>
      </c>
      <c r="X9" s="14"/>
      <c r="Y9" s="14">
        <v>0.24980067551893501</v>
      </c>
      <c r="Z9" s="14">
        <v>0.283031953309416</v>
      </c>
      <c r="AA9" s="14">
        <v>0.20939367790465099</v>
      </c>
      <c r="AB9" s="14"/>
      <c r="AC9" s="14">
        <v>0.277277972970493</v>
      </c>
      <c r="AD9" s="14">
        <v>0.25234079521811398</v>
      </c>
      <c r="AE9" s="14">
        <v>0.23896446103856001</v>
      </c>
      <c r="AF9" s="14"/>
      <c r="AG9" s="14">
        <v>0.21238168541658001</v>
      </c>
      <c r="AH9" s="14">
        <v>0.245596323275312</v>
      </c>
      <c r="AI9" s="14">
        <v>0.29634875759419199</v>
      </c>
      <c r="AJ9" s="14">
        <v>0.25211340494881301</v>
      </c>
      <c r="AK9" s="14">
        <v>0.27077383074228401</v>
      </c>
    </row>
    <row r="10" spans="2:37" x14ac:dyDescent="0.3">
      <c r="B10" s="15" t="s">
        <v>276</v>
      </c>
      <c r="C10" s="14">
        <v>0.41156858464329299</v>
      </c>
      <c r="D10" s="14">
        <v>0.41344944484056101</v>
      </c>
      <c r="E10" s="14">
        <v>0.41046152696458199</v>
      </c>
      <c r="F10" s="14"/>
      <c r="G10" s="14">
        <v>0.439658276763426</v>
      </c>
      <c r="H10" s="14">
        <v>0.45256193986913901</v>
      </c>
      <c r="I10" s="14">
        <v>0.38301838987375703</v>
      </c>
      <c r="J10" s="14">
        <v>0.36427987410906199</v>
      </c>
      <c r="K10" s="14"/>
      <c r="L10" s="14">
        <v>0.40261297243516803</v>
      </c>
      <c r="M10" s="14">
        <v>0.44618807863661503</v>
      </c>
      <c r="N10" s="14">
        <v>0.36990141339771099</v>
      </c>
      <c r="O10" s="14">
        <v>0.45030294733892801</v>
      </c>
      <c r="P10" s="14">
        <v>0.45942417114471901</v>
      </c>
      <c r="Q10" s="14">
        <v>0.41737368102011102</v>
      </c>
      <c r="R10" s="14">
        <v>0.37364131385719002</v>
      </c>
      <c r="S10" s="14">
        <v>0.37839065884136802</v>
      </c>
      <c r="T10" s="14">
        <v>0.39466566991712998</v>
      </c>
      <c r="U10" s="14">
        <v>0.39502370287955502</v>
      </c>
      <c r="V10" s="14">
        <v>0.43086202675065499</v>
      </c>
      <c r="W10" s="14">
        <v>0.393733289511558</v>
      </c>
      <c r="X10" s="14"/>
      <c r="Y10" s="14">
        <v>0.46666170373745303</v>
      </c>
      <c r="Z10" s="14">
        <v>0.40460287967436998</v>
      </c>
      <c r="AA10" s="14">
        <v>0.476580310917331</v>
      </c>
      <c r="AB10" s="14"/>
      <c r="AC10" s="14">
        <v>0.446653227598862</v>
      </c>
      <c r="AD10" s="14">
        <v>0.41932255601850599</v>
      </c>
      <c r="AE10" s="14">
        <v>0.35572762540716901</v>
      </c>
      <c r="AF10" s="14"/>
      <c r="AG10" s="14">
        <v>0.45778686177396199</v>
      </c>
      <c r="AH10" s="14">
        <v>0.41836696991144301</v>
      </c>
      <c r="AI10" s="14">
        <v>0.42481686987880402</v>
      </c>
      <c r="AJ10" s="14">
        <v>0.42461295365302798</v>
      </c>
      <c r="AK10" s="14">
        <v>0.37764870336231898</v>
      </c>
    </row>
    <row r="11" spans="2:37" x14ac:dyDescent="0.3">
      <c r="B11" s="15" t="s">
        <v>277</v>
      </c>
      <c r="C11" s="14">
        <v>0.23894449029895301</v>
      </c>
      <c r="D11" s="14">
        <v>0.230414418714007</v>
      </c>
      <c r="E11" s="14">
        <v>0.247539333718342</v>
      </c>
      <c r="F11" s="14"/>
      <c r="G11" s="14">
        <v>0.22173167522293499</v>
      </c>
      <c r="H11" s="14">
        <v>0.22399998808214799</v>
      </c>
      <c r="I11" s="14">
        <v>0.22826381476847499</v>
      </c>
      <c r="J11" s="14">
        <v>0.280789475614248</v>
      </c>
      <c r="K11" s="14"/>
      <c r="L11" s="14">
        <v>0.21156818237987601</v>
      </c>
      <c r="M11" s="14">
        <v>0.213942917900769</v>
      </c>
      <c r="N11" s="14">
        <v>0.26988553853196501</v>
      </c>
      <c r="O11" s="14">
        <v>0.248369436737432</v>
      </c>
      <c r="P11" s="14">
        <v>0.251340972706942</v>
      </c>
      <c r="Q11" s="14">
        <v>0.21770598368013799</v>
      </c>
      <c r="R11" s="14">
        <v>0.25622658882573801</v>
      </c>
      <c r="S11" s="14">
        <v>0.26496535771111401</v>
      </c>
      <c r="T11" s="14">
        <v>0.24749608859449701</v>
      </c>
      <c r="U11" s="14">
        <v>0.28150678459807399</v>
      </c>
      <c r="V11" s="14">
        <v>0.23573564732438501</v>
      </c>
      <c r="W11" s="14">
        <v>0.16406647793325599</v>
      </c>
      <c r="X11" s="14"/>
      <c r="Y11" s="14">
        <v>0.196204796845519</v>
      </c>
      <c r="Z11" s="14">
        <v>0.22406733684843899</v>
      </c>
      <c r="AA11" s="14">
        <v>0.247563983070131</v>
      </c>
      <c r="AB11" s="14"/>
      <c r="AC11" s="14">
        <v>0.21199402734633499</v>
      </c>
      <c r="AD11" s="14">
        <v>0.24090355911296901</v>
      </c>
      <c r="AE11" s="14">
        <v>0.28140634167915402</v>
      </c>
      <c r="AF11" s="14"/>
      <c r="AG11" s="14">
        <v>0.228438161099144</v>
      </c>
      <c r="AH11" s="14">
        <v>0.22396561504666099</v>
      </c>
      <c r="AI11" s="14">
        <v>0.20899943430961501</v>
      </c>
      <c r="AJ11" s="14">
        <v>0.24687235346195599</v>
      </c>
      <c r="AK11" s="14">
        <v>0.25097889880666402</v>
      </c>
    </row>
    <row r="12" spans="2:37" x14ac:dyDescent="0.3">
      <c r="B12" s="15" t="s">
        <v>278</v>
      </c>
      <c r="C12" s="14">
        <v>4.12059351631315E-2</v>
      </c>
      <c r="D12" s="14">
        <v>4.8242563429670697E-2</v>
      </c>
      <c r="E12" s="14">
        <v>3.4607258776282603E-2</v>
      </c>
      <c r="F12" s="14"/>
      <c r="G12" s="14">
        <v>4.3335548341078799E-2</v>
      </c>
      <c r="H12" s="14">
        <v>3.4422513151329097E-2</v>
      </c>
      <c r="I12" s="14">
        <v>4.7341315943956797E-2</v>
      </c>
      <c r="J12" s="14">
        <v>4.11568858891403E-2</v>
      </c>
      <c r="K12" s="14"/>
      <c r="L12" s="14">
        <v>4.5856517802822697E-2</v>
      </c>
      <c r="M12" s="14">
        <v>5.2914780564137502E-2</v>
      </c>
      <c r="N12" s="14">
        <v>4.2260925070751201E-2</v>
      </c>
      <c r="O12" s="14">
        <v>2.6957050485240601E-2</v>
      </c>
      <c r="P12" s="14">
        <v>3.7061887662702402E-2</v>
      </c>
      <c r="Q12" s="14">
        <v>2.88880592661356E-2</v>
      </c>
      <c r="R12" s="14">
        <v>3.2221937771007902E-2</v>
      </c>
      <c r="S12" s="14">
        <v>6.4190089009433696E-2</v>
      </c>
      <c r="T12" s="14">
        <v>4.4980782414207797E-2</v>
      </c>
      <c r="U12" s="14">
        <v>3.3759378704388797E-2</v>
      </c>
      <c r="V12" s="14">
        <v>2.7248688701708101E-2</v>
      </c>
      <c r="W12" s="14">
        <v>8.08501657300085E-2</v>
      </c>
      <c r="X12" s="14"/>
      <c r="Y12" s="14">
        <v>3.9561365631637598E-2</v>
      </c>
      <c r="Z12" s="14">
        <v>4.3750747420848397E-2</v>
      </c>
      <c r="AA12" s="14">
        <v>3.9480188507678197E-2</v>
      </c>
      <c r="AB12" s="14"/>
      <c r="AC12" s="14">
        <v>2.5609780233473999E-2</v>
      </c>
      <c r="AD12" s="14">
        <v>3.6719012843679302E-2</v>
      </c>
      <c r="AE12" s="14">
        <v>6.2603485927894303E-2</v>
      </c>
      <c r="AF12" s="14"/>
      <c r="AG12" s="14">
        <v>7.24203743671884E-2</v>
      </c>
      <c r="AH12" s="14">
        <v>5.35071556735289E-2</v>
      </c>
      <c r="AI12" s="14">
        <v>2.92811745044783E-2</v>
      </c>
      <c r="AJ12" s="14">
        <v>3.3847880438217702E-2</v>
      </c>
      <c r="AK12" s="14">
        <v>5.5927815049852503E-2</v>
      </c>
    </row>
    <row r="13" spans="2:37" x14ac:dyDescent="0.3">
      <c r="B13" s="15" t="s">
        <v>279</v>
      </c>
      <c r="C13" s="14">
        <v>1.60579449291651E-2</v>
      </c>
      <c r="D13" s="14">
        <v>1.9916576187094599E-2</v>
      </c>
      <c r="E13" s="14">
        <v>1.2396412642885799E-2</v>
      </c>
      <c r="F13" s="14"/>
      <c r="G13" s="14">
        <v>2.11364232342987E-2</v>
      </c>
      <c r="H13" s="14">
        <v>1.4131450993905999E-2</v>
      </c>
      <c r="I13" s="14">
        <v>1.8416368700287601E-2</v>
      </c>
      <c r="J13" s="14">
        <v>1.0734277000749999E-2</v>
      </c>
      <c r="K13" s="14"/>
      <c r="L13" s="14">
        <v>2.09926751095105E-2</v>
      </c>
      <c r="M13" s="14">
        <v>1.7855995129741901E-2</v>
      </c>
      <c r="N13" s="14">
        <v>1.6031788469377299E-2</v>
      </c>
      <c r="O13" s="14">
        <v>1.42592804999643E-2</v>
      </c>
      <c r="P13" s="14">
        <v>1.35648311756086E-2</v>
      </c>
      <c r="Q13" s="14">
        <v>7.2894705769206997E-3</v>
      </c>
      <c r="R13" s="14">
        <v>2.0791182263972401E-2</v>
      </c>
      <c r="S13" s="14">
        <v>1.6278524520426899E-2</v>
      </c>
      <c r="T13" s="14">
        <v>2.95823573851947E-3</v>
      </c>
      <c r="U13" s="14">
        <v>2.2875411956203899E-2</v>
      </c>
      <c r="V13" s="14">
        <v>3.1649022773986402E-2</v>
      </c>
      <c r="W13" s="14">
        <v>1.1418531394315199E-2</v>
      </c>
      <c r="X13" s="14"/>
      <c r="Y13" s="14">
        <v>1.62393129437443E-2</v>
      </c>
      <c r="Z13" s="14">
        <v>1.48825658620908E-2</v>
      </c>
      <c r="AA13" s="14">
        <v>1.0876365904452699E-2</v>
      </c>
      <c r="AB13" s="14"/>
      <c r="AC13" s="14">
        <v>1.22046127143876E-2</v>
      </c>
      <c r="AD13" s="14">
        <v>1.58669057365316E-2</v>
      </c>
      <c r="AE13" s="14">
        <v>1.8370497189093001E-2</v>
      </c>
      <c r="AF13" s="14"/>
      <c r="AG13" s="14">
        <v>2.0107424278525E-2</v>
      </c>
      <c r="AH13" s="14">
        <v>3.3738966850583897E-2</v>
      </c>
      <c r="AI13" s="14">
        <v>1.6570922796274298E-2</v>
      </c>
      <c r="AJ13" s="14">
        <v>1.06500853275831E-2</v>
      </c>
      <c r="AK13" s="14">
        <v>1.5915070125526801E-2</v>
      </c>
    </row>
    <row r="14" spans="2:37" x14ac:dyDescent="0.3">
      <c r="B14" s="15" t="s">
        <v>122</v>
      </c>
      <c r="C14" s="14">
        <v>3.3430437631666803E-2</v>
      </c>
      <c r="D14" s="14">
        <v>2.6791953740559801E-2</v>
      </c>
      <c r="E14" s="14">
        <v>4.0131942558706703E-2</v>
      </c>
      <c r="F14" s="14"/>
      <c r="G14" s="14">
        <v>1.6943906314147002E-2</v>
      </c>
      <c r="H14" s="14">
        <v>3.5410396857854999E-2</v>
      </c>
      <c r="I14" s="14">
        <v>2.6746098216668401E-2</v>
      </c>
      <c r="J14" s="14">
        <v>5.42207672203842E-2</v>
      </c>
      <c r="K14" s="14"/>
      <c r="L14" s="14">
        <v>3.6900744945963099E-2</v>
      </c>
      <c r="M14" s="14">
        <v>4.0237476026327899E-2</v>
      </c>
      <c r="N14" s="14">
        <v>3.2303677641523802E-2</v>
      </c>
      <c r="O14" s="14">
        <v>3.2363324177356802E-2</v>
      </c>
      <c r="P14" s="14">
        <v>9.2210612979431797E-3</v>
      </c>
      <c r="Q14" s="14">
        <v>3.0398597162450601E-2</v>
      </c>
      <c r="R14" s="14">
        <v>2.5117469789886299E-2</v>
      </c>
      <c r="S14" s="14">
        <v>4.16678028023253E-2</v>
      </c>
      <c r="T14" s="14">
        <v>3.53351583523933E-2</v>
      </c>
      <c r="U14" s="14">
        <v>4.0629953332192097E-2</v>
      </c>
      <c r="V14" s="14">
        <v>3.1450294428348201E-2</v>
      </c>
      <c r="W14" s="14">
        <v>4.5662969609631697E-2</v>
      </c>
      <c r="X14" s="14"/>
      <c r="Y14" s="14">
        <v>3.1532145322711203E-2</v>
      </c>
      <c r="Z14" s="14">
        <v>2.9664516884836099E-2</v>
      </c>
      <c r="AA14" s="14">
        <v>1.6105473695756999E-2</v>
      </c>
      <c r="AB14" s="14"/>
      <c r="AC14" s="14">
        <v>2.6260379136447801E-2</v>
      </c>
      <c r="AD14" s="14">
        <v>3.4847171070200703E-2</v>
      </c>
      <c r="AE14" s="14">
        <v>4.2927588758129902E-2</v>
      </c>
      <c r="AF14" s="14"/>
      <c r="AG14" s="14">
        <v>8.8654930646006394E-3</v>
      </c>
      <c r="AH14" s="14">
        <v>2.4824969242471299E-2</v>
      </c>
      <c r="AI14" s="14">
        <v>2.3982840916637299E-2</v>
      </c>
      <c r="AJ14" s="14">
        <v>3.1903322170401302E-2</v>
      </c>
      <c r="AK14" s="14">
        <v>2.8755681913354401E-2</v>
      </c>
    </row>
    <row r="15" spans="2:37" x14ac:dyDescent="0.3">
      <c r="B15" s="15" t="s">
        <v>280</v>
      </c>
      <c r="C15" s="21">
        <v>0.67036119197708299</v>
      </c>
      <c r="D15" s="21">
        <v>0.67463448792866798</v>
      </c>
      <c r="E15" s="21">
        <v>0.66532505230378303</v>
      </c>
      <c r="F15" s="21"/>
      <c r="G15" s="21">
        <v>0.69685244688754</v>
      </c>
      <c r="H15" s="21">
        <v>0.69203565091476205</v>
      </c>
      <c r="I15" s="21">
        <v>0.679232402370612</v>
      </c>
      <c r="J15" s="21">
        <v>0.61309859427547697</v>
      </c>
      <c r="K15" s="21"/>
      <c r="L15" s="21">
        <v>0.68468187976182704</v>
      </c>
      <c r="M15" s="21">
        <v>0.67504883037902297</v>
      </c>
      <c r="N15" s="21">
        <v>0.63951807028638297</v>
      </c>
      <c r="O15" s="21">
        <v>0.67805090810000601</v>
      </c>
      <c r="P15" s="21">
        <v>0.68881124715680397</v>
      </c>
      <c r="Q15" s="21">
        <v>0.71571788931435498</v>
      </c>
      <c r="R15" s="21">
        <v>0.66564282134939601</v>
      </c>
      <c r="S15" s="21">
        <v>0.61289822595669996</v>
      </c>
      <c r="T15" s="21">
        <v>0.66922973490038296</v>
      </c>
      <c r="U15" s="21">
        <v>0.62122847140914095</v>
      </c>
      <c r="V15" s="21">
        <v>0.67391634677157197</v>
      </c>
      <c r="W15" s="21">
        <v>0.69800185533278902</v>
      </c>
      <c r="X15" s="21"/>
      <c r="Y15" s="21">
        <v>0.716462379256388</v>
      </c>
      <c r="Z15" s="21">
        <v>0.68763483298378603</v>
      </c>
      <c r="AA15" s="21">
        <v>0.68597398882198202</v>
      </c>
      <c r="AB15" s="21"/>
      <c r="AC15" s="21">
        <v>0.723931200569355</v>
      </c>
      <c r="AD15" s="21">
        <v>0.67166335123661902</v>
      </c>
      <c r="AE15" s="21">
        <v>0.59469208644572902</v>
      </c>
      <c r="AF15" s="21"/>
      <c r="AG15" s="21">
        <v>0.67016854719054197</v>
      </c>
      <c r="AH15" s="21">
        <v>0.66396329318675495</v>
      </c>
      <c r="AI15" s="21">
        <v>0.72116562747299495</v>
      </c>
      <c r="AJ15" s="21">
        <v>0.67672635860184205</v>
      </c>
      <c r="AK15" s="21">
        <v>0.64842253410460204</v>
      </c>
    </row>
    <row r="16" spans="2:37" x14ac:dyDescent="0.3">
      <c r="B16" s="15" t="s">
        <v>281</v>
      </c>
      <c r="C16" s="21">
        <v>5.7263880092296597E-2</v>
      </c>
      <c r="D16" s="21">
        <v>6.8159139616765299E-2</v>
      </c>
      <c r="E16" s="21">
        <v>4.7003671419168398E-2</v>
      </c>
      <c r="F16" s="21"/>
      <c r="G16" s="21">
        <v>6.4471971575377499E-2</v>
      </c>
      <c r="H16" s="21">
        <v>4.85539641452351E-2</v>
      </c>
      <c r="I16" s="21">
        <v>6.5757684644244405E-2</v>
      </c>
      <c r="J16" s="21">
        <v>5.1891162889890298E-2</v>
      </c>
      <c r="K16" s="21"/>
      <c r="L16" s="21">
        <v>6.6849192912333197E-2</v>
      </c>
      <c r="M16" s="21">
        <v>7.0770775693879406E-2</v>
      </c>
      <c r="N16" s="21">
        <v>5.82927135401285E-2</v>
      </c>
      <c r="O16" s="21">
        <v>4.1216330985204899E-2</v>
      </c>
      <c r="P16" s="21">
        <v>5.0626718838310901E-2</v>
      </c>
      <c r="Q16" s="21">
        <v>3.6177529843056298E-2</v>
      </c>
      <c r="R16" s="21">
        <v>5.30131200349803E-2</v>
      </c>
      <c r="S16" s="21">
        <v>8.0468613529860594E-2</v>
      </c>
      <c r="T16" s="21">
        <v>4.7939018152727303E-2</v>
      </c>
      <c r="U16" s="21">
        <v>5.66347906605928E-2</v>
      </c>
      <c r="V16" s="21">
        <v>5.8897711475694503E-2</v>
      </c>
      <c r="W16" s="21">
        <v>9.2268697124323701E-2</v>
      </c>
      <c r="X16" s="21"/>
      <c r="Y16" s="21">
        <v>5.5800678575381901E-2</v>
      </c>
      <c r="Z16" s="21">
        <v>5.8633313282939199E-2</v>
      </c>
      <c r="AA16" s="21">
        <v>5.0356554412130897E-2</v>
      </c>
      <c r="AB16" s="21"/>
      <c r="AC16" s="21">
        <v>3.7814392947861701E-2</v>
      </c>
      <c r="AD16" s="21">
        <v>5.2585918580210902E-2</v>
      </c>
      <c r="AE16" s="21">
        <v>8.0973983116987294E-2</v>
      </c>
      <c r="AF16" s="21"/>
      <c r="AG16" s="21">
        <v>9.2527798645713297E-2</v>
      </c>
      <c r="AH16" s="21">
        <v>8.7246122524112804E-2</v>
      </c>
      <c r="AI16" s="21">
        <v>4.5852097300752598E-2</v>
      </c>
      <c r="AJ16" s="21">
        <v>4.4497965765800798E-2</v>
      </c>
      <c r="AK16" s="21">
        <v>7.1842885175379304E-2</v>
      </c>
    </row>
    <row r="17" spans="2:37" x14ac:dyDescent="0.3">
      <c r="B17" s="15" t="s">
        <v>252</v>
      </c>
      <c r="C17" s="22">
        <v>0.613097311884786</v>
      </c>
      <c r="D17" s="22">
        <v>0.60647534831190297</v>
      </c>
      <c r="E17" s="22">
        <v>0.61832138088461497</v>
      </c>
      <c r="F17" s="22"/>
      <c r="G17" s="22">
        <v>0.63238047531216302</v>
      </c>
      <c r="H17" s="22">
        <v>0.64348168676952699</v>
      </c>
      <c r="I17" s="22">
        <v>0.61347471772636697</v>
      </c>
      <c r="J17" s="22">
        <v>0.56120743138558704</v>
      </c>
      <c r="K17" s="22"/>
      <c r="L17" s="22">
        <v>0.61783268684949399</v>
      </c>
      <c r="M17" s="22">
        <v>0.60427805468514395</v>
      </c>
      <c r="N17" s="22">
        <v>0.58122535674625497</v>
      </c>
      <c r="O17" s="22">
        <v>0.63683457711480096</v>
      </c>
      <c r="P17" s="22">
        <v>0.63818452831849304</v>
      </c>
      <c r="Q17" s="22">
        <v>0.67954035947129898</v>
      </c>
      <c r="R17" s="22">
        <v>0.61262970131441596</v>
      </c>
      <c r="S17" s="22">
        <v>0.53242961242683895</v>
      </c>
      <c r="T17" s="22">
        <v>0.62129071674765601</v>
      </c>
      <c r="U17" s="22">
        <v>0.56459368074854799</v>
      </c>
      <c r="V17" s="22">
        <v>0.61501863529587697</v>
      </c>
      <c r="W17" s="22">
        <v>0.60573315820846496</v>
      </c>
      <c r="X17" s="22"/>
      <c r="Y17" s="22">
        <v>0.66066170068100605</v>
      </c>
      <c r="Z17" s="22">
        <v>0.62900151970084694</v>
      </c>
      <c r="AA17" s="22">
        <v>0.63561743440985097</v>
      </c>
      <c r="AB17" s="22"/>
      <c r="AC17" s="22">
        <v>0.68611680762149296</v>
      </c>
      <c r="AD17" s="22">
        <v>0.61907743265640902</v>
      </c>
      <c r="AE17" s="22">
        <v>0.51371810332874102</v>
      </c>
      <c r="AF17" s="22"/>
      <c r="AG17" s="22">
        <v>0.57764074854482905</v>
      </c>
      <c r="AH17" s="22">
        <v>0.57671717066264205</v>
      </c>
      <c r="AI17" s="22">
        <v>0.67531353017224305</v>
      </c>
      <c r="AJ17" s="22">
        <v>0.63222839283604104</v>
      </c>
      <c r="AK17" s="22">
        <v>0.57657964892922298</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290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275</v>
      </c>
      <c r="C9" s="14">
        <v>0.28613253272890299</v>
      </c>
      <c r="D9" s="14">
        <v>0.27364827453255802</v>
      </c>
      <c r="E9" s="14">
        <v>0.29558659648679197</v>
      </c>
      <c r="F9" s="14"/>
      <c r="G9" s="14">
        <v>0.293962946623268</v>
      </c>
      <c r="H9" s="14">
        <v>0.26020882981933302</v>
      </c>
      <c r="I9" s="14">
        <v>0.31963965791752402</v>
      </c>
      <c r="J9" s="14">
        <v>0.27542088308454898</v>
      </c>
      <c r="K9" s="14"/>
      <c r="L9" s="14">
        <v>0.33043255358836299</v>
      </c>
      <c r="M9" s="14">
        <v>0.26347453675057197</v>
      </c>
      <c r="N9" s="14">
        <v>0.270787731109772</v>
      </c>
      <c r="O9" s="14">
        <v>0.275774906901048</v>
      </c>
      <c r="P9" s="14">
        <v>0.202105415279589</v>
      </c>
      <c r="Q9" s="14">
        <v>0.32386788673103301</v>
      </c>
      <c r="R9" s="14">
        <v>0.28036762541176702</v>
      </c>
      <c r="S9" s="14">
        <v>0.26934860143081601</v>
      </c>
      <c r="T9" s="14">
        <v>0.31964220275501898</v>
      </c>
      <c r="U9" s="14">
        <v>0.25497194658620798</v>
      </c>
      <c r="V9" s="14">
        <v>0.29399278349642</v>
      </c>
      <c r="W9" s="14">
        <v>0.32820904164196402</v>
      </c>
      <c r="X9" s="14"/>
      <c r="Y9" s="14">
        <v>0.23781600587757201</v>
      </c>
      <c r="Z9" s="14">
        <v>0.32525278317837703</v>
      </c>
      <c r="AA9" s="14">
        <v>0.27059638295171501</v>
      </c>
      <c r="AB9" s="14"/>
      <c r="AC9" s="14">
        <v>0.26975569162869201</v>
      </c>
      <c r="AD9" s="14">
        <v>0.288849828843463</v>
      </c>
      <c r="AE9" s="14">
        <v>0.28980688890165701</v>
      </c>
      <c r="AF9" s="14"/>
      <c r="AG9" s="14">
        <v>0.29363813418842</v>
      </c>
      <c r="AH9" s="14">
        <v>0.27077457337716998</v>
      </c>
      <c r="AI9" s="14">
        <v>0.35129800034279302</v>
      </c>
      <c r="AJ9" s="14">
        <v>0.271203371756364</v>
      </c>
      <c r="AK9" s="14">
        <v>0.28647093189192802</v>
      </c>
    </row>
    <row r="10" spans="2:37" x14ac:dyDescent="0.3">
      <c r="B10" s="15" t="s">
        <v>276</v>
      </c>
      <c r="C10" s="14">
        <v>0.43736265562281001</v>
      </c>
      <c r="D10" s="14">
        <v>0.43166381991790198</v>
      </c>
      <c r="E10" s="14">
        <v>0.44449116960507901</v>
      </c>
      <c r="F10" s="14"/>
      <c r="G10" s="14">
        <v>0.46158452325867699</v>
      </c>
      <c r="H10" s="14">
        <v>0.47765916997756003</v>
      </c>
      <c r="I10" s="14">
        <v>0.40846062627053198</v>
      </c>
      <c r="J10" s="14">
        <v>0.39586647146787601</v>
      </c>
      <c r="K10" s="14"/>
      <c r="L10" s="14">
        <v>0.40304434209687601</v>
      </c>
      <c r="M10" s="14">
        <v>0.45596672310567299</v>
      </c>
      <c r="N10" s="14">
        <v>0.44968094070549303</v>
      </c>
      <c r="O10" s="14">
        <v>0.44493534904790599</v>
      </c>
      <c r="P10" s="14">
        <v>0.51448505361678798</v>
      </c>
      <c r="Q10" s="14">
        <v>0.452242107945097</v>
      </c>
      <c r="R10" s="14">
        <v>0.40546089214596598</v>
      </c>
      <c r="S10" s="14">
        <v>0.40098119312495101</v>
      </c>
      <c r="T10" s="14">
        <v>0.41393401731427298</v>
      </c>
      <c r="U10" s="14">
        <v>0.43150553176371398</v>
      </c>
      <c r="V10" s="14">
        <v>0.41670205253959403</v>
      </c>
      <c r="W10" s="14">
        <v>0.50807676729964502</v>
      </c>
      <c r="X10" s="14"/>
      <c r="Y10" s="14">
        <v>0.47817255505713202</v>
      </c>
      <c r="Z10" s="14">
        <v>0.435619662365063</v>
      </c>
      <c r="AA10" s="14">
        <v>0.48031112577346002</v>
      </c>
      <c r="AB10" s="14"/>
      <c r="AC10" s="14">
        <v>0.44043129235219902</v>
      </c>
      <c r="AD10" s="14">
        <v>0.461477789386605</v>
      </c>
      <c r="AE10" s="14">
        <v>0.397063913178752</v>
      </c>
      <c r="AF10" s="14"/>
      <c r="AG10" s="14">
        <v>0.44750311745004401</v>
      </c>
      <c r="AH10" s="14">
        <v>0.46361828991756598</v>
      </c>
      <c r="AI10" s="14">
        <v>0.43619277491521302</v>
      </c>
      <c r="AJ10" s="14">
        <v>0.44316961630743901</v>
      </c>
      <c r="AK10" s="14">
        <v>0.43206989488930198</v>
      </c>
    </row>
    <row r="11" spans="2:37" x14ac:dyDescent="0.3">
      <c r="B11" s="15" t="s">
        <v>277</v>
      </c>
      <c r="C11" s="14">
        <v>0.20600217215566</v>
      </c>
      <c r="D11" s="14">
        <v>0.21848308320211099</v>
      </c>
      <c r="E11" s="14">
        <v>0.19452246961431799</v>
      </c>
      <c r="F11" s="14"/>
      <c r="G11" s="14">
        <v>0.186827674568529</v>
      </c>
      <c r="H11" s="14">
        <v>0.199923377689398</v>
      </c>
      <c r="I11" s="14">
        <v>0.204235357061858</v>
      </c>
      <c r="J11" s="14">
        <v>0.23473453954743001</v>
      </c>
      <c r="K11" s="14"/>
      <c r="L11" s="14">
        <v>0.17925705223675001</v>
      </c>
      <c r="M11" s="14">
        <v>0.19765161271086401</v>
      </c>
      <c r="N11" s="14">
        <v>0.22191726044403201</v>
      </c>
      <c r="O11" s="14">
        <v>0.221439180173609</v>
      </c>
      <c r="P11" s="14">
        <v>0.22269119501790999</v>
      </c>
      <c r="Q11" s="14">
        <v>0.16464481249351801</v>
      </c>
      <c r="R11" s="14">
        <v>0.23897747316653301</v>
      </c>
      <c r="S11" s="14">
        <v>0.23977464375469901</v>
      </c>
      <c r="T11" s="14">
        <v>0.20876135320502001</v>
      </c>
      <c r="U11" s="14">
        <v>0.24043574956557101</v>
      </c>
      <c r="V11" s="14">
        <v>0.21187618092000299</v>
      </c>
      <c r="W11" s="14">
        <v>0.10666512722553199</v>
      </c>
      <c r="X11" s="14"/>
      <c r="Y11" s="14">
        <v>0.21113029042404299</v>
      </c>
      <c r="Z11" s="14">
        <v>0.17844775572145899</v>
      </c>
      <c r="AA11" s="14">
        <v>0.20469004129023599</v>
      </c>
      <c r="AB11" s="14"/>
      <c r="AC11" s="14">
        <v>0.22253307732886701</v>
      </c>
      <c r="AD11" s="14">
        <v>0.18554403881939499</v>
      </c>
      <c r="AE11" s="14">
        <v>0.22478311901944001</v>
      </c>
      <c r="AF11" s="14"/>
      <c r="AG11" s="14">
        <v>0.18386934099426799</v>
      </c>
      <c r="AH11" s="14">
        <v>0.17521580760424799</v>
      </c>
      <c r="AI11" s="14">
        <v>0.14579293703048199</v>
      </c>
      <c r="AJ11" s="14">
        <v>0.22870988879208701</v>
      </c>
      <c r="AK11" s="14">
        <v>0.21390152828980799</v>
      </c>
    </row>
    <row r="12" spans="2:37" x14ac:dyDescent="0.3">
      <c r="B12" s="15" t="s">
        <v>278</v>
      </c>
      <c r="C12" s="14">
        <v>2.6639594130836101E-2</v>
      </c>
      <c r="D12" s="14">
        <v>3.4727745848750602E-2</v>
      </c>
      <c r="E12" s="14">
        <v>1.8918353827255902E-2</v>
      </c>
      <c r="F12" s="14"/>
      <c r="G12" s="14">
        <v>1.8440761489243802E-2</v>
      </c>
      <c r="H12" s="14">
        <v>2.2156899384144901E-2</v>
      </c>
      <c r="I12" s="14">
        <v>2.9939665066705399E-2</v>
      </c>
      <c r="J12" s="14">
        <v>3.6389163986942502E-2</v>
      </c>
      <c r="K12" s="14"/>
      <c r="L12" s="14">
        <v>4.0241942476778099E-2</v>
      </c>
      <c r="M12" s="14">
        <v>3.04403892376513E-2</v>
      </c>
      <c r="N12" s="14">
        <v>8.1273419027478398E-3</v>
      </c>
      <c r="O12" s="14">
        <v>2.57763141248964E-2</v>
      </c>
      <c r="P12" s="14">
        <v>2.8431871209028799E-2</v>
      </c>
      <c r="Q12" s="14">
        <v>2.6255463145036999E-2</v>
      </c>
      <c r="R12" s="14">
        <v>2.4792732204203399E-2</v>
      </c>
      <c r="S12" s="14">
        <v>1.60804716720442E-2</v>
      </c>
      <c r="T12" s="14">
        <v>1.87690493842829E-2</v>
      </c>
      <c r="U12" s="14">
        <v>2.6276002657038399E-2</v>
      </c>
      <c r="V12" s="14">
        <v>3.9622098769618301E-2</v>
      </c>
      <c r="W12" s="14">
        <v>2.2905781562098899E-2</v>
      </c>
      <c r="X12" s="14"/>
      <c r="Y12" s="14">
        <v>3.0447465937956501E-2</v>
      </c>
      <c r="Z12" s="14">
        <v>2.53272368090404E-2</v>
      </c>
      <c r="AA12" s="14">
        <v>1.7257912024841501E-2</v>
      </c>
      <c r="AB12" s="14"/>
      <c r="AC12" s="14">
        <v>2.7661948696636102E-2</v>
      </c>
      <c r="AD12" s="14">
        <v>2.17502802089409E-2</v>
      </c>
      <c r="AE12" s="14">
        <v>3.2187785407530201E-2</v>
      </c>
      <c r="AF12" s="14"/>
      <c r="AG12" s="14">
        <v>5.4975035480942E-2</v>
      </c>
      <c r="AH12" s="14">
        <v>2.88806669348807E-2</v>
      </c>
      <c r="AI12" s="14">
        <v>3.2226424545384401E-2</v>
      </c>
      <c r="AJ12" s="14">
        <v>1.66004127307889E-2</v>
      </c>
      <c r="AK12" s="14">
        <v>3.12501066200256E-2</v>
      </c>
    </row>
    <row r="13" spans="2:37" x14ac:dyDescent="0.3">
      <c r="B13" s="15" t="s">
        <v>279</v>
      </c>
      <c r="C13" s="14">
        <v>1.15886171560927E-2</v>
      </c>
      <c r="D13" s="14">
        <v>1.2252139799580499E-2</v>
      </c>
      <c r="E13" s="14">
        <v>1.1017123165746E-2</v>
      </c>
      <c r="F13" s="14"/>
      <c r="G13" s="14">
        <v>1.4835284073014999E-2</v>
      </c>
      <c r="H13" s="14">
        <v>1.11564176532653E-2</v>
      </c>
      <c r="I13" s="14">
        <v>1.41623380498821E-2</v>
      </c>
      <c r="J13" s="14">
        <v>6.4362201011748102E-3</v>
      </c>
      <c r="K13" s="14"/>
      <c r="L13" s="14">
        <v>1.06191508391519E-2</v>
      </c>
      <c r="M13" s="14">
        <v>2.0011149383896799E-2</v>
      </c>
      <c r="N13" s="14">
        <v>1.6038154477230299E-2</v>
      </c>
      <c r="O13" s="14">
        <v>6.9550486024945301E-3</v>
      </c>
      <c r="P13" s="14">
        <v>9.2151077533496693E-3</v>
      </c>
      <c r="Q13" s="14">
        <v>7.2118493778421397E-3</v>
      </c>
      <c r="R13" s="14">
        <v>1.72003693559282E-2</v>
      </c>
      <c r="S13" s="14">
        <v>2.3924928048237998E-2</v>
      </c>
      <c r="T13" s="14">
        <v>5.8471348458535299E-3</v>
      </c>
      <c r="U13" s="14">
        <v>3.78078435675922E-3</v>
      </c>
      <c r="V13" s="14">
        <v>1.26494001922267E-2</v>
      </c>
      <c r="W13" s="14">
        <v>1.1688514516510101E-2</v>
      </c>
      <c r="X13" s="14"/>
      <c r="Y13" s="14">
        <v>9.3039010049048593E-3</v>
      </c>
      <c r="Z13" s="14">
        <v>1.4024580131088499E-2</v>
      </c>
      <c r="AA13" s="14">
        <v>5.5318239803578599E-3</v>
      </c>
      <c r="AB13" s="14"/>
      <c r="AC13" s="14">
        <v>1.2994062797161801E-2</v>
      </c>
      <c r="AD13" s="14">
        <v>1.18248745267547E-2</v>
      </c>
      <c r="AE13" s="14">
        <v>6.2535934095300097E-3</v>
      </c>
      <c r="AF13" s="14"/>
      <c r="AG13" s="14">
        <v>8.6983119527827106E-3</v>
      </c>
      <c r="AH13" s="14">
        <v>2.0564957180474401E-2</v>
      </c>
      <c r="AI13" s="14">
        <v>1.19849912135818E-2</v>
      </c>
      <c r="AJ13" s="14">
        <v>1.02261752794053E-2</v>
      </c>
      <c r="AK13" s="14">
        <v>1.27074192605595E-2</v>
      </c>
    </row>
    <row r="14" spans="2:37" x14ac:dyDescent="0.3">
      <c r="B14" s="15" t="s">
        <v>122</v>
      </c>
      <c r="C14" s="14">
        <v>3.2274428205698799E-2</v>
      </c>
      <c r="D14" s="14">
        <v>2.92249366990977E-2</v>
      </c>
      <c r="E14" s="14">
        <v>3.5464287300809701E-2</v>
      </c>
      <c r="F14" s="14"/>
      <c r="G14" s="14">
        <v>2.4348809987267399E-2</v>
      </c>
      <c r="H14" s="14">
        <v>2.8895305476298701E-2</v>
      </c>
      <c r="I14" s="14">
        <v>2.3562355633499E-2</v>
      </c>
      <c r="J14" s="14">
        <v>5.1152721812028498E-2</v>
      </c>
      <c r="K14" s="14"/>
      <c r="L14" s="14">
        <v>3.64049587620799E-2</v>
      </c>
      <c r="M14" s="14">
        <v>3.2455588811343299E-2</v>
      </c>
      <c r="N14" s="14">
        <v>3.3448571360724197E-2</v>
      </c>
      <c r="O14" s="14">
        <v>2.5119201150046001E-2</v>
      </c>
      <c r="P14" s="14">
        <v>2.30713571233351E-2</v>
      </c>
      <c r="Q14" s="14">
        <v>2.5777880307472401E-2</v>
      </c>
      <c r="R14" s="14">
        <v>3.3200907715602503E-2</v>
      </c>
      <c r="S14" s="14">
        <v>4.9890161969251501E-2</v>
      </c>
      <c r="T14" s="14">
        <v>3.3046242495551797E-2</v>
      </c>
      <c r="U14" s="14">
        <v>4.30299850707088E-2</v>
      </c>
      <c r="V14" s="14">
        <v>2.51574840821377E-2</v>
      </c>
      <c r="W14" s="14">
        <v>2.24547677542495E-2</v>
      </c>
      <c r="X14" s="14"/>
      <c r="Y14" s="14">
        <v>3.3129781698391099E-2</v>
      </c>
      <c r="Z14" s="14">
        <v>2.1327981794972001E-2</v>
      </c>
      <c r="AA14" s="14">
        <v>2.1612713979389402E-2</v>
      </c>
      <c r="AB14" s="14"/>
      <c r="AC14" s="14">
        <v>2.6623927196444099E-2</v>
      </c>
      <c r="AD14" s="14">
        <v>3.0553188214841799E-2</v>
      </c>
      <c r="AE14" s="14">
        <v>4.9904700083090503E-2</v>
      </c>
      <c r="AF14" s="14"/>
      <c r="AG14" s="14">
        <v>1.1316059933543199E-2</v>
      </c>
      <c r="AH14" s="14">
        <v>4.09457049856609E-2</v>
      </c>
      <c r="AI14" s="14">
        <v>2.25048719525455E-2</v>
      </c>
      <c r="AJ14" s="14">
        <v>3.00905351339158E-2</v>
      </c>
      <c r="AK14" s="14">
        <v>2.3600119048376101E-2</v>
      </c>
    </row>
    <row r="15" spans="2:37" x14ac:dyDescent="0.3">
      <c r="B15" s="15" t="s">
        <v>280</v>
      </c>
      <c r="C15" s="21">
        <v>0.723495188351712</v>
      </c>
      <c r="D15" s="21">
        <v>0.70531209445045995</v>
      </c>
      <c r="E15" s="21">
        <v>0.74007776609187104</v>
      </c>
      <c r="F15" s="21"/>
      <c r="G15" s="21">
        <v>0.75554746988194499</v>
      </c>
      <c r="H15" s="21">
        <v>0.73786799979689299</v>
      </c>
      <c r="I15" s="21">
        <v>0.72810028418805595</v>
      </c>
      <c r="J15" s="21">
        <v>0.67128735455242405</v>
      </c>
      <c r="K15" s="21"/>
      <c r="L15" s="21">
        <v>0.73347689568523999</v>
      </c>
      <c r="M15" s="21">
        <v>0.71944125985624496</v>
      </c>
      <c r="N15" s="21">
        <v>0.72046867181526597</v>
      </c>
      <c r="O15" s="21">
        <v>0.72071025594895399</v>
      </c>
      <c r="P15" s="21">
        <v>0.71659046889637601</v>
      </c>
      <c r="Q15" s="21">
        <v>0.77610999467612996</v>
      </c>
      <c r="R15" s="21">
        <v>0.685828517557733</v>
      </c>
      <c r="S15" s="21">
        <v>0.67032979455576702</v>
      </c>
      <c r="T15" s="21">
        <v>0.73357622006929202</v>
      </c>
      <c r="U15" s="21">
        <v>0.68647747834992201</v>
      </c>
      <c r="V15" s="21">
        <v>0.71069483603601402</v>
      </c>
      <c r="W15" s="21">
        <v>0.83628580894160898</v>
      </c>
      <c r="X15" s="21"/>
      <c r="Y15" s="21">
        <v>0.71598856093470398</v>
      </c>
      <c r="Z15" s="21">
        <v>0.76087244554344002</v>
      </c>
      <c r="AA15" s="21">
        <v>0.75090750872517498</v>
      </c>
      <c r="AB15" s="21"/>
      <c r="AC15" s="21">
        <v>0.71018698398088997</v>
      </c>
      <c r="AD15" s="21">
        <v>0.75032761823006799</v>
      </c>
      <c r="AE15" s="21">
        <v>0.68687080208040896</v>
      </c>
      <c r="AF15" s="21"/>
      <c r="AG15" s="21">
        <v>0.741141251638464</v>
      </c>
      <c r="AH15" s="21">
        <v>0.73439286329473596</v>
      </c>
      <c r="AI15" s="21">
        <v>0.78749077525800604</v>
      </c>
      <c r="AJ15" s="21">
        <v>0.714372988063803</v>
      </c>
      <c r="AK15" s="21">
        <v>0.71854082678122999</v>
      </c>
    </row>
    <row r="16" spans="2:37" x14ac:dyDescent="0.3">
      <c r="B16" s="15" t="s">
        <v>281</v>
      </c>
      <c r="C16" s="21">
        <v>3.8228211286928798E-2</v>
      </c>
      <c r="D16" s="21">
        <v>4.6979885648331103E-2</v>
      </c>
      <c r="E16" s="21">
        <v>2.9935476993001899E-2</v>
      </c>
      <c r="F16" s="21"/>
      <c r="G16" s="21">
        <v>3.3276045562258799E-2</v>
      </c>
      <c r="H16" s="21">
        <v>3.3313317037410202E-2</v>
      </c>
      <c r="I16" s="21">
        <v>4.4102003116587497E-2</v>
      </c>
      <c r="J16" s="21">
        <v>4.2825384088117299E-2</v>
      </c>
      <c r="K16" s="21"/>
      <c r="L16" s="21">
        <v>5.086109331593E-2</v>
      </c>
      <c r="M16" s="21">
        <v>5.0451538621548102E-2</v>
      </c>
      <c r="N16" s="21">
        <v>2.4165496379978099E-2</v>
      </c>
      <c r="O16" s="21">
        <v>3.2731362727391002E-2</v>
      </c>
      <c r="P16" s="21">
        <v>3.7646978962378501E-2</v>
      </c>
      <c r="Q16" s="21">
        <v>3.34673125228791E-2</v>
      </c>
      <c r="R16" s="21">
        <v>4.1993101560131599E-2</v>
      </c>
      <c r="S16" s="21">
        <v>4.0005399720282199E-2</v>
      </c>
      <c r="T16" s="21">
        <v>2.4616184230136399E-2</v>
      </c>
      <c r="U16" s="21">
        <v>3.00567870137976E-2</v>
      </c>
      <c r="V16" s="21">
        <v>5.2271498961844999E-2</v>
      </c>
      <c r="W16" s="21">
        <v>3.4594296078608998E-2</v>
      </c>
      <c r="X16" s="21"/>
      <c r="Y16" s="21">
        <v>3.9751366942861299E-2</v>
      </c>
      <c r="Z16" s="21">
        <v>3.9351816940128799E-2</v>
      </c>
      <c r="AA16" s="21">
        <v>2.2789736005199401E-2</v>
      </c>
      <c r="AB16" s="21"/>
      <c r="AC16" s="21">
        <v>4.0656011493797897E-2</v>
      </c>
      <c r="AD16" s="21">
        <v>3.3575154735695598E-2</v>
      </c>
      <c r="AE16" s="21">
        <v>3.84413788170603E-2</v>
      </c>
      <c r="AF16" s="21"/>
      <c r="AG16" s="21">
        <v>6.36733474337247E-2</v>
      </c>
      <c r="AH16" s="21">
        <v>4.9445624115355101E-2</v>
      </c>
      <c r="AI16" s="21">
        <v>4.4211415758966102E-2</v>
      </c>
      <c r="AJ16" s="21">
        <v>2.6826588010194202E-2</v>
      </c>
      <c r="AK16" s="21">
        <v>4.3957525880585199E-2</v>
      </c>
    </row>
    <row r="17" spans="2:37" x14ac:dyDescent="0.3">
      <c r="B17" s="15" t="s">
        <v>252</v>
      </c>
      <c r="C17" s="22">
        <v>0.68526697706478301</v>
      </c>
      <c r="D17" s="22">
        <v>0.65833220880212895</v>
      </c>
      <c r="E17" s="22">
        <v>0.71014228909886901</v>
      </c>
      <c r="F17" s="22"/>
      <c r="G17" s="22">
        <v>0.72227142431968605</v>
      </c>
      <c r="H17" s="22">
        <v>0.70455468275948296</v>
      </c>
      <c r="I17" s="22">
        <v>0.68399828107146798</v>
      </c>
      <c r="J17" s="22">
        <v>0.62846197046430696</v>
      </c>
      <c r="K17" s="22"/>
      <c r="L17" s="22">
        <v>0.68261580236930997</v>
      </c>
      <c r="M17" s="22">
        <v>0.66898972123469602</v>
      </c>
      <c r="N17" s="22">
        <v>0.69630317543528797</v>
      </c>
      <c r="O17" s="22">
        <v>0.68797889322156303</v>
      </c>
      <c r="P17" s="22">
        <v>0.678943489933998</v>
      </c>
      <c r="Q17" s="22">
        <v>0.74264268215325102</v>
      </c>
      <c r="R17" s="22">
        <v>0.64383541599760197</v>
      </c>
      <c r="S17" s="22">
        <v>0.63032439483548497</v>
      </c>
      <c r="T17" s="22">
        <v>0.70896003583915501</v>
      </c>
      <c r="U17" s="22">
        <v>0.65642069133612502</v>
      </c>
      <c r="V17" s="22">
        <v>0.658423337074169</v>
      </c>
      <c r="W17" s="22">
        <v>0.801691512863</v>
      </c>
      <c r="X17" s="22"/>
      <c r="Y17" s="22">
        <v>0.67623719399184301</v>
      </c>
      <c r="Z17" s="22">
        <v>0.72152062860331201</v>
      </c>
      <c r="AA17" s="22">
        <v>0.72811777271997602</v>
      </c>
      <c r="AB17" s="22"/>
      <c r="AC17" s="22">
        <v>0.66953097248709204</v>
      </c>
      <c r="AD17" s="22">
        <v>0.71675246349437205</v>
      </c>
      <c r="AE17" s="22">
        <v>0.64842942326334896</v>
      </c>
      <c r="AF17" s="22"/>
      <c r="AG17" s="22">
        <v>0.67746790420474001</v>
      </c>
      <c r="AH17" s="22">
        <v>0.68494723917938105</v>
      </c>
      <c r="AI17" s="22">
        <v>0.74327935949904</v>
      </c>
      <c r="AJ17" s="22">
        <v>0.68754640005360901</v>
      </c>
      <c r="AK17" s="22">
        <v>0.674583300900645</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291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275</v>
      </c>
      <c r="C9" s="14">
        <v>0.278314291586018</v>
      </c>
      <c r="D9" s="14">
        <v>0.27470593230438101</v>
      </c>
      <c r="E9" s="14">
        <v>0.27973278519725098</v>
      </c>
      <c r="F9" s="14"/>
      <c r="G9" s="14">
        <v>0.26032373178901203</v>
      </c>
      <c r="H9" s="14">
        <v>0.29307651483317898</v>
      </c>
      <c r="I9" s="14">
        <v>0.29981128365090098</v>
      </c>
      <c r="J9" s="14">
        <v>0.26471871635057398</v>
      </c>
      <c r="K9" s="14"/>
      <c r="L9" s="14">
        <v>0.34797348809998402</v>
      </c>
      <c r="M9" s="14">
        <v>0.27313036199491197</v>
      </c>
      <c r="N9" s="14">
        <v>0.248817802895205</v>
      </c>
      <c r="O9" s="14">
        <v>0.24697390612425699</v>
      </c>
      <c r="P9" s="14">
        <v>0.23403855012899799</v>
      </c>
      <c r="Q9" s="14">
        <v>0.33612183001611201</v>
      </c>
      <c r="R9" s="14">
        <v>0.28707345686500901</v>
      </c>
      <c r="S9" s="14">
        <v>0.17641881416949001</v>
      </c>
      <c r="T9" s="14">
        <v>0.28104129593752702</v>
      </c>
      <c r="U9" s="14">
        <v>0.26799398470514502</v>
      </c>
      <c r="V9" s="14">
        <v>0.25945538948927599</v>
      </c>
      <c r="W9" s="14">
        <v>0.243179105981781</v>
      </c>
      <c r="X9" s="14"/>
      <c r="Y9" s="14">
        <v>0.26846337610980697</v>
      </c>
      <c r="Z9" s="14">
        <v>0.30453100559224699</v>
      </c>
      <c r="AA9" s="14">
        <v>0.26585131102056098</v>
      </c>
      <c r="AB9" s="14"/>
      <c r="AC9" s="14">
        <v>0.26338258019516497</v>
      </c>
      <c r="AD9" s="14">
        <v>0.26569414116724899</v>
      </c>
      <c r="AE9" s="14">
        <v>0.30469160711091497</v>
      </c>
      <c r="AF9" s="14"/>
      <c r="AG9" s="14">
        <v>0.25874460028025797</v>
      </c>
      <c r="AH9" s="14">
        <v>0.26660256353614897</v>
      </c>
      <c r="AI9" s="14">
        <v>0.34069475767306101</v>
      </c>
      <c r="AJ9" s="14">
        <v>0.26340488796839601</v>
      </c>
      <c r="AK9" s="14">
        <v>0.28466822588678198</v>
      </c>
    </row>
    <row r="10" spans="2:37" x14ac:dyDescent="0.3">
      <c r="B10" s="15" t="s">
        <v>276</v>
      </c>
      <c r="C10" s="14">
        <v>0.42894927831878898</v>
      </c>
      <c r="D10" s="14">
        <v>0.40820698817944401</v>
      </c>
      <c r="E10" s="14">
        <v>0.45002801751346899</v>
      </c>
      <c r="F10" s="14"/>
      <c r="G10" s="14">
        <v>0.46584793106540301</v>
      </c>
      <c r="H10" s="14">
        <v>0.43169238803134902</v>
      </c>
      <c r="I10" s="14">
        <v>0.40477955929934301</v>
      </c>
      <c r="J10" s="14">
        <v>0.40589263673873299</v>
      </c>
      <c r="K10" s="14"/>
      <c r="L10" s="14">
        <v>0.39531533674338198</v>
      </c>
      <c r="M10" s="14">
        <v>0.42515345469436899</v>
      </c>
      <c r="N10" s="14">
        <v>0.42844696379929298</v>
      </c>
      <c r="O10" s="14">
        <v>0.42601489615488503</v>
      </c>
      <c r="P10" s="14">
        <v>0.51005656539191502</v>
      </c>
      <c r="Q10" s="14">
        <v>0.398825508474274</v>
      </c>
      <c r="R10" s="14">
        <v>0.46277963572617298</v>
      </c>
      <c r="S10" s="14">
        <v>0.44718105694474602</v>
      </c>
      <c r="T10" s="14">
        <v>0.41868566046402</v>
      </c>
      <c r="U10" s="14">
        <v>0.41721587462534798</v>
      </c>
      <c r="V10" s="14">
        <v>0.42659738213127901</v>
      </c>
      <c r="W10" s="14">
        <v>0.47562084923923997</v>
      </c>
      <c r="X10" s="14"/>
      <c r="Y10" s="14">
        <v>0.458792794173013</v>
      </c>
      <c r="Z10" s="14">
        <v>0.44857465242654199</v>
      </c>
      <c r="AA10" s="14">
        <v>0.435123637858915</v>
      </c>
      <c r="AB10" s="14"/>
      <c r="AC10" s="14">
        <v>0.419628099742409</v>
      </c>
      <c r="AD10" s="14">
        <v>0.46513294409325701</v>
      </c>
      <c r="AE10" s="14">
        <v>0.37947513340502698</v>
      </c>
      <c r="AF10" s="14"/>
      <c r="AG10" s="14">
        <v>0.38743954793894803</v>
      </c>
      <c r="AH10" s="14">
        <v>0.45358652408817102</v>
      </c>
      <c r="AI10" s="14">
        <v>0.43303873438314</v>
      </c>
      <c r="AJ10" s="14">
        <v>0.44561941167052999</v>
      </c>
      <c r="AK10" s="14">
        <v>0.399143788968021</v>
      </c>
    </row>
    <row r="11" spans="2:37" x14ac:dyDescent="0.3">
      <c r="B11" s="15" t="s">
        <v>277</v>
      </c>
      <c r="C11" s="14">
        <v>0.21740205625272499</v>
      </c>
      <c r="D11" s="14">
        <v>0.23031713432640399</v>
      </c>
      <c r="E11" s="14">
        <v>0.20557354297108299</v>
      </c>
      <c r="F11" s="14"/>
      <c r="G11" s="14">
        <v>0.217270685161677</v>
      </c>
      <c r="H11" s="14">
        <v>0.205928188918413</v>
      </c>
      <c r="I11" s="14">
        <v>0.20832776832334299</v>
      </c>
      <c r="J11" s="14">
        <v>0.23807433846796999</v>
      </c>
      <c r="K11" s="14"/>
      <c r="L11" s="14">
        <v>0.16971770530508701</v>
      </c>
      <c r="M11" s="14">
        <v>0.22663171945254501</v>
      </c>
      <c r="N11" s="14">
        <v>0.227917891776444</v>
      </c>
      <c r="O11" s="14">
        <v>0.29134954493456</v>
      </c>
      <c r="P11" s="14">
        <v>0.21931793369856001</v>
      </c>
      <c r="Q11" s="14">
        <v>0.17566666538888301</v>
      </c>
      <c r="R11" s="14">
        <v>0.18720105580524499</v>
      </c>
      <c r="S11" s="14">
        <v>0.26202319796728302</v>
      </c>
      <c r="T11" s="14">
        <v>0.22445888187573701</v>
      </c>
      <c r="U11" s="14">
        <v>0.21353498440461199</v>
      </c>
      <c r="V11" s="14">
        <v>0.24395720985224001</v>
      </c>
      <c r="W11" s="14">
        <v>0.233221000367622</v>
      </c>
      <c r="X11" s="14"/>
      <c r="Y11" s="14">
        <v>0.190977024484664</v>
      </c>
      <c r="Z11" s="14">
        <v>0.18491212690651801</v>
      </c>
      <c r="AA11" s="14">
        <v>0.23908807860783601</v>
      </c>
      <c r="AB11" s="14"/>
      <c r="AC11" s="14">
        <v>0.25146503730001002</v>
      </c>
      <c r="AD11" s="14">
        <v>0.198681673953192</v>
      </c>
      <c r="AE11" s="14">
        <v>0.21484865683332599</v>
      </c>
      <c r="AF11" s="14"/>
      <c r="AG11" s="14">
        <v>0.22128397749253001</v>
      </c>
      <c r="AH11" s="14">
        <v>0.20482776506754799</v>
      </c>
      <c r="AI11" s="14">
        <v>0.175124251688623</v>
      </c>
      <c r="AJ11" s="14">
        <v>0.233444442537628</v>
      </c>
      <c r="AK11" s="14">
        <v>0.21350673188980701</v>
      </c>
    </row>
    <row r="12" spans="2:37" x14ac:dyDescent="0.3">
      <c r="B12" s="15" t="s">
        <v>278</v>
      </c>
      <c r="C12" s="14">
        <v>3.2852420001659499E-2</v>
      </c>
      <c r="D12" s="14">
        <v>4.3407436924069502E-2</v>
      </c>
      <c r="E12" s="14">
        <v>2.2763628081272299E-2</v>
      </c>
      <c r="F12" s="14"/>
      <c r="G12" s="14">
        <v>3.0753852113893299E-2</v>
      </c>
      <c r="H12" s="14">
        <v>2.2694682196683E-2</v>
      </c>
      <c r="I12" s="14">
        <v>4.6729953242248899E-2</v>
      </c>
      <c r="J12" s="14">
        <v>3.3938983228854899E-2</v>
      </c>
      <c r="K12" s="14"/>
      <c r="L12" s="14">
        <v>4.0042974717679702E-2</v>
      </c>
      <c r="M12" s="14">
        <v>2.7591498782471399E-2</v>
      </c>
      <c r="N12" s="14">
        <v>3.7429631046172099E-2</v>
      </c>
      <c r="O12" s="14">
        <v>0</v>
      </c>
      <c r="P12" s="14">
        <v>1.3846094874896299E-2</v>
      </c>
      <c r="Q12" s="14">
        <v>3.7163460482397603E-2</v>
      </c>
      <c r="R12" s="14">
        <v>3.3817816469733898E-2</v>
      </c>
      <c r="S12" s="14">
        <v>6.4709416895460198E-2</v>
      </c>
      <c r="T12" s="14">
        <v>4.2901562798721198E-2</v>
      </c>
      <c r="U12" s="14">
        <v>4.46234649984322E-2</v>
      </c>
      <c r="V12" s="14">
        <v>3.8109791169442603E-2</v>
      </c>
      <c r="W12" s="14">
        <v>1.40344101689618E-2</v>
      </c>
      <c r="X12" s="14"/>
      <c r="Y12" s="14">
        <v>3.81148760772866E-2</v>
      </c>
      <c r="Z12" s="14">
        <v>2.9577343497126998E-2</v>
      </c>
      <c r="AA12" s="14">
        <v>3.8643354287960299E-2</v>
      </c>
      <c r="AB12" s="14"/>
      <c r="AC12" s="14">
        <v>2.7387378001933901E-2</v>
      </c>
      <c r="AD12" s="14">
        <v>3.4086434178596803E-2</v>
      </c>
      <c r="AE12" s="14">
        <v>3.9043755970228598E-2</v>
      </c>
      <c r="AF12" s="14"/>
      <c r="AG12" s="14">
        <v>9.5906609644534097E-2</v>
      </c>
      <c r="AH12" s="14">
        <v>4.2062898356869403E-2</v>
      </c>
      <c r="AI12" s="14">
        <v>2.7771255642465902E-2</v>
      </c>
      <c r="AJ12" s="14">
        <v>2.0251639965876599E-2</v>
      </c>
      <c r="AK12" s="14">
        <v>4.72848841237858E-2</v>
      </c>
    </row>
    <row r="13" spans="2:37" x14ac:dyDescent="0.3">
      <c r="B13" s="15" t="s">
        <v>279</v>
      </c>
      <c r="C13" s="14">
        <v>1.0018310648147399E-2</v>
      </c>
      <c r="D13" s="14">
        <v>1.23416725596764E-2</v>
      </c>
      <c r="E13" s="14">
        <v>7.8159278157158302E-3</v>
      </c>
      <c r="F13" s="14"/>
      <c r="G13" s="14">
        <v>8.6726648425153492E-3</v>
      </c>
      <c r="H13" s="14">
        <v>8.6580756157921893E-3</v>
      </c>
      <c r="I13" s="14">
        <v>1.29162594649288E-2</v>
      </c>
      <c r="J13" s="14">
        <v>1.04811791692416E-2</v>
      </c>
      <c r="K13" s="14"/>
      <c r="L13" s="14">
        <v>1.54364693323941E-2</v>
      </c>
      <c r="M13" s="14">
        <v>1.23658281909326E-2</v>
      </c>
      <c r="N13" s="14">
        <v>1.7057812152108599E-2</v>
      </c>
      <c r="O13" s="14">
        <v>3.4622476511075501E-3</v>
      </c>
      <c r="P13" s="14">
        <v>4.5585900665193798E-3</v>
      </c>
      <c r="Q13" s="14">
        <v>1.45604315768952E-2</v>
      </c>
      <c r="R13" s="14">
        <v>0</v>
      </c>
      <c r="S13" s="14">
        <v>1.6486123932460999E-2</v>
      </c>
      <c r="T13" s="14">
        <v>5.8529247710011698E-3</v>
      </c>
      <c r="U13" s="14">
        <v>7.3956851544295602E-3</v>
      </c>
      <c r="V13" s="14">
        <v>1.26544690147405E-2</v>
      </c>
      <c r="W13" s="14">
        <v>1.14898664881451E-2</v>
      </c>
      <c r="X13" s="14"/>
      <c r="Y13" s="14">
        <v>7.7764165628281604E-3</v>
      </c>
      <c r="Z13" s="14">
        <v>1.02937818541026E-2</v>
      </c>
      <c r="AA13" s="14">
        <v>5.2678666667653898E-3</v>
      </c>
      <c r="AB13" s="14"/>
      <c r="AC13" s="14">
        <v>1.1157274923751801E-2</v>
      </c>
      <c r="AD13" s="14">
        <v>7.8493707907765706E-3</v>
      </c>
      <c r="AE13" s="14">
        <v>1.2768938392123201E-2</v>
      </c>
      <c r="AF13" s="14"/>
      <c r="AG13" s="14">
        <v>2.7833900298747698E-2</v>
      </c>
      <c r="AH13" s="14">
        <v>0</v>
      </c>
      <c r="AI13" s="14">
        <v>3.9217400633086803E-3</v>
      </c>
      <c r="AJ13" s="14">
        <v>9.6902453821857606E-3</v>
      </c>
      <c r="AK13" s="14">
        <v>1.59376200410455E-2</v>
      </c>
    </row>
    <row r="14" spans="2:37" x14ac:dyDescent="0.3">
      <c r="B14" s="15" t="s">
        <v>122</v>
      </c>
      <c r="C14" s="14">
        <v>3.2463643192661103E-2</v>
      </c>
      <c r="D14" s="14">
        <v>3.1020835706025401E-2</v>
      </c>
      <c r="E14" s="14">
        <v>3.4086098421208397E-2</v>
      </c>
      <c r="F14" s="14"/>
      <c r="G14" s="14">
        <v>1.7131135027498998E-2</v>
      </c>
      <c r="H14" s="14">
        <v>3.7950150404584299E-2</v>
      </c>
      <c r="I14" s="14">
        <v>2.7435176019236E-2</v>
      </c>
      <c r="J14" s="14">
        <v>4.6894146044625697E-2</v>
      </c>
      <c r="K14" s="14"/>
      <c r="L14" s="14">
        <v>3.1514025801473701E-2</v>
      </c>
      <c r="M14" s="14">
        <v>3.5127136884769997E-2</v>
      </c>
      <c r="N14" s="14">
        <v>4.0329898330777401E-2</v>
      </c>
      <c r="O14" s="14">
        <v>3.21994051351919E-2</v>
      </c>
      <c r="P14" s="14">
        <v>1.8182265839110701E-2</v>
      </c>
      <c r="Q14" s="14">
        <v>3.76621040614376E-2</v>
      </c>
      <c r="R14" s="14">
        <v>2.9128035133838999E-2</v>
      </c>
      <c r="S14" s="14">
        <v>3.3181390090559801E-2</v>
      </c>
      <c r="T14" s="14">
        <v>2.70596741529937E-2</v>
      </c>
      <c r="U14" s="14">
        <v>4.9236006112032701E-2</v>
      </c>
      <c r="V14" s="14">
        <v>1.92257583430217E-2</v>
      </c>
      <c r="W14" s="14">
        <v>2.24547677542495E-2</v>
      </c>
      <c r="X14" s="14"/>
      <c r="Y14" s="14">
        <v>3.5875512592400703E-2</v>
      </c>
      <c r="Z14" s="14">
        <v>2.21110897234632E-2</v>
      </c>
      <c r="AA14" s="14">
        <v>1.6025751557963101E-2</v>
      </c>
      <c r="AB14" s="14"/>
      <c r="AC14" s="14">
        <v>2.69796298367307E-2</v>
      </c>
      <c r="AD14" s="14">
        <v>2.8555435816928699E-2</v>
      </c>
      <c r="AE14" s="14">
        <v>4.9171908288380702E-2</v>
      </c>
      <c r="AF14" s="14"/>
      <c r="AG14" s="14">
        <v>8.7913643449818203E-3</v>
      </c>
      <c r="AH14" s="14">
        <v>3.2920248951262797E-2</v>
      </c>
      <c r="AI14" s="14">
        <v>1.9449260549401302E-2</v>
      </c>
      <c r="AJ14" s="14">
        <v>2.7589372475384E-2</v>
      </c>
      <c r="AK14" s="14">
        <v>3.94587490905592E-2</v>
      </c>
    </row>
    <row r="15" spans="2:37" x14ac:dyDescent="0.3">
      <c r="B15" s="15" t="s">
        <v>280</v>
      </c>
      <c r="C15" s="21">
        <v>0.70726356990480699</v>
      </c>
      <c r="D15" s="21">
        <v>0.68291292048382501</v>
      </c>
      <c r="E15" s="21">
        <v>0.72976080271071997</v>
      </c>
      <c r="F15" s="21"/>
      <c r="G15" s="21">
        <v>0.72617166285441503</v>
      </c>
      <c r="H15" s="21">
        <v>0.724768902864527</v>
      </c>
      <c r="I15" s="21">
        <v>0.70459084295024399</v>
      </c>
      <c r="J15" s="21">
        <v>0.67061135308930797</v>
      </c>
      <c r="K15" s="21"/>
      <c r="L15" s="21">
        <v>0.743288824843366</v>
      </c>
      <c r="M15" s="21">
        <v>0.69828381668928097</v>
      </c>
      <c r="N15" s="21">
        <v>0.67726476669449798</v>
      </c>
      <c r="O15" s="21">
        <v>0.67298880227914104</v>
      </c>
      <c r="P15" s="21">
        <v>0.74409511552091401</v>
      </c>
      <c r="Q15" s="21">
        <v>0.73494733849038596</v>
      </c>
      <c r="R15" s="21">
        <v>0.74985309259118205</v>
      </c>
      <c r="S15" s="21">
        <v>0.62359987111423598</v>
      </c>
      <c r="T15" s="21">
        <v>0.69972695640154703</v>
      </c>
      <c r="U15" s="21">
        <v>0.68520985933049305</v>
      </c>
      <c r="V15" s="21">
        <v>0.686052771620555</v>
      </c>
      <c r="W15" s="21">
        <v>0.71879995522102202</v>
      </c>
      <c r="X15" s="21"/>
      <c r="Y15" s="21">
        <v>0.72725617028281997</v>
      </c>
      <c r="Z15" s="21">
        <v>0.75310565801878904</v>
      </c>
      <c r="AA15" s="21">
        <v>0.70097494887947598</v>
      </c>
      <c r="AB15" s="21"/>
      <c r="AC15" s="21">
        <v>0.68301067993757403</v>
      </c>
      <c r="AD15" s="21">
        <v>0.73082708526050599</v>
      </c>
      <c r="AE15" s="21">
        <v>0.68416674051594195</v>
      </c>
      <c r="AF15" s="21"/>
      <c r="AG15" s="21">
        <v>0.646184148219206</v>
      </c>
      <c r="AH15" s="21">
        <v>0.72018908762431999</v>
      </c>
      <c r="AI15" s="21">
        <v>0.77373349205620201</v>
      </c>
      <c r="AJ15" s="21">
        <v>0.70902429963892599</v>
      </c>
      <c r="AK15" s="21">
        <v>0.68381201485480303</v>
      </c>
    </row>
    <row r="16" spans="2:37" x14ac:dyDescent="0.3">
      <c r="B16" s="15" t="s">
        <v>281</v>
      </c>
      <c r="C16" s="21">
        <v>4.2870730649806899E-2</v>
      </c>
      <c r="D16" s="21">
        <v>5.5749109483745903E-2</v>
      </c>
      <c r="E16" s="21">
        <v>3.05795558969881E-2</v>
      </c>
      <c r="F16" s="21"/>
      <c r="G16" s="21">
        <v>3.9426516956408697E-2</v>
      </c>
      <c r="H16" s="21">
        <v>3.13527578124752E-2</v>
      </c>
      <c r="I16" s="21">
        <v>5.9646212707177598E-2</v>
      </c>
      <c r="J16" s="21">
        <v>4.4420162398096499E-2</v>
      </c>
      <c r="K16" s="21"/>
      <c r="L16" s="21">
        <v>5.5479444050073802E-2</v>
      </c>
      <c r="M16" s="21">
        <v>3.9957326973403998E-2</v>
      </c>
      <c r="N16" s="21">
        <v>5.4487443198280798E-2</v>
      </c>
      <c r="O16" s="21">
        <v>3.4622476511075501E-3</v>
      </c>
      <c r="P16" s="21">
        <v>1.8404684941415599E-2</v>
      </c>
      <c r="Q16" s="21">
        <v>5.17238920592928E-2</v>
      </c>
      <c r="R16" s="21">
        <v>3.3817816469733898E-2</v>
      </c>
      <c r="S16" s="21">
        <v>8.1195540827921103E-2</v>
      </c>
      <c r="T16" s="21">
        <v>4.8754487569722303E-2</v>
      </c>
      <c r="U16" s="21">
        <v>5.20191501528618E-2</v>
      </c>
      <c r="V16" s="21">
        <v>5.0764260184183001E-2</v>
      </c>
      <c r="W16" s="21">
        <v>2.5524276657106899E-2</v>
      </c>
      <c r="X16" s="21"/>
      <c r="Y16" s="21">
        <v>4.5891292640114698E-2</v>
      </c>
      <c r="Z16" s="21">
        <v>3.9871125351229601E-2</v>
      </c>
      <c r="AA16" s="21">
        <v>4.3911220954725702E-2</v>
      </c>
      <c r="AB16" s="21"/>
      <c r="AC16" s="21">
        <v>3.85446529256857E-2</v>
      </c>
      <c r="AD16" s="21">
        <v>4.1935804969373401E-2</v>
      </c>
      <c r="AE16" s="21">
        <v>5.1812694362351697E-2</v>
      </c>
      <c r="AF16" s="21"/>
      <c r="AG16" s="21">
        <v>0.12374050994328201</v>
      </c>
      <c r="AH16" s="21">
        <v>4.2062898356869403E-2</v>
      </c>
      <c r="AI16" s="21">
        <v>3.16929957057746E-2</v>
      </c>
      <c r="AJ16" s="21">
        <v>2.9941885348062299E-2</v>
      </c>
      <c r="AK16" s="21">
        <v>6.32225041648313E-2</v>
      </c>
    </row>
    <row r="17" spans="2:37" x14ac:dyDescent="0.3">
      <c r="B17" s="15" t="s">
        <v>252</v>
      </c>
      <c r="C17" s="22">
        <v>0.66439283925500003</v>
      </c>
      <c r="D17" s="22">
        <v>0.62716381100007901</v>
      </c>
      <c r="E17" s="22">
        <v>0.69918124681373195</v>
      </c>
      <c r="F17" s="22"/>
      <c r="G17" s="22">
        <v>0.68674514589800595</v>
      </c>
      <c r="H17" s="22">
        <v>0.69341614505205196</v>
      </c>
      <c r="I17" s="22">
        <v>0.64494463024306603</v>
      </c>
      <c r="J17" s="22">
        <v>0.62619119069121099</v>
      </c>
      <c r="K17" s="22"/>
      <c r="L17" s="22">
        <v>0.68780938079329201</v>
      </c>
      <c r="M17" s="22">
        <v>0.65832648971587704</v>
      </c>
      <c r="N17" s="22">
        <v>0.62277732349621695</v>
      </c>
      <c r="O17" s="22">
        <v>0.66952655462803401</v>
      </c>
      <c r="P17" s="22">
        <v>0.725690430579498</v>
      </c>
      <c r="Q17" s="22">
        <v>0.68322344643109401</v>
      </c>
      <c r="R17" s="22">
        <v>0.71603527612144802</v>
      </c>
      <c r="S17" s="22">
        <v>0.54240433028631496</v>
      </c>
      <c r="T17" s="22">
        <v>0.65097246883182502</v>
      </c>
      <c r="U17" s="22">
        <v>0.63319070917763198</v>
      </c>
      <c r="V17" s="22">
        <v>0.63528851143637199</v>
      </c>
      <c r="W17" s="22">
        <v>0.69327567856391503</v>
      </c>
      <c r="X17" s="22"/>
      <c r="Y17" s="22">
        <v>0.68136487764270504</v>
      </c>
      <c r="Z17" s="22">
        <v>0.71323453266755998</v>
      </c>
      <c r="AA17" s="22">
        <v>0.65706372792474999</v>
      </c>
      <c r="AB17" s="22"/>
      <c r="AC17" s="22">
        <v>0.64446602701188804</v>
      </c>
      <c r="AD17" s="22">
        <v>0.688891280291133</v>
      </c>
      <c r="AE17" s="22">
        <v>0.63235404615359003</v>
      </c>
      <c r="AF17" s="22"/>
      <c r="AG17" s="22">
        <v>0.52244363827592399</v>
      </c>
      <c r="AH17" s="22">
        <v>0.67812618926745005</v>
      </c>
      <c r="AI17" s="22">
        <v>0.74204049635042701</v>
      </c>
      <c r="AJ17" s="22">
        <v>0.67908241429086402</v>
      </c>
      <c r="AK17" s="22">
        <v>0.62058951068997203</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K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297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292</v>
      </c>
      <c r="C9" s="14">
        <v>9.7861092781514794E-2</v>
      </c>
      <c r="D9" s="14">
        <v>0.114777544984101</v>
      </c>
      <c r="E9" s="14">
        <v>8.06817811736142E-2</v>
      </c>
      <c r="F9" s="14"/>
      <c r="G9" s="14">
        <v>0.11470333245301</v>
      </c>
      <c r="H9" s="14">
        <v>8.4683241918559804E-2</v>
      </c>
      <c r="I9" s="14">
        <v>0.100502110583717</v>
      </c>
      <c r="J9" s="14">
        <v>8.9580073471628802E-2</v>
      </c>
      <c r="K9" s="14"/>
      <c r="L9" s="14">
        <v>0.15339692094312499</v>
      </c>
      <c r="M9" s="14">
        <v>9.0404127825626499E-2</v>
      </c>
      <c r="N9" s="14">
        <v>7.0416202912654005E-2</v>
      </c>
      <c r="O9" s="14">
        <v>7.6215006993826301E-2</v>
      </c>
      <c r="P9" s="14">
        <v>6.5829617959209705E-2</v>
      </c>
      <c r="Q9" s="14">
        <v>0.14685761618820101</v>
      </c>
      <c r="R9" s="14">
        <v>8.3047484022425996E-2</v>
      </c>
      <c r="S9" s="14">
        <v>8.5543393771534804E-2</v>
      </c>
      <c r="T9" s="14">
        <v>7.7011214509241102E-2</v>
      </c>
      <c r="U9" s="14">
        <v>0.103515738863196</v>
      </c>
      <c r="V9" s="14">
        <v>5.1285318525756199E-2</v>
      </c>
      <c r="W9" s="14">
        <v>0.13060122670361099</v>
      </c>
      <c r="X9" s="14"/>
      <c r="Y9" s="14">
        <v>9.3182683400282101E-2</v>
      </c>
      <c r="Z9" s="14">
        <v>0.113304995510941</v>
      </c>
      <c r="AA9" s="14">
        <v>0.14360256869372501</v>
      </c>
      <c r="AB9" s="14"/>
      <c r="AC9" s="14">
        <v>8.5083916478657706E-2</v>
      </c>
      <c r="AD9" s="14">
        <v>0.10598577807072999</v>
      </c>
      <c r="AE9" s="14">
        <v>8.9097130060992902E-2</v>
      </c>
      <c r="AF9" s="14"/>
      <c r="AG9" s="14">
        <v>0.31003604963591902</v>
      </c>
      <c r="AH9" s="14">
        <v>0.124267079403329</v>
      </c>
      <c r="AI9" s="14">
        <v>0.111848842308352</v>
      </c>
      <c r="AJ9" s="14">
        <v>7.1142180440002201E-2</v>
      </c>
      <c r="AK9" s="14">
        <v>0.104719126081588</v>
      </c>
    </row>
    <row r="10" spans="2:37" x14ac:dyDescent="0.3">
      <c r="B10" s="15" t="s">
        <v>293</v>
      </c>
      <c r="C10" s="14">
        <v>0.302536239052691</v>
      </c>
      <c r="D10" s="14">
        <v>0.33294966806062598</v>
      </c>
      <c r="E10" s="14">
        <v>0.27287386797781799</v>
      </c>
      <c r="F10" s="14"/>
      <c r="G10" s="14">
        <v>0.318555147447108</v>
      </c>
      <c r="H10" s="14">
        <v>0.31163492559873601</v>
      </c>
      <c r="I10" s="14">
        <v>0.31663064336469998</v>
      </c>
      <c r="J10" s="14">
        <v>0.265207312297774</v>
      </c>
      <c r="K10" s="14"/>
      <c r="L10" s="14">
        <v>0.308771975686703</v>
      </c>
      <c r="M10" s="14">
        <v>0.30141506401472101</v>
      </c>
      <c r="N10" s="14">
        <v>0.28177132782846998</v>
      </c>
      <c r="O10" s="14">
        <v>0.31178981854216797</v>
      </c>
      <c r="P10" s="14">
        <v>0.31456144603716102</v>
      </c>
      <c r="Q10" s="14">
        <v>0.30689606834283201</v>
      </c>
      <c r="R10" s="14">
        <v>0.36165953445932397</v>
      </c>
      <c r="S10" s="14">
        <v>0.31658125568469803</v>
      </c>
      <c r="T10" s="14">
        <v>0.30456922023376398</v>
      </c>
      <c r="U10" s="14">
        <v>0.24802599336367601</v>
      </c>
      <c r="V10" s="14">
        <v>0.26812643582628098</v>
      </c>
      <c r="W10" s="14">
        <v>0.30199721240843902</v>
      </c>
      <c r="X10" s="14"/>
      <c r="Y10" s="14">
        <v>0.35238031774106299</v>
      </c>
      <c r="Z10" s="14">
        <v>0.32985620032688501</v>
      </c>
      <c r="AA10" s="14">
        <v>0.26799353323797998</v>
      </c>
      <c r="AB10" s="14"/>
      <c r="AC10" s="14">
        <v>0.28230278195008102</v>
      </c>
      <c r="AD10" s="14">
        <v>0.30241127895799202</v>
      </c>
      <c r="AE10" s="14">
        <v>0.312556646244394</v>
      </c>
      <c r="AF10" s="14"/>
      <c r="AG10" s="14">
        <v>0.38821331280492599</v>
      </c>
      <c r="AH10" s="14">
        <v>0.324397287375775</v>
      </c>
      <c r="AI10" s="14">
        <v>0.365667408805322</v>
      </c>
      <c r="AJ10" s="14">
        <v>0.27618767574035602</v>
      </c>
      <c r="AK10" s="14">
        <v>0.30159902626583401</v>
      </c>
    </row>
    <row r="11" spans="2:37" x14ac:dyDescent="0.3">
      <c r="B11" s="15" t="s">
        <v>294</v>
      </c>
      <c r="C11" s="14">
        <v>0.36256773940342102</v>
      </c>
      <c r="D11" s="14">
        <v>0.323962853142925</v>
      </c>
      <c r="E11" s="14">
        <v>0.40131412368295599</v>
      </c>
      <c r="F11" s="14"/>
      <c r="G11" s="14">
        <v>0.36999453382775499</v>
      </c>
      <c r="H11" s="14">
        <v>0.37130150848563098</v>
      </c>
      <c r="I11" s="14">
        <v>0.34797088691151701</v>
      </c>
      <c r="J11" s="14">
        <v>0.35979805460543202</v>
      </c>
      <c r="K11" s="14"/>
      <c r="L11" s="14">
        <v>0.29211483660613902</v>
      </c>
      <c r="M11" s="14">
        <v>0.36587954478502299</v>
      </c>
      <c r="N11" s="14">
        <v>0.39427130915645198</v>
      </c>
      <c r="O11" s="14">
        <v>0.40311574894535601</v>
      </c>
      <c r="P11" s="14">
        <v>0.41127863798143299</v>
      </c>
      <c r="Q11" s="14">
        <v>0.346118075785668</v>
      </c>
      <c r="R11" s="14">
        <v>0.315827144498389</v>
      </c>
      <c r="S11" s="14">
        <v>0.32441981998452102</v>
      </c>
      <c r="T11" s="14">
        <v>0.37945977763349098</v>
      </c>
      <c r="U11" s="14">
        <v>0.39940169660540298</v>
      </c>
      <c r="V11" s="14">
        <v>0.41325015833050099</v>
      </c>
      <c r="W11" s="14">
        <v>0.324027790277224</v>
      </c>
      <c r="X11" s="14"/>
      <c r="Y11" s="14">
        <v>0.376747970744711</v>
      </c>
      <c r="Z11" s="14">
        <v>0.33997342680062997</v>
      </c>
      <c r="AA11" s="14">
        <v>0.41671284628340699</v>
      </c>
      <c r="AB11" s="14"/>
      <c r="AC11" s="14">
        <v>0.38422081722379298</v>
      </c>
      <c r="AD11" s="14">
        <v>0.37507144487718502</v>
      </c>
      <c r="AE11" s="14">
        <v>0.32557655678869502</v>
      </c>
      <c r="AF11" s="14"/>
      <c r="AG11" s="14">
        <v>0.18816360043116301</v>
      </c>
      <c r="AH11" s="14">
        <v>0.33308000820966899</v>
      </c>
      <c r="AI11" s="14">
        <v>0.34628315831746298</v>
      </c>
      <c r="AJ11" s="14">
        <v>0.398827553430596</v>
      </c>
      <c r="AK11" s="14">
        <v>0.339019840276088</v>
      </c>
    </row>
    <row r="12" spans="2:37" x14ac:dyDescent="0.3">
      <c r="B12" s="15" t="s">
        <v>295</v>
      </c>
      <c r="C12" s="14">
        <v>0.14485789516327699</v>
      </c>
      <c r="D12" s="14">
        <v>0.15121874608156899</v>
      </c>
      <c r="E12" s="14">
        <v>0.138268350677896</v>
      </c>
      <c r="F12" s="14"/>
      <c r="G12" s="14">
        <v>0.12980603424775999</v>
      </c>
      <c r="H12" s="14">
        <v>0.14309313282423</v>
      </c>
      <c r="I12" s="14">
        <v>0.155187907377458</v>
      </c>
      <c r="J12" s="14">
        <v>0.15337141052546199</v>
      </c>
      <c r="K12" s="14"/>
      <c r="L12" s="14">
        <v>0.143215786132106</v>
      </c>
      <c r="M12" s="14">
        <v>0.14955852417277199</v>
      </c>
      <c r="N12" s="14">
        <v>0.122565471582239</v>
      </c>
      <c r="O12" s="14">
        <v>0.13639575071972501</v>
      </c>
      <c r="P12" s="14">
        <v>0.13464878254118401</v>
      </c>
      <c r="Q12" s="14">
        <v>0.123961114754621</v>
      </c>
      <c r="R12" s="14">
        <v>0.14036672247791299</v>
      </c>
      <c r="S12" s="14">
        <v>0.207416851971535</v>
      </c>
      <c r="T12" s="14">
        <v>0.13655933520156199</v>
      </c>
      <c r="U12" s="14">
        <v>0.172004511667606</v>
      </c>
      <c r="V12" s="14">
        <v>0.176786001511786</v>
      </c>
      <c r="W12" s="14">
        <v>0.12796558727700999</v>
      </c>
      <c r="X12" s="14"/>
      <c r="Y12" s="14">
        <v>0.118139380126113</v>
      </c>
      <c r="Z12" s="14">
        <v>0.133931632771908</v>
      </c>
      <c r="AA12" s="14">
        <v>0.12869954528789199</v>
      </c>
      <c r="AB12" s="14"/>
      <c r="AC12" s="14">
        <v>0.17161498851323401</v>
      </c>
      <c r="AD12" s="14">
        <v>0.135738976278235</v>
      </c>
      <c r="AE12" s="14">
        <v>0.124208956510658</v>
      </c>
      <c r="AF12" s="14"/>
      <c r="AG12" s="14">
        <v>8.6298796328350996E-2</v>
      </c>
      <c r="AH12" s="14">
        <v>0.139402133476833</v>
      </c>
      <c r="AI12" s="14">
        <v>0.117014875888028</v>
      </c>
      <c r="AJ12" s="14">
        <v>0.15856860758555399</v>
      </c>
      <c r="AK12" s="14">
        <v>0.15077727292412299</v>
      </c>
    </row>
    <row r="13" spans="2:37" x14ac:dyDescent="0.3">
      <c r="B13" s="15" t="s">
        <v>122</v>
      </c>
      <c r="C13" s="21">
        <v>9.2177033599096098E-2</v>
      </c>
      <c r="D13" s="21">
        <v>7.7091187730778707E-2</v>
      </c>
      <c r="E13" s="21">
        <v>0.106861876487717</v>
      </c>
      <c r="F13" s="21"/>
      <c r="G13" s="21">
        <v>6.6940952024366895E-2</v>
      </c>
      <c r="H13" s="21">
        <v>8.92871911728432E-2</v>
      </c>
      <c r="I13" s="21">
        <v>7.9708451762607102E-2</v>
      </c>
      <c r="J13" s="21">
        <v>0.13204314909970299</v>
      </c>
      <c r="K13" s="21"/>
      <c r="L13" s="21">
        <v>0.102500480631927</v>
      </c>
      <c r="M13" s="21">
        <v>9.2742739201857799E-2</v>
      </c>
      <c r="N13" s="21">
        <v>0.13097568852018501</v>
      </c>
      <c r="O13" s="21">
        <v>7.2483674798924203E-2</v>
      </c>
      <c r="P13" s="21">
        <v>7.3681515481012094E-2</v>
      </c>
      <c r="Q13" s="21">
        <v>7.6167124928677596E-2</v>
      </c>
      <c r="R13" s="21">
        <v>9.9099114541948294E-2</v>
      </c>
      <c r="S13" s="21">
        <v>6.6038678587711605E-2</v>
      </c>
      <c r="T13" s="21">
        <v>0.102400452421941</v>
      </c>
      <c r="U13" s="21">
        <v>7.7052059500119299E-2</v>
      </c>
      <c r="V13" s="21">
        <v>9.0552085805676197E-2</v>
      </c>
      <c r="W13" s="21">
        <v>0.115408183333716</v>
      </c>
      <c r="X13" s="21"/>
      <c r="Y13" s="21">
        <v>5.9549647987830703E-2</v>
      </c>
      <c r="Z13" s="21">
        <v>8.2933744589635802E-2</v>
      </c>
      <c r="AA13" s="21">
        <v>4.2991506496997102E-2</v>
      </c>
      <c r="AB13" s="21"/>
      <c r="AC13" s="21">
        <v>7.6777495834234294E-2</v>
      </c>
      <c r="AD13" s="21">
        <v>8.0792521815858095E-2</v>
      </c>
      <c r="AE13" s="21">
        <v>0.14856071039526</v>
      </c>
      <c r="AF13" s="21"/>
      <c r="AG13" s="21">
        <v>2.72882407996408E-2</v>
      </c>
      <c r="AH13" s="21">
        <v>7.8853491534393902E-2</v>
      </c>
      <c r="AI13" s="21">
        <v>5.9185714680835298E-2</v>
      </c>
      <c r="AJ13" s="21">
        <v>9.5273982803492197E-2</v>
      </c>
      <c r="AK13" s="21">
        <v>0.103884734452368</v>
      </c>
    </row>
    <row r="14" spans="2:37" x14ac:dyDescent="0.3">
      <c r="B14" s="15" t="s">
        <v>296</v>
      </c>
      <c r="C14" s="21">
        <v>0.40039733183420601</v>
      </c>
      <c r="D14" s="21">
        <v>0.44772721304472801</v>
      </c>
      <c r="E14" s="21">
        <v>0.35355564915143201</v>
      </c>
      <c r="F14" s="21"/>
      <c r="G14" s="21">
        <v>0.43325847990011801</v>
      </c>
      <c r="H14" s="21">
        <v>0.39631816751729598</v>
      </c>
      <c r="I14" s="21">
        <v>0.41713275394841798</v>
      </c>
      <c r="J14" s="21">
        <v>0.354787385769403</v>
      </c>
      <c r="K14" s="21"/>
      <c r="L14" s="21">
        <v>0.46216889662982802</v>
      </c>
      <c r="M14" s="21">
        <v>0.39181919184034802</v>
      </c>
      <c r="N14" s="21">
        <v>0.35218753074112502</v>
      </c>
      <c r="O14" s="21">
        <v>0.38800482553599402</v>
      </c>
      <c r="P14" s="21">
        <v>0.38039106399637101</v>
      </c>
      <c r="Q14" s="21">
        <v>0.45375368453103299</v>
      </c>
      <c r="R14" s="21">
        <v>0.44470701848174998</v>
      </c>
      <c r="S14" s="21">
        <v>0.402124649456232</v>
      </c>
      <c r="T14" s="21">
        <v>0.38158043474300501</v>
      </c>
      <c r="U14" s="21">
        <v>0.35154173222687202</v>
      </c>
      <c r="V14" s="21">
        <v>0.319411754352037</v>
      </c>
      <c r="W14" s="21">
        <v>0.43259843911205098</v>
      </c>
      <c r="X14" s="21"/>
      <c r="Y14" s="21">
        <v>0.44556300114134501</v>
      </c>
      <c r="Z14" s="21">
        <v>0.44316119583782598</v>
      </c>
      <c r="AA14" s="21">
        <v>0.41159610193170498</v>
      </c>
      <c r="AB14" s="21"/>
      <c r="AC14" s="21">
        <v>0.367386698428739</v>
      </c>
      <c r="AD14" s="21">
        <v>0.40839705702872198</v>
      </c>
      <c r="AE14" s="21">
        <v>0.40165377630538701</v>
      </c>
      <c r="AF14" s="21"/>
      <c r="AG14" s="21">
        <v>0.69824936244084501</v>
      </c>
      <c r="AH14" s="21">
        <v>0.44866436677910398</v>
      </c>
      <c r="AI14" s="21">
        <v>0.47751625111367402</v>
      </c>
      <c r="AJ14" s="21">
        <v>0.347329856180358</v>
      </c>
      <c r="AK14" s="21">
        <v>0.40631815234742202</v>
      </c>
    </row>
    <row r="15" spans="2:37" x14ac:dyDescent="0.3">
      <c r="B15" s="15" t="s">
        <v>252</v>
      </c>
      <c r="C15" s="22">
        <v>-0.30822029823510999</v>
      </c>
      <c r="D15" s="22">
        <v>-0.37063602531394901</v>
      </c>
      <c r="E15" s="22">
        <v>-0.24669377266371501</v>
      </c>
      <c r="F15" s="22"/>
      <c r="G15" s="22">
        <v>-0.366317527875751</v>
      </c>
      <c r="H15" s="22">
        <v>-0.30703097634445298</v>
      </c>
      <c r="I15" s="22">
        <v>-0.33742430218581099</v>
      </c>
      <c r="J15" s="22">
        <v>-0.2227442366697</v>
      </c>
      <c r="K15" s="22"/>
      <c r="L15" s="22">
        <v>-0.359668415997901</v>
      </c>
      <c r="M15" s="22">
        <v>-0.29907645263848998</v>
      </c>
      <c r="N15" s="22">
        <v>-0.22121184222094001</v>
      </c>
      <c r="O15" s="22">
        <v>-0.31552115073706999</v>
      </c>
      <c r="P15" s="22">
        <v>-0.30670954851535798</v>
      </c>
      <c r="Q15" s="22">
        <v>-0.37758655960235499</v>
      </c>
      <c r="R15" s="22">
        <v>-0.34560790393980201</v>
      </c>
      <c r="S15" s="22">
        <v>-0.33608597086852099</v>
      </c>
      <c r="T15" s="22">
        <v>-0.279179982321064</v>
      </c>
      <c r="U15" s="22">
        <v>-0.27448967272675301</v>
      </c>
      <c r="V15" s="22">
        <v>-0.228859668546361</v>
      </c>
      <c r="W15" s="22">
        <v>-0.31719025577833498</v>
      </c>
      <c r="X15" s="22"/>
      <c r="Y15" s="22">
        <v>-0.38601335315351498</v>
      </c>
      <c r="Z15" s="22">
        <v>-0.36022745124819</v>
      </c>
      <c r="AA15" s="22">
        <v>-0.36860459543470803</v>
      </c>
      <c r="AB15" s="22"/>
      <c r="AC15" s="22">
        <v>-0.29060920259450501</v>
      </c>
      <c r="AD15" s="22">
        <v>-0.32760453521286398</v>
      </c>
      <c r="AE15" s="22">
        <v>-0.25309306591012698</v>
      </c>
      <c r="AF15" s="22"/>
      <c r="AG15" s="22">
        <v>-0.67096112164120403</v>
      </c>
      <c r="AH15" s="22">
        <v>-0.36981087524471101</v>
      </c>
      <c r="AI15" s="22">
        <v>-0.41833053643283902</v>
      </c>
      <c r="AJ15" s="22">
        <v>-0.25205587337686602</v>
      </c>
      <c r="AK15" s="22">
        <v>-0.30243341789505301</v>
      </c>
    </row>
    <row r="16" spans="2:37" x14ac:dyDescent="0.3">
      <c r="B16" s="16"/>
    </row>
    <row r="17" spans="2:2" x14ac:dyDescent="0.3">
      <c r="B17" t="s">
        <v>72</v>
      </c>
    </row>
    <row r="18" spans="2:2" x14ac:dyDescent="0.3">
      <c r="B18" t="s">
        <v>73</v>
      </c>
    </row>
    <row r="20" spans="2:2" x14ac:dyDescent="0.3">
      <c r="B20"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K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303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298</v>
      </c>
      <c r="C9" s="14">
        <v>7.6032936588765795E-2</v>
      </c>
      <c r="D9" s="14">
        <v>9.1936580083232397E-2</v>
      </c>
      <c r="E9" s="14">
        <v>6.1006515394283499E-2</v>
      </c>
      <c r="F9" s="14"/>
      <c r="G9" s="14">
        <v>9.6109869866298603E-2</v>
      </c>
      <c r="H9" s="14">
        <v>6.9190022132556206E-2</v>
      </c>
      <c r="I9" s="14">
        <v>6.9701355450131994E-2</v>
      </c>
      <c r="J9" s="14">
        <v>6.8144296936179599E-2</v>
      </c>
      <c r="K9" s="14"/>
      <c r="L9" s="14">
        <v>0.119676126691449</v>
      </c>
      <c r="M9" s="14">
        <v>6.8263018202970496E-2</v>
      </c>
      <c r="N9" s="14">
        <v>4.0053201265762603E-2</v>
      </c>
      <c r="O9" s="14">
        <v>5.0966819270630001E-2</v>
      </c>
      <c r="P9" s="14">
        <v>6.5259816423580599E-2</v>
      </c>
      <c r="Q9" s="14">
        <v>9.9825174914720302E-2</v>
      </c>
      <c r="R9" s="14">
        <v>9.9479913402668305E-2</v>
      </c>
      <c r="S9" s="14">
        <v>3.2440962890554398E-2</v>
      </c>
      <c r="T9" s="14">
        <v>5.3912347295798399E-2</v>
      </c>
      <c r="U9" s="14">
        <v>8.3241443668321397E-2</v>
      </c>
      <c r="V9" s="14">
        <v>7.7211636562480798E-2</v>
      </c>
      <c r="W9" s="14">
        <v>8.4077354964717299E-2</v>
      </c>
      <c r="X9" s="14"/>
      <c r="Y9" s="14">
        <v>8.7556351779588995E-2</v>
      </c>
      <c r="Z9" s="14">
        <v>8.9898893979625097E-2</v>
      </c>
      <c r="AA9" s="14">
        <v>9.5105603604848502E-2</v>
      </c>
      <c r="AB9" s="14"/>
      <c r="AC9" s="14">
        <v>6.5670121725464103E-2</v>
      </c>
      <c r="AD9" s="14">
        <v>9.4821113089010103E-2</v>
      </c>
      <c r="AE9" s="14">
        <v>4.0645842668113899E-2</v>
      </c>
      <c r="AF9" s="14"/>
      <c r="AG9" s="14">
        <v>0.210555975037236</v>
      </c>
      <c r="AH9" s="14">
        <v>8.61544738662013E-2</v>
      </c>
      <c r="AI9" s="14">
        <v>0.10206951540164801</v>
      </c>
      <c r="AJ9" s="14">
        <v>5.7361812046522E-2</v>
      </c>
      <c r="AK9" s="14">
        <v>7.4744426764239494E-2</v>
      </c>
    </row>
    <row r="10" spans="2:37" x14ac:dyDescent="0.3">
      <c r="B10" s="15" t="s">
        <v>299</v>
      </c>
      <c r="C10" s="14">
        <v>0.27417404231675202</v>
      </c>
      <c r="D10" s="14">
        <v>0.29783446336825897</v>
      </c>
      <c r="E10" s="14">
        <v>0.25026707706581602</v>
      </c>
      <c r="F10" s="14"/>
      <c r="G10" s="14">
        <v>0.34331801535948198</v>
      </c>
      <c r="H10" s="14">
        <v>0.28266412996060503</v>
      </c>
      <c r="I10" s="14">
        <v>0.27849920780089799</v>
      </c>
      <c r="J10" s="14">
        <v>0.18828312841779299</v>
      </c>
      <c r="K10" s="14"/>
      <c r="L10" s="14">
        <v>0.26941714740463102</v>
      </c>
      <c r="M10" s="14">
        <v>0.28746977634248</v>
      </c>
      <c r="N10" s="14">
        <v>0.25970120416940501</v>
      </c>
      <c r="O10" s="14">
        <v>0.24781965979941001</v>
      </c>
      <c r="P10" s="14">
        <v>0.28325757479108798</v>
      </c>
      <c r="Q10" s="14">
        <v>0.29197655728230598</v>
      </c>
      <c r="R10" s="14">
        <v>0.284952126572942</v>
      </c>
      <c r="S10" s="14">
        <v>0.297532528806777</v>
      </c>
      <c r="T10" s="14">
        <v>0.25431440033848701</v>
      </c>
      <c r="U10" s="14">
        <v>0.26758202635734701</v>
      </c>
      <c r="V10" s="14">
        <v>0.267418167359043</v>
      </c>
      <c r="W10" s="14">
        <v>0.32609123215172903</v>
      </c>
      <c r="X10" s="14"/>
      <c r="Y10" s="14">
        <v>0.31166254411344702</v>
      </c>
      <c r="Z10" s="14">
        <v>0.306091749805039</v>
      </c>
      <c r="AA10" s="14">
        <v>0.29967409350794999</v>
      </c>
      <c r="AB10" s="14"/>
      <c r="AC10" s="14">
        <v>0.225816912428349</v>
      </c>
      <c r="AD10" s="14">
        <v>0.31532930118275898</v>
      </c>
      <c r="AE10" s="14">
        <v>0.25780602292645199</v>
      </c>
      <c r="AF10" s="14"/>
      <c r="AG10" s="14">
        <v>0.31905382062243498</v>
      </c>
      <c r="AH10" s="14">
        <v>0.29237680101734198</v>
      </c>
      <c r="AI10" s="14">
        <v>0.34312662128613303</v>
      </c>
      <c r="AJ10" s="14">
        <v>0.24603286614973499</v>
      </c>
      <c r="AK10" s="14">
        <v>0.28464640511899397</v>
      </c>
    </row>
    <row r="11" spans="2:37" ht="28.8" x14ac:dyDescent="0.3">
      <c r="B11" s="15" t="s">
        <v>300</v>
      </c>
      <c r="C11" s="14">
        <v>0.25953579088506701</v>
      </c>
      <c r="D11" s="14">
        <v>0.2490823161855</v>
      </c>
      <c r="E11" s="14">
        <v>0.27014411823369</v>
      </c>
      <c r="F11" s="14"/>
      <c r="G11" s="14">
        <v>0.23248716657809601</v>
      </c>
      <c r="H11" s="14">
        <v>0.253522966675163</v>
      </c>
      <c r="I11" s="14">
        <v>0.26041373351459401</v>
      </c>
      <c r="J11" s="14">
        <v>0.29124365011669801</v>
      </c>
      <c r="K11" s="14"/>
      <c r="L11" s="14">
        <v>0.23171738123862701</v>
      </c>
      <c r="M11" s="14">
        <v>0.24754127233668299</v>
      </c>
      <c r="N11" s="14">
        <v>0.299985359237259</v>
      </c>
      <c r="O11" s="14">
        <v>0.28445714675107198</v>
      </c>
      <c r="P11" s="14">
        <v>0.29019754224315403</v>
      </c>
      <c r="Q11" s="14">
        <v>0.25588942742263099</v>
      </c>
      <c r="R11" s="14">
        <v>0.210992570781666</v>
      </c>
      <c r="S11" s="14">
        <v>0.279645643953703</v>
      </c>
      <c r="T11" s="14">
        <v>0.28982715389811398</v>
      </c>
      <c r="U11" s="14">
        <v>0.238867160804936</v>
      </c>
      <c r="V11" s="14">
        <v>0.27790228094894798</v>
      </c>
      <c r="W11" s="14">
        <v>0.22070216055202399</v>
      </c>
      <c r="X11" s="14"/>
      <c r="Y11" s="14">
        <v>0.28163786605421198</v>
      </c>
      <c r="Z11" s="14">
        <v>0.25295466896333402</v>
      </c>
      <c r="AA11" s="14">
        <v>0.20727594034355301</v>
      </c>
      <c r="AB11" s="14"/>
      <c r="AC11" s="14">
        <v>0.27143131765317002</v>
      </c>
      <c r="AD11" s="14">
        <v>0.24261043511576499</v>
      </c>
      <c r="AE11" s="14">
        <v>0.29319760658201299</v>
      </c>
      <c r="AF11" s="14"/>
      <c r="AG11" s="14">
        <v>0.211888265457291</v>
      </c>
      <c r="AH11" s="14">
        <v>0.25430726234147699</v>
      </c>
      <c r="AI11" s="14">
        <v>0.228402179229031</v>
      </c>
      <c r="AJ11" s="14">
        <v>0.29024374462799901</v>
      </c>
      <c r="AK11" s="14">
        <v>0.214740039926304</v>
      </c>
    </row>
    <row r="12" spans="2:37" x14ac:dyDescent="0.3">
      <c r="B12" s="15" t="s">
        <v>301</v>
      </c>
      <c r="C12" s="14">
        <v>0.16795269087620401</v>
      </c>
      <c r="D12" s="14">
        <v>0.16016107929530499</v>
      </c>
      <c r="E12" s="14">
        <v>0.17599789570284699</v>
      </c>
      <c r="F12" s="14"/>
      <c r="G12" s="14">
        <v>0.159100496296119</v>
      </c>
      <c r="H12" s="14">
        <v>0.186839209037029</v>
      </c>
      <c r="I12" s="14">
        <v>0.170701919782481</v>
      </c>
      <c r="J12" s="14">
        <v>0.15530882313691499</v>
      </c>
      <c r="K12" s="14"/>
      <c r="L12" s="14">
        <v>0.18718378191052601</v>
      </c>
      <c r="M12" s="14">
        <v>0.17496841243615899</v>
      </c>
      <c r="N12" s="14">
        <v>0.151752604605669</v>
      </c>
      <c r="O12" s="14">
        <v>0.1615115791732</v>
      </c>
      <c r="P12" s="14">
        <v>0.17164554381189301</v>
      </c>
      <c r="Q12" s="14">
        <v>0.13483655074356601</v>
      </c>
      <c r="R12" s="14">
        <v>0.20616542907706101</v>
      </c>
      <c r="S12" s="14">
        <v>0.209063877322157</v>
      </c>
      <c r="T12" s="14">
        <v>0.161307200970082</v>
      </c>
      <c r="U12" s="14">
        <v>0.172732801667073</v>
      </c>
      <c r="V12" s="14">
        <v>0.110801605888581</v>
      </c>
      <c r="W12" s="14">
        <v>0.15015022574996301</v>
      </c>
      <c r="X12" s="14"/>
      <c r="Y12" s="14">
        <v>0.14709389683953999</v>
      </c>
      <c r="Z12" s="14">
        <v>0.17388098483185699</v>
      </c>
      <c r="AA12" s="14">
        <v>0.162193322135117</v>
      </c>
      <c r="AB12" s="14"/>
      <c r="AC12" s="14">
        <v>0.16284190475215099</v>
      </c>
      <c r="AD12" s="14">
        <v>0.177099192745862</v>
      </c>
      <c r="AE12" s="14">
        <v>0.15539222706733399</v>
      </c>
      <c r="AF12" s="14"/>
      <c r="AG12" s="14">
        <v>0.212220303952602</v>
      </c>
      <c r="AH12" s="14">
        <v>0.15620377637560601</v>
      </c>
      <c r="AI12" s="14">
        <v>0.167903319450906</v>
      </c>
      <c r="AJ12" s="14">
        <v>0.165908877343656</v>
      </c>
      <c r="AK12" s="14">
        <v>0.17843178864756701</v>
      </c>
    </row>
    <row r="13" spans="2:37" x14ac:dyDescent="0.3">
      <c r="B13" s="15" t="s">
        <v>302</v>
      </c>
      <c r="C13" s="14">
        <v>0.18267391589700499</v>
      </c>
      <c r="D13" s="14">
        <v>0.16536201052661301</v>
      </c>
      <c r="E13" s="14">
        <v>0.19878055070751999</v>
      </c>
      <c r="F13" s="14"/>
      <c r="G13" s="14">
        <v>0.14107218944778299</v>
      </c>
      <c r="H13" s="14">
        <v>0.16961196669850601</v>
      </c>
      <c r="I13" s="14">
        <v>0.182348795561181</v>
      </c>
      <c r="J13" s="14">
        <v>0.242828048591057</v>
      </c>
      <c r="K13" s="14"/>
      <c r="L13" s="14">
        <v>0.15378991578771001</v>
      </c>
      <c r="M13" s="14">
        <v>0.17919647172034101</v>
      </c>
      <c r="N13" s="14">
        <v>0.21526462471198901</v>
      </c>
      <c r="O13" s="14">
        <v>0.21208022652505401</v>
      </c>
      <c r="P13" s="14">
        <v>0.143655203846</v>
      </c>
      <c r="Q13" s="14">
        <v>0.186362957426778</v>
      </c>
      <c r="R13" s="14">
        <v>0.16962232278512401</v>
      </c>
      <c r="S13" s="14">
        <v>0.147962578353316</v>
      </c>
      <c r="T13" s="14">
        <v>0.18344323764840201</v>
      </c>
      <c r="U13" s="14">
        <v>0.20812040044640401</v>
      </c>
      <c r="V13" s="14">
        <v>0.22178798835997901</v>
      </c>
      <c r="W13" s="14">
        <v>0.17359714593503101</v>
      </c>
      <c r="X13" s="14"/>
      <c r="Y13" s="14">
        <v>0.14206435780229401</v>
      </c>
      <c r="Z13" s="14">
        <v>0.143162407230982</v>
      </c>
      <c r="AA13" s="14">
        <v>0.20912973191586001</v>
      </c>
      <c r="AB13" s="14"/>
      <c r="AC13" s="14">
        <v>0.24120178168794901</v>
      </c>
      <c r="AD13" s="14">
        <v>0.14109211316252801</v>
      </c>
      <c r="AE13" s="14">
        <v>0.187427319100641</v>
      </c>
      <c r="AF13" s="14"/>
      <c r="AG13" s="14">
        <v>3.7053733412487501E-2</v>
      </c>
      <c r="AH13" s="14">
        <v>0.16971115054713401</v>
      </c>
      <c r="AI13" s="14">
        <v>0.140868431576331</v>
      </c>
      <c r="AJ13" s="14">
        <v>0.205617388429612</v>
      </c>
      <c r="AK13" s="14">
        <v>0.19553045736364999</v>
      </c>
    </row>
    <row r="14" spans="2:37" x14ac:dyDescent="0.3">
      <c r="B14" s="15" t="s">
        <v>122</v>
      </c>
      <c r="C14" s="20">
        <v>3.9630623436206699E-2</v>
      </c>
      <c r="D14" s="20">
        <v>3.5623550541090197E-2</v>
      </c>
      <c r="E14" s="20">
        <v>4.3803842895843298E-2</v>
      </c>
      <c r="F14" s="20"/>
      <c r="G14" s="20">
        <v>2.7912262452221299E-2</v>
      </c>
      <c r="H14" s="20">
        <v>3.8171705496141302E-2</v>
      </c>
      <c r="I14" s="20">
        <v>3.8334987890713997E-2</v>
      </c>
      <c r="J14" s="20">
        <v>5.4192052801357499E-2</v>
      </c>
      <c r="K14" s="20"/>
      <c r="L14" s="20">
        <v>3.8215646967056399E-2</v>
      </c>
      <c r="M14" s="20">
        <v>4.25610489613669E-2</v>
      </c>
      <c r="N14" s="20">
        <v>3.3243006009914901E-2</v>
      </c>
      <c r="O14" s="20">
        <v>4.3164568480634297E-2</v>
      </c>
      <c r="P14" s="20">
        <v>4.5984318884283899E-2</v>
      </c>
      <c r="Q14" s="20">
        <v>3.11093322099988E-2</v>
      </c>
      <c r="R14" s="20">
        <v>2.87876373805394E-2</v>
      </c>
      <c r="S14" s="20">
        <v>3.3354408673492597E-2</v>
      </c>
      <c r="T14" s="20">
        <v>5.71956598491173E-2</v>
      </c>
      <c r="U14" s="20">
        <v>2.9456167055918501E-2</v>
      </c>
      <c r="V14" s="20">
        <v>4.48783208809682E-2</v>
      </c>
      <c r="W14" s="20">
        <v>4.5381880646534901E-2</v>
      </c>
      <c r="X14" s="20"/>
      <c r="Y14" s="20">
        <v>2.9984983410919E-2</v>
      </c>
      <c r="Z14" s="20">
        <v>3.4011295189162599E-2</v>
      </c>
      <c r="AA14" s="20">
        <v>2.6621308492671299E-2</v>
      </c>
      <c r="AB14" s="20"/>
      <c r="AC14" s="20">
        <v>3.3037961752915901E-2</v>
      </c>
      <c r="AD14" s="20">
        <v>2.90478447040757E-2</v>
      </c>
      <c r="AE14" s="20">
        <v>6.5530981655446394E-2</v>
      </c>
      <c r="AF14" s="20"/>
      <c r="AG14" s="20">
        <v>9.2279015179481307E-3</v>
      </c>
      <c r="AH14" s="20">
        <v>4.1246535852239703E-2</v>
      </c>
      <c r="AI14" s="20">
        <v>1.7629933055952202E-2</v>
      </c>
      <c r="AJ14" s="20">
        <v>3.48353114024769E-2</v>
      </c>
      <c r="AK14" s="20">
        <v>5.1906882179246099E-2</v>
      </c>
    </row>
    <row r="15" spans="2:37" x14ac:dyDescent="0.3">
      <c r="B15" s="16"/>
    </row>
    <row r="16" spans="2:37" x14ac:dyDescent="0.3">
      <c r="B16" t="s">
        <v>72</v>
      </c>
    </row>
    <row r="17" spans="2:2" x14ac:dyDescent="0.3">
      <c r="B17" t="s">
        <v>73</v>
      </c>
    </row>
    <row r="19" spans="2:2" x14ac:dyDescent="0.3">
      <c r="B19"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I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31" t="s">
        <v>311</v>
      </c>
      <c r="E2" s="28"/>
      <c r="F2" s="28"/>
      <c r="G2" s="28"/>
      <c r="H2" s="28"/>
      <c r="I2" s="28"/>
    </row>
    <row r="6" spans="2:9" ht="49.95" customHeight="1" x14ac:dyDescent="0.3">
      <c r="B6" s="17" t="s">
        <v>15</v>
      </c>
      <c r="C6" s="17" t="s">
        <v>304</v>
      </c>
      <c r="D6" s="17" t="s">
        <v>305</v>
      </c>
      <c r="E6" s="17" t="s">
        <v>306</v>
      </c>
      <c r="F6" s="17" t="s">
        <v>307</v>
      </c>
      <c r="G6" s="17" t="s">
        <v>308</v>
      </c>
      <c r="H6" s="17" t="s">
        <v>309</v>
      </c>
    </row>
    <row r="7" spans="2:9" x14ac:dyDescent="0.3">
      <c r="B7" s="15" t="s">
        <v>275</v>
      </c>
      <c r="C7" s="14">
        <v>0.29705328491774002</v>
      </c>
      <c r="D7" s="14">
        <v>0.31223273489068998</v>
      </c>
      <c r="E7" s="14">
        <v>0.307804322768304</v>
      </c>
      <c r="F7" s="14">
        <v>0.31214888121760198</v>
      </c>
      <c r="G7" s="14">
        <v>0.23659468032179701</v>
      </c>
      <c r="H7" s="14">
        <v>0.184030839083486</v>
      </c>
    </row>
    <row r="8" spans="2:9" x14ac:dyDescent="0.3">
      <c r="B8" s="15" t="s">
        <v>276</v>
      </c>
      <c r="C8" s="14">
        <v>0.42995950907855002</v>
      </c>
      <c r="D8" s="14">
        <v>0.40450944738544597</v>
      </c>
      <c r="E8" s="14">
        <v>0.39736500833070298</v>
      </c>
      <c r="F8" s="14">
        <v>0.36772972828035999</v>
      </c>
      <c r="G8" s="14">
        <v>0.40392361273341099</v>
      </c>
      <c r="H8" s="14">
        <v>0.32122875270471501</v>
      </c>
    </row>
    <row r="9" spans="2:9" x14ac:dyDescent="0.3">
      <c r="B9" s="15" t="s">
        <v>310</v>
      </c>
      <c r="C9" s="14">
        <v>0.18699231011220699</v>
      </c>
      <c r="D9" s="14">
        <v>0.196006648551939</v>
      </c>
      <c r="E9" s="14">
        <v>0.194662499283632</v>
      </c>
      <c r="F9" s="14">
        <v>0.19458465422457899</v>
      </c>
      <c r="G9" s="14">
        <v>0.21670548110201801</v>
      </c>
      <c r="H9" s="14">
        <v>0.25512736836812699</v>
      </c>
    </row>
    <row r="10" spans="2:9" x14ac:dyDescent="0.3">
      <c r="B10" s="15" t="s">
        <v>278</v>
      </c>
      <c r="C10" s="14">
        <v>3.5854680479354799E-2</v>
      </c>
      <c r="D10" s="14">
        <v>3.7103812432890897E-2</v>
      </c>
      <c r="E10" s="14">
        <v>4.4670876615653797E-2</v>
      </c>
      <c r="F10" s="14">
        <v>5.0607221068213602E-2</v>
      </c>
      <c r="G10" s="14">
        <v>5.8002366512263398E-2</v>
      </c>
      <c r="H10" s="14">
        <v>0.111610523706168</v>
      </c>
    </row>
    <row r="11" spans="2:9" x14ac:dyDescent="0.3">
      <c r="B11" s="15" t="s">
        <v>279</v>
      </c>
      <c r="C11" s="14">
        <v>1.8153475899363902E-2</v>
      </c>
      <c r="D11" s="14">
        <v>1.7960330201492999E-2</v>
      </c>
      <c r="E11" s="14">
        <v>2.3237812956013602E-2</v>
      </c>
      <c r="F11" s="14">
        <v>2.0345662038564499E-2</v>
      </c>
      <c r="G11" s="14">
        <v>3.11866430057147E-2</v>
      </c>
      <c r="H11" s="14">
        <v>8.2958499838007696E-2</v>
      </c>
    </row>
    <row r="12" spans="2:9" x14ac:dyDescent="0.3">
      <c r="B12" s="15" t="s">
        <v>122</v>
      </c>
      <c r="C12" s="14">
        <v>3.1986739512784503E-2</v>
      </c>
      <c r="D12" s="14">
        <v>3.2187026537540499E-2</v>
      </c>
      <c r="E12" s="14">
        <v>3.2259480045693303E-2</v>
      </c>
      <c r="F12" s="14">
        <v>5.4583853170681401E-2</v>
      </c>
      <c r="G12" s="14">
        <v>5.3587216324796398E-2</v>
      </c>
      <c r="H12" s="14">
        <v>4.5044016299496503E-2</v>
      </c>
    </row>
    <row r="13" spans="2:9" x14ac:dyDescent="0.3">
      <c r="B13" s="23" t="s">
        <v>280</v>
      </c>
      <c r="C13" s="21">
        <v>0.72701279399629004</v>
      </c>
      <c r="D13" s="21">
        <v>0.71674218227613695</v>
      </c>
      <c r="E13" s="21">
        <v>0.70516933109900704</v>
      </c>
      <c r="F13" s="21">
        <v>0.67987860949796197</v>
      </c>
      <c r="G13" s="21">
        <v>0.64051829305520802</v>
      </c>
      <c r="H13" s="21">
        <v>0.50525959178820101</v>
      </c>
    </row>
    <row r="14" spans="2:9" x14ac:dyDescent="0.3">
      <c r="B14" s="23" t="s">
        <v>281</v>
      </c>
      <c r="C14" s="21">
        <v>5.4008156378718801E-2</v>
      </c>
      <c r="D14" s="21">
        <v>5.5064142634383903E-2</v>
      </c>
      <c r="E14" s="21">
        <v>6.7908689571667499E-2</v>
      </c>
      <c r="F14" s="21">
        <v>7.0952883106778095E-2</v>
      </c>
      <c r="G14" s="21">
        <v>8.9189009517978105E-2</v>
      </c>
      <c r="H14" s="21">
        <v>0.19456902354417499</v>
      </c>
    </row>
    <row r="15" spans="2:9" x14ac:dyDescent="0.3">
      <c r="B15" s="23" t="s">
        <v>252</v>
      </c>
      <c r="C15" s="22">
        <v>0.67300463761757101</v>
      </c>
      <c r="D15" s="22">
        <v>0.66167803964175298</v>
      </c>
      <c r="E15" s="22">
        <v>0.63726064152733897</v>
      </c>
      <c r="F15" s="22">
        <v>0.60892572639118403</v>
      </c>
      <c r="G15" s="22">
        <v>0.55132928353722999</v>
      </c>
      <c r="H15" s="22">
        <v>0.31069056824402502</v>
      </c>
    </row>
    <row r="16" spans="2:9" x14ac:dyDescent="0.3">
      <c r="B16" s="16"/>
      <c r="C16" s="16"/>
      <c r="D16" s="16"/>
      <c r="E16" s="16"/>
      <c r="F16" s="16"/>
      <c r="G16" s="16"/>
      <c r="H16" s="16"/>
    </row>
    <row r="17" spans="2:2" x14ac:dyDescent="0.3">
      <c r="B17" t="s">
        <v>72</v>
      </c>
    </row>
    <row r="18" spans="2:2" x14ac:dyDescent="0.3">
      <c r="B18" t="s">
        <v>73</v>
      </c>
    </row>
    <row r="22" spans="2:2" x14ac:dyDescent="0.3">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312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275</v>
      </c>
      <c r="C9" s="14">
        <v>0.29705328491774002</v>
      </c>
      <c r="D9" s="14">
        <v>0.28576553105672198</v>
      </c>
      <c r="E9" s="14">
        <v>0.30673167975098797</v>
      </c>
      <c r="F9" s="14"/>
      <c r="G9" s="14">
        <v>0.297688598531688</v>
      </c>
      <c r="H9" s="14">
        <v>0.28775913088364002</v>
      </c>
      <c r="I9" s="14">
        <v>0.32072856740276501</v>
      </c>
      <c r="J9" s="14">
        <v>0.28407145473790402</v>
      </c>
      <c r="K9" s="14"/>
      <c r="L9" s="14">
        <v>0.306164814853639</v>
      </c>
      <c r="M9" s="14">
        <v>0.25584000018319297</v>
      </c>
      <c r="N9" s="14">
        <v>0.30420817641564002</v>
      </c>
      <c r="O9" s="14">
        <v>0.26798034404390197</v>
      </c>
      <c r="P9" s="14">
        <v>0.27162134328507098</v>
      </c>
      <c r="Q9" s="14">
        <v>0.29775472532947</v>
      </c>
      <c r="R9" s="14">
        <v>0.32381817291653198</v>
      </c>
      <c r="S9" s="14">
        <v>0.29939303298309899</v>
      </c>
      <c r="T9" s="14">
        <v>0.30891128597890599</v>
      </c>
      <c r="U9" s="14">
        <v>0.32409831778766701</v>
      </c>
      <c r="V9" s="14">
        <v>0.27502651967973102</v>
      </c>
      <c r="W9" s="14">
        <v>0.39648756106404698</v>
      </c>
      <c r="X9" s="14"/>
      <c r="Y9" s="14">
        <v>0.266922642072143</v>
      </c>
      <c r="Z9" s="14">
        <v>0.33825783549667898</v>
      </c>
      <c r="AA9" s="14">
        <v>0.27928815095856702</v>
      </c>
      <c r="AB9" s="14"/>
      <c r="AC9" s="14">
        <v>0.28091733048471501</v>
      </c>
      <c r="AD9" s="14">
        <v>0.31589849632141398</v>
      </c>
      <c r="AE9" s="14">
        <v>0.29212383916069701</v>
      </c>
      <c r="AF9" s="14"/>
      <c r="AG9" s="14">
        <v>0.236683511710721</v>
      </c>
      <c r="AH9" s="14">
        <v>0.29747487089486402</v>
      </c>
      <c r="AI9" s="14">
        <v>0.34544899031642501</v>
      </c>
      <c r="AJ9" s="14">
        <v>0.28877307019030002</v>
      </c>
      <c r="AK9" s="14">
        <v>0.29575055710600701</v>
      </c>
    </row>
    <row r="10" spans="2:37" x14ac:dyDescent="0.3">
      <c r="B10" s="15" t="s">
        <v>276</v>
      </c>
      <c r="C10" s="14">
        <v>0.42995950907855002</v>
      </c>
      <c r="D10" s="14">
        <v>0.41732285066761698</v>
      </c>
      <c r="E10" s="14">
        <v>0.44381285472913201</v>
      </c>
      <c r="F10" s="14"/>
      <c r="G10" s="14">
        <v>0.460023104538068</v>
      </c>
      <c r="H10" s="14">
        <v>0.44004940663882097</v>
      </c>
      <c r="I10" s="14">
        <v>0.400462784778014</v>
      </c>
      <c r="J10" s="14">
        <v>0.41279377906852099</v>
      </c>
      <c r="K10" s="14"/>
      <c r="L10" s="14">
        <v>0.44196297654834499</v>
      </c>
      <c r="M10" s="14">
        <v>0.43001016694671901</v>
      </c>
      <c r="N10" s="14">
        <v>0.442413551956508</v>
      </c>
      <c r="O10" s="14">
        <v>0.423107506436671</v>
      </c>
      <c r="P10" s="14">
        <v>0.48137735423508798</v>
      </c>
      <c r="Q10" s="14">
        <v>0.43564780999988501</v>
      </c>
      <c r="R10" s="14">
        <v>0.36858205158578</v>
      </c>
      <c r="S10" s="14">
        <v>0.45294787606391701</v>
      </c>
      <c r="T10" s="14">
        <v>0.38981494828236601</v>
      </c>
      <c r="U10" s="14">
        <v>0.436236954278797</v>
      </c>
      <c r="V10" s="14">
        <v>0.46419869675847902</v>
      </c>
      <c r="W10" s="14">
        <v>0.42819780521498602</v>
      </c>
      <c r="X10" s="14"/>
      <c r="Y10" s="14">
        <v>0.482490385238807</v>
      </c>
      <c r="Z10" s="14">
        <v>0.43265619922423398</v>
      </c>
      <c r="AA10" s="14">
        <v>0.46558321431042998</v>
      </c>
      <c r="AB10" s="14"/>
      <c r="AC10" s="14">
        <v>0.41672648749921398</v>
      </c>
      <c r="AD10" s="14">
        <v>0.45754919976899999</v>
      </c>
      <c r="AE10" s="14">
        <v>0.41872732091667603</v>
      </c>
      <c r="AF10" s="14"/>
      <c r="AG10" s="14">
        <v>0.50778854325821499</v>
      </c>
      <c r="AH10" s="14">
        <v>0.42130832693007397</v>
      </c>
      <c r="AI10" s="14">
        <v>0.43040160237244401</v>
      </c>
      <c r="AJ10" s="14">
        <v>0.44375099103142801</v>
      </c>
      <c r="AK10" s="14">
        <v>0.40235723567493398</v>
      </c>
    </row>
    <row r="11" spans="2:37" x14ac:dyDescent="0.3">
      <c r="B11" s="15" t="s">
        <v>310</v>
      </c>
      <c r="C11" s="14">
        <v>0.18699231011220699</v>
      </c>
      <c r="D11" s="14">
        <v>0.20376828598799299</v>
      </c>
      <c r="E11" s="14">
        <v>0.17117151716053999</v>
      </c>
      <c r="F11" s="14"/>
      <c r="G11" s="14">
        <v>0.16399969332084499</v>
      </c>
      <c r="H11" s="14">
        <v>0.18539629086068601</v>
      </c>
      <c r="I11" s="14">
        <v>0.18816402907058899</v>
      </c>
      <c r="J11" s="14">
        <v>0.213809930353727</v>
      </c>
      <c r="K11" s="14"/>
      <c r="L11" s="14">
        <v>0.16596213911054999</v>
      </c>
      <c r="M11" s="14">
        <v>0.20672427877958899</v>
      </c>
      <c r="N11" s="14">
        <v>0.16659597600766601</v>
      </c>
      <c r="O11" s="14">
        <v>0.19673543550460701</v>
      </c>
      <c r="P11" s="14">
        <v>0.15975624104699801</v>
      </c>
      <c r="Q11" s="14">
        <v>0.19485863614412299</v>
      </c>
      <c r="R11" s="14">
        <v>0.18659967912342301</v>
      </c>
      <c r="S11" s="14">
        <v>0.18217064689684001</v>
      </c>
      <c r="T11" s="14">
        <v>0.22423767271983799</v>
      </c>
      <c r="U11" s="14">
        <v>0.18478284569675599</v>
      </c>
      <c r="V11" s="14">
        <v>0.20322638286488101</v>
      </c>
      <c r="W11" s="14">
        <v>0.11500167223867901</v>
      </c>
      <c r="X11" s="14"/>
      <c r="Y11" s="14">
        <v>0.169288860525518</v>
      </c>
      <c r="Z11" s="14">
        <v>0.162577122657933</v>
      </c>
      <c r="AA11" s="14">
        <v>0.174142829770667</v>
      </c>
      <c r="AB11" s="14"/>
      <c r="AC11" s="14">
        <v>0.20549879504296301</v>
      </c>
      <c r="AD11" s="14">
        <v>0.16224287054039299</v>
      </c>
      <c r="AE11" s="14">
        <v>0.204235188200103</v>
      </c>
      <c r="AF11" s="14"/>
      <c r="AG11" s="14">
        <v>0.174690202142921</v>
      </c>
      <c r="AH11" s="14">
        <v>0.1574257566086</v>
      </c>
      <c r="AI11" s="14">
        <v>0.15363086835268</v>
      </c>
      <c r="AJ11" s="14">
        <v>0.18794642895980301</v>
      </c>
      <c r="AK11" s="14">
        <v>0.21376480917568999</v>
      </c>
    </row>
    <row r="12" spans="2:37" x14ac:dyDescent="0.3">
      <c r="B12" s="15" t="s">
        <v>278</v>
      </c>
      <c r="C12" s="14">
        <v>3.5854680479354799E-2</v>
      </c>
      <c r="D12" s="14">
        <v>4.5478964552525397E-2</v>
      </c>
      <c r="E12" s="14">
        <v>2.6694361361284401E-2</v>
      </c>
      <c r="F12" s="14"/>
      <c r="G12" s="14">
        <v>3.38477973714729E-2</v>
      </c>
      <c r="H12" s="14">
        <v>4.4007255521058698E-2</v>
      </c>
      <c r="I12" s="14">
        <v>4.33891510806843E-2</v>
      </c>
      <c r="J12" s="14">
        <v>2.3449840810411501E-2</v>
      </c>
      <c r="K12" s="14"/>
      <c r="L12" s="14">
        <v>3.5825503189594599E-2</v>
      </c>
      <c r="M12" s="14">
        <v>3.74476679753592E-2</v>
      </c>
      <c r="N12" s="14">
        <v>2.93144618719746E-2</v>
      </c>
      <c r="O12" s="14">
        <v>4.4040563005322698E-2</v>
      </c>
      <c r="P12" s="14">
        <v>3.1988741584207399E-2</v>
      </c>
      <c r="Q12" s="14">
        <v>3.0629751451388101E-2</v>
      </c>
      <c r="R12" s="14">
        <v>5.93813185615183E-2</v>
      </c>
      <c r="S12" s="14">
        <v>2.4174198259420299E-2</v>
      </c>
      <c r="T12" s="14">
        <v>3.26904978658707E-2</v>
      </c>
      <c r="U12" s="14">
        <v>2.5711714794767099E-2</v>
      </c>
      <c r="V12" s="14">
        <v>3.8229403478565099E-2</v>
      </c>
      <c r="W12" s="14">
        <v>3.7497787482983699E-2</v>
      </c>
      <c r="X12" s="14"/>
      <c r="Y12" s="14">
        <v>4.3955632381628897E-2</v>
      </c>
      <c r="Z12" s="14">
        <v>2.8246926871695398E-2</v>
      </c>
      <c r="AA12" s="14">
        <v>3.8414203809509502E-2</v>
      </c>
      <c r="AB12" s="14"/>
      <c r="AC12" s="14">
        <v>3.7411522120521297E-2</v>
      </c>
      <c r="AD12" s="14">
        <v>3.3806134641345902E-2</v>
      </c>
      <c r="AE12" s="14">
        <v>2.37127478504323E-2</v>
      </c>
      <c r="AF12" s="14"/>
      <c r="AG12" s="14">
        <v>4.4880742081551801E-2</v>
      </c>
      <c r="AH12" s="14">
        <v>6.6188052481046505E-2</v>
      </c>
      <c r="AI12" s="14">
        <v>3.1907411159075597E-2</v>
      </c>
      <c r="AJ12" s="14">
        <v>3.0869275598484E-2</v>
      </c>
      <c r="AK12" s="14">
        <v>3.79820098036679E-2</v>
      </c>
    </row>
    <row r="13" spans="2:37" x14ac:dyDescent="0.3">
      <c r="B13" s="15" t="s">
        <v>279</v>
      </c>
      <c r="C13" s="14">
        <v>1.8153475899363902E-2</v>
      </c>
      <c r="D13" s="14">
        <v>2.1502103365742001E-2</v>
      </c>
      <c r="E13" s="14">
        <v>1.50036753748317E-2</v>
      </c>
      <c r="F13" s="14"/>
      <c r="G13" s="14">
        <v>1.88858860826321E-2</v>
      </c>
      <c r="H13" s="14">
        <v>1.8785042905284301E-2</v>
      </c>
      <c r="I13" s="14">
        <v>1.50993336610615E-2</v>
      </c>
      <c r="J13" s="14">
        <v>1.9660381454181801E-2</v>
      </c>
      <c r="K13" s="14"/>
      <c r="L13" s="14">
        <v>1.6639869147257302E-2</v>
      </c>
      <c r="M13" s="14">
        <v>2.7090884903890299E-2</v>
      </c>
      <c r="N13" s="14">
        <v>1.19584954153199E-2</v>
      </c>
      <c r="O13" s="14">
        <v>2.12696340003568E-2</v>
      </c>
      <c r="P13" s="14">
        <v>2.2787916596147002E-2</v>
      </c>
      <c r="Q13" s="14">
        <v>2.1652080862778499E-2</v>
      </c>
      <c r="R13" s="14">
        <v>3.2865174410847298E-2</v>
      </c>
      <c r="S13" s="14">
        <v>8.2061557056117406E-3</v>
      </c>
      <c r="T13" s="14">
        <v>1.7830070367536598E-2</v>
      </c>
      <c r="U13" s="14">
        <v>7.2514472955982102E-3</v>
      </c>
      <c r="V13" s="14">
        <v>6.29135449733905E-3</v>
      </c>
      <c r="W13" s="14">
        <v>0</v>
      </c>
      <c r="X13" s="14"/>
      <c r="Y13" s="14">
        <v>2.0062970660047499E-2</v>
      </c>
      <c r="Z13" s="14">
        <v>9.9557762317927997E-3</v>
      </c>
      <c r="AA13" s="14">
        <v>2.0996637568550101E-2</v>
      </c>
      <c r="AB13" s="14"/>
      <c r="AC13" s="14">
        <v>2.8558670184775699E-2</v>
      </c>
      <c r="AD13" s="14">
        <v>9.7625911119132401E-3</v>
      </c>
      <c r="AE13" s="14">
        <v>1.0459633574673201E-2</v>
      </c>
      <c r="AF13" s="14"/>
      <c r="AG13" s="14">
        <v>2.6729099288642099E-2</v>
      </c>
      <c r="AH13" s="14">
        <v>2.8956627308033601E-2</v>
      </c>
      <c r="AI13" s="14">
        <v>1.14720046693955E-2</v>
      </c>
      <c r="AJ13" s="14">
        <v>1.8073169693288801E-2</v>
      </c>
      <c r="AK13" s="14">
        <v>1.8482947117845702E-2</v>
      </c>
    </row>
    <row r="14" spans="2:37" x14ac:dyDescent="0.3">
      <c r="B14" s="15" t="s">
        <v>122</v>
      </c>
      <c r="C14" s="14">
        <v>3.1986739512784503E-2</v>
      </c>
      <c r="D14" s="14">
        <v>2.6162264369401E-2</v>
      </c>
      <c r="E14" s="14">
        <v>3.65859116232242E-2</v>
      </c>
      <c r="F14" s="14"/>
      <c r="G14" s="14">
        <v>2.5554920155294002E-2</v>
      </c>
      <c r="H14" s="14">
        <v>2.4002873190510799E-2</v>
      </c>
      <c r="I14" s="14">
        <v>3.2156134006886099E-2</v>
      </c>
      <c r="J14" s="14">
        <v>4.6214613575254498E-2</v>
      </c>
      <c r="K14" s="14"/>
      <c r="L14" s="14">
        <v>3.34446971506141E-2</v>
      </c>
      <c r="M14" s="14">
        <v>4.2887001211248797E-2</v>
      </c>
      <c r="N14" s="14">
        <v>4.5509338332892398E-2</v>
      </c>
      <c r="O14" s="14">
        <v>4.6866517009140699E-2</v>
      </c>
      <c r="P14" s="14">
        <v>3.2468403252488801E-2</v>
      </c>
      <c r="Q14" s="14">
        <v>1.9456996212356099E-2</v>
      </c>
      <c r="R14" s="14">
        <v>2.8753603401898802E-2</v>
      </c>
      <c r="S14" s="14">
        <v>3.3108090091111597E-2</v>
      </c>
      <c r="T14" s="14">
        <v>2.65155247854819E-2</v>
      </c>
      <c r="U14" s="14">
        <v>2.1918720146414501E-2</v>
      </c>
      <c r="V14" s="14">
        <v>1.3027642721004999E-2</v>
      </c>
      <c r="W14" s="14">
        <v>2.28151739993043E-2</v>
      </c>
      <c r="X14" s="14"/>
      <c r="Y14" s="14">
        <v>1.72795091218561E-2</v>
      </c>
      <c r="Z14" s="14">
        <v>2.83061395176663E-2</v>
      </c>
      <c r="AA14" s="14">
        <v>2.15749635822758E-2</v>
      </c>
      <c r="AB14" s="14"/>
      <c r="AC14" s="14">
        <v>3.08871946678109E-2</v>
      </c>
      <c r="AD14" s="14">
        <v>2.0740707615933902E-2</v>
      </c>
      <c r="AE14" s="14">
        <v>5.07412702974184E-2</v>
      </c>
      <c r="AF14" s="14"/>
      <c r="AG14" s="14">
        <v>9.2279015179481307E-3</v>
      </c>
      <c r="AH14" s="14">
        <v>2.86463657773822E-2</v>
      </c>
      <c r="AI14" s="14">
        <v>2.7139123129980298E-2</v>
      </c>
      <c r="AJ14" s="14">
        <v>3.0587064526695899E-2</v>
      </c>
      <c r="AK14" s="14">
        <v>3.1662441121855997E-2</v>
      </c>
    </row>
    <row r="15" spans="2:37" x14ac:dyDescent="0.3">
      <c r="B15" s="15" t="s">
        <v>280</v>
      </c>
      <c r="C15" s="21">
        <v>0.72701279399629004</v>
      </c>
      <c r="D15" s="21">
        <v>0.70308838172433896</v>
      </c>
      <c r="E15" s="21">
        <v>0.75054453448011904</v>
      </c>
      <c r="F15" s="21"/>
      <c r="G15" s="21">
        <v>0.75771170306975599</v>
      </c>
      <c r="H15" s="21">
        <v>0.727808537522461</v>
      </c>
      <c r="I15" s="21">
        <v>0.72119135218077901</v>
      </c>
      <c r="J15" s="21">
        <v>0.69686523380642496</v>
      </c>
      <c r="K15" s="21"/>
      <c r="L15" s="21">
        <v>0.74812779140198404</v>
      </c>
      <c r="M15" s="21">
        <v>0.68585016712991198</v>
      </c>
      <c r="N15" s="21">
        <v>0.74662172837214702</v>
      </c>
      <c r="O15" s="21">
        <v>0.69108785048057297</v>
      </c>
      <c r="P15" s="21">
        <v>0.75299869752015902</v>
      </c>
      <c r="Q15" s="21">
        <v>0.73340253532935396</v>
      </c>
      <c r="R15" s="21">
        <v>0.69240022450231198</v>
      </c>
      <c r="S15" s="21">
        <v>0.752340909047016</v>
      </c>
      <c r="T15" s="21">
        <v>0.698726234261273</v>
      </c>
      <c r="U15" s="21">
        <v>0.76033527206646401</v>
      </c>
      <c r="V15" s="21">
        <v>0.73922521643821004</v>
      </c>
      <c r="W15" s="21">
        <v>0.82468536627903299</v>
      </c>
      <c r="X15" s="21"/>
      <c r="Y15" s="21">
        <v>0.74941302731094905</v>
      </c>
      <c r="Z15" s="21">
        <v>0.77091403472091202</v>
      </c>
      <c r="AA15" s="21">
        <v>0.744871365268997</v>
      </c>
      <c r="AB15" s="21"/>
      <c r="AC15" s="21">
        <v>0.69764381798392905</v>
      </c>
      <c r="AD15" s="21">
        <v>0.77344769609041397</v>
      </c>
      <c r="AE15" s="21">
        <v>0.71085116007737303</v>
      </c>
      <c r="AF15" s="21"/>
      <c r="AG15" s="21">
        <v>0.74447205496893698</v>
      </c>
      <c r="AH15" s="21">
        <v>0.71878319782493805</v>
      </c>
      <c r="AI15" s="21">
        <v>0.77585059268886802</v>
      </c>
      <c r="AJ15" s="21">
        <v>0.73252406122172797</v>
      </c>
      <c r="AK15" s="21">
        <v>0.69810779278094104</v>
      </c>
    </row>
    <row r="16" spans="2:37" x14ac:dyDescent="0.3">
      <c r="B16" s="15" t="s">
        <v>281</v>
      </c>
      <c r="C16" s="21">
        <v>5.4008156378718801E-2</v>
      </c>
      <c r="D16" s="21">
        <v>6.6981067918267495E-2</v>
      </c>
      <c r="E16" s="21">
        <v>4.1698036736116099E-2</v>
      </c>
      <c r="F16" s="21"/>
      <c r="G16" s="21">
        <v>5.2733683454105E-2</v>
      </c>
      <c r="H16" s="21">
        <v>6.2792298426342999E-2</v>
      </c>
      <c r="I16" s="21">
        <v>5.8488484741745797E-2</v>
      </c>
      <c r="J16" s="21">
        <v>4.3110222264593399E-2</v>
      </c>
      <c r="K16" s="21"/>
      <c r="L16" s="21">
        <v>5.24653723368518E-2</v>
      </c>
      <c r="M16" s="21">
        <v>6.4538552879249506E-2</v>
      </c>
      <c r="N16" s="21">
        <v>4.12729572872945E-2</v>
      </c>
      <c r="O16" s="21">
        <v>6.5310197005679596E-2</v>
      </c>
      <c r="P16" s="21">
        <v>5.4776658180354397E-2</v>
      </c>
      <c r="Q16" s="21">
        <v>5.2281832314166603E-2</v>
      </c>
      <c r="R16" s="21">
        <v>9.2246492972365604E-2</v>
      </c>
      <c r="S16" s="21">
        <v>3.2380353965031999E-2</v>
      </c>
      <c r="T16" s="21">
        <v>5.0520568233407198E-2</v>
      </c>
      <c r="U16" s="21">
        <v>3.2963162090365303E-2</v>
      </c>
      <c r="V16" s="21">
        <v>4.4520757975904199E-2</v>
      </c>
      <c r="W16" s="21">
        <v>3.7497787482983699E-2</v>
      </c>
      <c r="X16" s="21"/>
      <c r="Y16" s="21">
        <v>6.4018603041676406E-2</v>
      </c>
      <c r="Z16" s="21">
        <v>3.8202703103488202E-2</v>
      </c>
      <c r="AA16" s="21">
        <v>5.9410841378059603E-2</v>
      </c>
      <c r="AB16" s="21"/>
      <c r="AC16" s="21">
        <v>6.5970192305297007E-2</v>
      </c>
      <c r="AD16" s="21">
        <v>4.3568725753259097E-2</v>
      </c>
      <c r="AE16" s="21">
        <v>3.4172381425105501E-2</v>
      </c>
      <c r="AF16" s="21"/>
      <c r="AG16" s="21">
        <v>7.1609841370193897E-2</v>
      </c>
      <c r="AH16" s="21">
        <v>9.5144679789080103E-2</v>
      </c>
      <c r="AI16" s="21">
        <v>4.3379415828471199E-2</v>
      </c>
      <c r="AJ16" s="21">
        <v>4.8942445291772801E-2</v>
      </c>
      <c r="AK16" s="21">
        <v>5.6464956921513598E-2</v>
      </c>
    </row>
    <row r="17" spans="2:37" x14ac:dyDescent="0.3">
      <c r="B17" s="15" t="s">
        <v>252</v>
      </c>
      <c r="C17" s="22">
        <v>0.67300463761757101</v>
      </c>
      <c r="D17" s="22">
        <v>0.63610731380607199</v>
      </c>
      <c r="E17" s="22">
        <v>0.70884649774400299</v>
      </c>
      <c r="F17" s="22"/>
      <c r="G17" s="22">
        <v>0.70497801961565099</v>
      </c>
      <c r="H17" s="22">
        <v>0.66501623909611796</v>
      </c>
      <c r="I17" s="22">
        <v>0.66270286743903295</v>
      </c>
      <c r="J17" s="22">
        <v>0.65375501154183102</v>
      </c>
      <c r="K17" s="22"/>
      <c r="L17" s="22">
        <v>0.69566241906513204</v>
      </c>
      <c r="M17" s="22">
        <v>0.62131161425066295</v>
      </c>
      <c r="N17" s="22">
        <v>0.70534877108485305</v>
      </c>
      <c r="O17" s="22">
        <v>0.625777653474894</v>
      </c>
      <c r="P17" s="22">
        <v>0.69822203933980498</v>
      </c>
      <c r="Q17" s="22">
        <v>0.68112070301518801</v>
      </c>
      <c r="R17" s="22">
        <v>0.600153731529947</v>
      </c>
      <c r="S17" s="22">
        <v>0.71996055508198398</v>
      </c>
      <c r="T17" s="22">
        <v>0.648205666027865</v>
      </c>
      <c r="U17" s="22">
        <v>0.72737210997609902</v>
      </c>
      <c r="V17" s="22">
        <v>0.694704458462306</v>
      </c>
      <c r="W17" s="22">
        <v>0.78718757879604895</v>
      </c>
      <c r="X17" s="22"/>
      <c r="Y17" s="22">
        <v>0.68539442426927299</v>
      </c>
      <c r="Z17" s="22">
        <v>0.73271133161742397</v>
      </c>
      <c r="AA17" s="22">
        <v>0.68546052389093703</v>
      </c>
      <c r="AB17" s="22"/>
      <c r="AC17" s="22">
        <v>0.63167362567863194</v>
      </c>
      <c r="AD17" s="22">
        <v>0.72987897033715499</v>
      </c>
      <c r="AE17" s="22">
        <v>0.676678778652268</v>
      </c>
      <c r="AF17" s="22"/>
      <c r="AG17" s="22">
        <v>0.67286221359874299</v>
      </c>
      <c r="AH17" s="22">
        <v>0.62363851803585801</v>
      </c>
      <c r="AI17" s="22">
        <v>0.73247117686039698</v>
      </c>
      <c r="AJ17" s="22">
        <v>0.68358161592995503</v>
      </c>
      <c r="AK17" s="22">
        <v>0.64164283585942705</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313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275</v>
      </c>
      <c r="C9" s="14">
        <v>0.23659468032179701</v>
      </c>
      <c r="D9" s="14">
        <v>0.22549496865093899</v>
      </c>
      <c r="E9" s="14">
        <v>0.246355697979</v>
      </c>
      <c r="F9" s="14"/>
      <c r="G9" s="14">
        <v>0.25206650182299001</v>
      </c>
      <c r="H9" s="14">
        <v>0.239596265179576</v>
      </c>
      <c r="I9" s="14">
        <v>0.245673476750562</v>
      </c>
      <c r="J9" s="14">
        <v>0.20807220542114099</v>
      </c>
      <c r="K9" s="14"/>
      <c r="L9" s="14">
        <v>0.26249219373261001</v>
      </c>
      <c r="M9" s="14">
        <v>0.20509043124246701</v>
      </c>
      <c r="N9" s="14">
        <v>0.22865873103057699</v>
      </c>
      <c r="O9" s="14">
        <v>0.23082287820338099</v>
      </c>
      <c r="P9" s="14">
        <v>0.230009026558365</v>
      </c>
      <c r="Q9" s="14">
        <v>0.22404002437885201</v>
      </c>
      <c r="R9" s="14">
        <v>0.27774643101913699</v>
      </c>
      <c r="S9" s="14">
        <v>0.20238541942789201</v>
      </c>
      <c r="T9" s="14">
        <v>0.21979377916420101</v>
      </c>
      <c r="U9" s="14">
        <v>0.23703275752945299</v>
      </c>
      <c r="V9" s="14">
        <v>0.23560745115057199</v>
      </c>
      <c r="W9" s="14">
        <v>0.341729604511333</v>
      </c>
      <c r="X9" s="14"/>
      <c r="Y9" s="14">
        <v>0.22479179136800501</v>
      </c>
      <c r="Z9" s="14">
        <v>0.26361454107570198</v>
      </c>
      <c r="AA9" s="14">
        <v>0.258733306328221</v>
      </c>
      <c r="AB9" s="14"/>
      <c r="AC9" s="14">
        <v>0.224455504332225</v>
      </c>
      <c r="AD9" s="14">
        <v>0.26300299824833601</v>
      </c>
      <c r="AE9" s="14">
        <v>0.214811467382511</v>
      </c>
      <c r="AF9" s="14"/>
      <c r="AG9" s="14">
        <v>0.22100917139401299</v>
      </c>
      <c r="AH9" s="14">
        <v>0.26170521427272903</v>
      </c>
      <c r="AI9" s="14">
        <v>0.26307333956231999</v>
      </c>
      <c r="AJ9" s="14">
        <v>0.229362250230702</v>
      </c>
      <c r="AK9" s="14">
        <v>0.23676501062785199</v>
      </c>
    </row>
    <row r="10" spans="2:37" x14ac:dyDescent="0.3">
      <c r="B10" s="15" t="s">
        <v>276</v>
      </c>
      <c r="C10" s="14">
        <v>0.40392361273341099</v>
      </c>
      <c r="D10" s="14">
        <v>0.38862572739649998</v>
      </c>
      <c r="E10" s="14">
        <v>0.42018171739100502</v>
      </c>
      <c r="F10" s="14"/>
      <c r="G10" s="14">
        <v>0.43979205599240501</v>
      </c>
      <c r="H10" s="14">
        <v>0.41621441289160799</v>
      </c>
      <c r="I10" s="14">
        <v>0.38957767335766202</v>
      </c>
      <c r="J10" s="14">
        <v>0.36574649762215899</v>
      </c>
      <c r="K10" s="14"/>
      <c r="L10" s="14">
        <v>0.38431540145628301</v>
      </c>
      <c r="M10" s="14">
        <v>0.43903692763635299</v>
      </c>
      <c r="N10" s="14">
        <v>0.40590575619290398</v>
      </c>
      <c r="O10" s="14">
        <v>0.402949705676376</v>
      </c>
      <c r="P10" s="14">
        <v>0.39200111548532401</v>
      </c>
      <c r="Q10" s="14">
        <v>0.41603884002095398</v>
      </c>
      <c r="R10" s="14">
        <v>0.41788544021033502</v>
      </c>
      <c r="S10" s="14">
        <v>0.40372832824315702</v>
      </c>
      <c r="T10" s="14">
        <v>0.41826612088190002</v>
      </c>
      <c r="U10" s="14">
        <v>0.37199799375179898</v>
      </c>
      <c r="V10" s="14">
        <v>0.370773757901874</v>
      </c>
      <c r="W10" s="14">
        <v>0.39408556007363199</v>
      </c>
      <c r="X10" s="14"/>
      <c r="Y10" s="14">
        <v>0.42637550239399802</v>
      </c>
      <c r="Z10" s="14">
        <v>0.43780109101201098</v>
      </c>
      <c r="AA10" s="14">
        <v>0.44460713106327199</v>
      </c>
      <c r="AB10" s="14"/>
      <c r="AC10" s="14">
        <v>0.38944737583418598</v>
      </c>
      <c r="AD10" s="14">
        <v>0.43871186403242601</v>
      </c>
      <c r="AE10" s="14">
        <v>0.36726740039820099</v>
      </c>
      <c r="AF10" s="14"/>
      <c r="AG10" s="14">
        <v>0.42236441564705401</v>
      </c>
      <c r="AH10" s="14">
        <v>0.43865843560765699</v>
      </c>
      <c r="AI10" s="14">
        <v>0.41786713312443602</v>
      </c>
      <c r="AJ10" s="14">
        <v>0.40177792302930398</v>
      </c>
      <c r="AK10" s="14">
        <v>0.395358809799223</v>
      </c>
    </row>
    <row r="11" spans="2:37" x14ac:dyDescent="0.3">
      <c r="B11" s="15" t="s">
        <v>310</v>
      </c>
      <c r="C11" s="14">
        <v>0.21670548110201801</v>
      </c>
      <c r="D11" s="14">
        <v>0.23370559419223999</v>
      </c>
      <c r="E11" s="14">
        <v>0.20021915725747699</v>
      </c>
      <c r="F11" s="14"/>
      <c r="G11" s="14">
        <v>0.19721407132482</v>
      </c>
      <c r="H11" s="14">
        <v>0.20155316590185299</v>
      </c>
      <c r="I11" s="14">
        <v>0.22661635559225199</v>
      </c>
      <c r="J11" s="14">
        <v>0.245261271798981</v>
      </c>
      <c r="K11" s="14"/>
      <c r="L11" s="14">
        <v>0.220100712804597</v>
      </c>
      <c r="M11" s="14">
        <v>0.22135938782739301</v>
      </c>
      <c r="N11" s="14">
        <v>0.22430977989946599</v>
      </c>
      <c r="O11" s="14">
        <v>0.22932259065235</v>
      </c>
      <c r="P11" s="14">
        <v>0.218658525454236</v>
      </c>
      <c r="Q11" s="14">
        <v>0.22163330962427399</v>
      </c>
      <c r="R11" s="14">
        <v>0.19180826117907199</v>
      </c>
      <c r="S11" s="14">
        <v>0.19614523291298799</v>
      </c>
      <c r="T11" s="14">
        <v>0.19756308947648599</v>
      </c>
      <c r="U11" s="14">
        <v>0.233007316345342</v>
      </c>
      <c r="V11" s="14">
        <v>0.244102655849188</v>
      </c>
      <c r="W11" s="14">
        <v>0.17226358325447999</v>
      </c>
      <c r="X11" s="14"/>
      <c r="Y11" s="14">
        <v>0.22892974271623001</v>
      </c>
      <c r="Z11" s="14">
        <v>0.182540662640894</v>
      </c>
      <c r="AA11" s="14">
        <v>0.17325258755724701</v>
      </c>
      <c r="AB11" s="14"/>
      <c r="AC11" s="14">
        <v>0.24417391570199001</v>
      </c>
      <c r="AD11" s="14">
        <v>0.18321578775268499</v>
      </c>
      <c r="AE11" s="14">
        <v>0.22116813033278299</v>
      </c>
      <c r="AF11" s="14"/>
      <c r="AG11" s="14">
        <v>0.18264685123909</v>
      </c>
      <c r="AH11" s="14">
        <v>0.165317045722119</v>
      </c>
      <c r="AI11" s="14">
        <v>0.19960558264387901</v>
      </c>
      <c r="AJ11" s="14">
        <v>0.23167380775795701</v>
      </c>
      <c r="AK11" s="14">
        <v>0.21429971598706599</v>
      </c>
    </row>
    <row r="12" spans="2:37" x14ac:dyDescent="0.3">
      <c r="B12" s="15" t="s">
        <v>278</v>
      </c>
      <c r="C12" s="14">
        <v>5.8002366512263398E-2</v>
      </c>
      <c r="D12" s="14">
        <v>6.98075571114255E-2</v>
      </c>
      <c r="E12" s="14">
        <v>4.62114994565722E-2</v>
      </c>
      <c r="F12" s="14"/>
      <c r="G12" s="14">
        <v>5.8449654684868402E-2</v>
      </c>
      <c r="H12" s="14">
        <v>6.1827513888098103E-2</v>
      </c>
      <c r="I12" s="14">
        <v>5.2998285922032998E-2</v>
      </c>
      <c r="J12" s="14">
        <v>5.8800534506399001E-2</v>
      </c>
      <c r="K12" s="14"/>
      <c r="L12" s="14">
        <v>4.6719028493928401E-2</v>
      </c>
      <c r="M12" s="14">
        <v>5.8608570661738003E-2</v>
      </c>
      <c r="N12" s="14">
        <v>4.7254870699432502E-2</v>
      </c>
      <c r="O12" s="14">
        <v>5.6373151716171403E-2</v>
      </c>
      <c r="P12" s="14">
        <v>8.0540716856027206E-2</v>
      </c>
      <c r="Q12" s="14">
        <v>5.5305547092754502E-2</v>
      </c>
      <c r="R12" s="14">
        <v>4.5744695468163198E-2</v>
      </c>
      <c r="S12" s="14">
        <v>0.106909886530395</v>
      </c>
      <c r="T12" s="14">
        <v>6.3653514526986393E-2</v>
      </c>
      <c r="U12" s="14">
        <v>6.0463806846229498E-2</v>
      </c>
      <c r="V12" s="14">
        <v>7.3007853477034798E-2</v>
      </c>
      <c r="W12" s="14">
        <v>1.13481642096195E-2</v>
      </c>
      <c r="X12" s="14"/>
      <c r="Y12" s="14">
        <v>6.4688192665127001E-2</v>
      </c>
      <c r="Z12" s="14">
        <v>5.0660709708694802E-2</v>
      </c>
      <c r="AA12" s="14">
        <v>6.4598284392365798E-2</v>
      </c>
      <c r="AB12" s="14"/>
      <c r="AC12" s="14">
        <v>6.2138923565241699E-2</v>
      </c>
      <c r="AD12" s="14">
        <v>5.2710933524677303E-2</v>
      </c>
      <c r="AE12" s="14">
        <v>5.5430175143498697E-2</v>
      </c>
      <c r="AF12" s="14"/>
      <c r="AG12" s="14">
        <v>0.10719454000654099</v>
      </c>
      <c r="AH12" s="14">
        <v>7.5732575005139996E-2</v>
      </c>
      <c r="AI12" s="14">
        <v>4.4152738712581498E-2</v>
      </c>
      <c r="AJ12" s="14">
        <v>5.6464183268089399E-2</v>
      </c>
      <c r="AK12" s="14">
        <v>5.8700073001675998E-2</v>
      </c>
    </row>
    <row r="13" spans="2:37" x14ac:dyDescent="0.3">
      <c r="B13" s="15" t="s">
        <v>279</v>
      </c>
      <c r="C13" s="14">
        <v>3.11866430057147E-2</v>
      </c>
      <c r="D13" s="14">
        <v>3.9256679457223803E-2</v>
      </c>
      <c r="E13" s="14">
        <v>2.35130355594915E-2</v>
      </c>
      <c r="F13" s="14"/>
      <c r="G13" s="14">
        <v>2.57464424053814E-2</v>
      </c>
      <c r="H13" s="14">
        <v>2.8905949359643801E-2</v>
      </c>
      <c r="I13" s="14">
        <v>3.7778806137479998E-2</v>
      </c>
      <c r="J13" s="14">
        <v>3.2839394031860002E-2</v>
      </c>
      <c r="K13" s="14"/>
      <c r="L13" s="14">
        <v>1.9321541306682E-2</v>
      </c>
      <c r="M13" s="14">
        <v>3.2897833570873197E-2</v>
      </c>
      <c r="N13" s="14">
        <v>2.4302375859313601E-2</v>
      </c>
      <c r="O13" s="14">
        <v>2.5676700213085001E-2</v>
      </c>
      <c r="P13" s="14">
        <v>2.7724265420174799E-2</v>
      </c>
      <c r="Q13" s="14">
        <v>4.1768670394083003E-2</v>
      </c>
      <c r="R13" s="14">
        <v>2.1442802470241398E-2</v>
      </c>
      <c r="S13" s="14">
        <v>2.45128260965581E-2</v>
      </c>
      <c r="T13" s="14">
        <v>4.21487161635173E-2</v>
      </c>
      <c r="U13" s="14">
        <v>4.49773720295428E-2</v>
      </c>
      <c r="V13" s="14">
        <v>5.0371304604219097E-2</v>
      </c>
      <c r="W13" s="14">
        <v>1.14898664881451E-2</v>
      </c>
      <c r="X13" s="14"/>
      <c r="Y13" s="14">
        <v>3.3067891683438697E-2</v>
      </c>
      <c r="Z13" s="14">
        <v>2.0615647459463499E-2</v>
      </c>
      <c r="AA13" s="14">
        <v>1.0636157272828401E-2</v>
      </c>
      <c r="AB13" s="14"/>
      <c r="AC13" s="14">
        <v>4.4290146905099699E-2</v>
      </c>
      <c r="AD13" s="14">
        <v>2.0539543015907099E-2</v>
      </c>
      <c r="AE13" s="14">
        <v>3.4708818732902998E-2</v>
      </c>
      <c r="AF13" s="14"/>
      <c r="AG13" s="14">
        <v>4.8352374315915499E-2</v>
      </c>
      <c r="AH13" s="14">
        <v>3.3798421418616102E-2</v>
      </c>
      <c r="AI13" s="14">
        <v>2.4644494525019298E-2</v>
      </c>
      <c r="AJ13" s="14">
        <v>2.6659783604536701E-2</v>
      </c>
      <c r="AK13" s="14">
        <v>3.9758947311567601E-2</v>
      </c>
    </row>
    <row r="14" spans="2:37" x14ac:dyDescent="0.3">
      <c r="B14" s="15" t="s">
        <v>122</v>
      </c>
      <c r="C14" s="14">
        <v>5.3587216324796398E-2</v>
      </c>
      <c r="D14" s="14">
        <v>4.3109473191672597E-2</v>
      </c>
      <c r="E14" s="14">
        <v>6.3518892356454595E-2</v>
      </c>
      <c r="F14" s="14"/>
      <c r="G14" s="14">
        <v>2.6731273769534599E-2</v>
      </c>
      <c r="H14" s="14">
        <v>5.1902692779221E-2</v>
      </c>
      <c r="I14" s="14">
        <v>4.7355402240010301E-2</v>
      </c>
      <c r="J14" s="14">
        <v>8.9280096619459404E-2</v>
      </c>
      <c r="K14" s="14"/>
      <c r="L14" s="14">
        <v>6.7051122205899399E-2</v>
      </c>
      <c r="M14" s="14">
        <v>4.3006849061176099E-2</v>
      </c>
      <c r="N14" s="14">
        <v>6.9568486318307102E-2</v>
      </c>
      <c r="O14" s="14">
        <v>5.48549735386369E-2</v>
      </c>
      <c r="P14" s="14">
        <v>5.1066350225873303E-2</v>
      </c>
      <c r="Q14" s="14">
        <v>4.1213608489082502E-2</v>
      </c>
      <c r="R14" s="14">
        <v>4.5372369653051199E-2</v>
      </c>
      <c r="S14" s="14">
        <v>6.6318306789010004E-2</v>
      </c>
      <c r="T14" s="14">
        <v>5.85747797869096E-2</v>
      </c>
      <c r="U14" s="14">
        <v>5.2520753497633299E-2</v>
      </c>
      <c r="V14" s="14">
        <v>2.6136977017111498E-2</v>
      </c>
      <c r="W14" s="14">
        <v>6.9083221462790098E-2</v>
      </c>
      <c r="X14" s="14"/>
      <c r="Y14" s="14">
        <v>2.2146879173201399E-2</v>
      </c>
      <c r="Z14" s="14">
        <v>4.4767348103235502E-2</v>
      </c>
      <c r="AA14" s="14">
        <v>4.8172533386065503E-2</v>
      </c>
      <c r="AB14" s="14"/>
      <c r="AC14" s="14">
        <v>3.5494133661257497E-2</v>
      </c>
      <c r="AD14" s="14">
        <v>4.1818873425968198E-2</v>
      </c>
      <c r="AE14" s="14">
        <v>0.106614008010104</v>
      </c>
      <c r="AF14" s="14"/>
      <c r="AG14" s="14">
        <v>1.8432647397386599E-2</v>
      </c>
      <c r="AH14" s="14">
        <v>2.4788307973739501E-2</v>
      </c>
      <c r="AI14" s="14">
        <v>5.0656711431764E-2</v>
      </c>
      <c r="AJ14" s="14">
        <v>5.4062052109410799E-2</v>
      </c>
      <c r="AK14" s="14">
        <v>5.51174432726158E-2</v>
      </c>
    </row>
    <row r="15" spans="2:37" x14ac:dyDescent="0.3">
      <c r="B15" s="15" t="s">
        <v>280</v>
      </c>
      <c r="C15" s="21">
        <v>0.64051829305520802</v>
      </c>
      <c r="D15" s="21">
        <v>0.61412069604743802</v>
      </c>
      <c r="E15" s="21">
        <v>0.66653741537000499</v>
      </c>
      <c r="F15" s="21"/>
      <c r="G15" s="21">
        <v>0.69185855781539496</v>
      </c>
      <c r="H15" s="21">
        <v>0.65581067807118398</v>
      </c>
      <c r="I15" s="21">
        <v>0.63525115010822497</v>
      </c>
      <c r="J15" s="21">
        <v>0.57381870304329996</v>
      </c>
      <c r="K15" s="21"/>
      <c r="L15" s="21">
        <v>0.64680759518889297</v>
      </c>
      <c r="M15" s="21">
        <v>0.64412735887882</v>
      </c>
      <c r="N15" s="21">
        <v>0.63456448722348102</v>
      </c>
      <c r="O15" s="21">
        <v>0.63377258387975699</v>
      </c>
      <c r="P15" s="21">
        <v>0.62201014204368799</v>
      </c>
      <c r="Q15" s="21">
        <v>0.64007886439980599</v>
      </c>
      <c r="R15" s="21">
        <v>0.69563187122947201</v>
      </c>
      <c r="S15" s="21">
        <v>0.60611374767104897</v>
      </c>
      <c r="T15" s="21">
        <v>0.63805990004610103</v>
      </c>
      <c r="U15" s="21">
        <v>0.60903075128125195</v>
      </c>
      <c r="V15" s="21">
        <v>0.60638120905244597</v>
      </c>
      <c r="W15" s="21">
        <v>0.73581516458496499</v>
      </c>
      <c r="X15" s="21"/>
      <c r="Y15" s="21">
        <v>0.651167293762003</v>
      </c>
      <c r="Z15" s="21">
        <v>0.70141563208771296</v>
      </c>
      <c r="AA15" s="21">
        <v>0.70334043739149299</v>
      </c>
      <c r="AB15" s="21"/>
      <c r="AC15" s="21">
        <v>0.61390288016641104</v>
      </c>
      <c r="AD15" s="21">
        <v>0.70171486228076196</v>
      </c>
      <c r="AE15" s="21">
        <v>0.58207886778071205</v>
      </c>
      <c r="AF15" s="21"/>
      <c r="AG15" s="21">
        <v>0.64337358704106695</v>
      </c>
      <c r="AH15" s="21">
        <v>0.70036364988038602</v>
      </c>
      <c r="AI15" s="21">
        <v>0.68094047268675595</v>
      </c>
      <c r="AJ15" s="21">
        <v>0.63114017326000604</v>
      </c>
      <c r="AK15" s="21">
        <v>0.63212382042707504</v>
      </c>
    </row>
    <row r="16" spans="2:37" x14ac:dyDescent="0.3">
      <c r="B16" s="15" t="s">
        <v>281</v>
      </c>
      <c r="C16" s="21">
        <v>8.9189009517978105E-2</v>
      </c>
      <c r="D16" s="21">
        <v>0.109064236568649</v>
      </c>
      <c r="E16" s="21">
        <v>6.9724535016063696E-2</v>
      </c>
      <c r="F16" s="21"/>
      <c r="G16" s="21">
        <v>8.4196097090249902E-2</v>
      </c>
      <c r="H16" s="21">
        <v>9.0733463247741897E-2</v>
      </c>
      <c r="I16" s="21">
        <v>9.0777092059512995E-2</v>
      </c>
      <c r="J16" s="21">
        <v>9.1639928538259099E-2</v>
      </c>
      <c r="K16" s="21"/>
      <c r="L16" s="21">
        <v>6.6040569800610405E-2</v>
      </c>
      <c r="M16" s="21">
        <v>9.1506404232611194E-2</v>
      </c>
      <c r="N16" s="21">
        <v>7.1557246558746096E-2</v>
      </c>
      <c r="O16" s="21">
        <v>8.2049851929256498E-2</v>
      </c>
      <c r="P16" s="21">
        <v>0.108264982276202</v>
      </c>
      <c r="Q16" s="21">
        <v>9.7074217486837505E-2</v>
      </c>
      <c r="R16" s="21">
        <v>6.7187497938404506E-2</v>
      </c>
      <c r="S16" s="21">
        <v>0.13142271262695299</v>
      </c>
      <c r="T16" s="21">
        <v>0.105802230690504</v>
      </c>
      <c r="U16" s="21">
        <v>0.10544117887577199</v>
      </c>
      <c r="V16" s="21">
        <v>0.12337915808125401</v>
      </c>
      <c r="W16" s="21">
        <v>2.2838030697764598E-2</v>
      </c>
      <c r="X16" s="21"/>
      <c r="Y16" s="21">
        <v>9.7756084348565697E-2</v>
      </c>
      <c r="Z16" s="21">
        <v>7.1276357168158305E-2</v>
      </c>
      <c r="AA16" s="21">
        <v>7.5234441665194204E-2</v>
      </c>
      <c r="AB16" s="21"/>
      <c r="AC16" s="21">
        <v>0.106429070470341</v>
      </c>
      <c r="AD16" s="21">
        <v>7.3250476540584405E-2</v>
      </c>
      <c r="AE16" s="21">
        <v>9.0138993876401702E-2</v>
      </c>
      <c r="AF16" s="21"/>
      <c r="AG16" s="21">
        <v>0.15554691432245699</v>
      </c>
      <c r="AH16" s="21">
        <v>0.10953099642375599</v>
      </c>
      <c r="AI16" s="21">
        <v>6.8797233237600799E-2</v>
      </c>
      <c r="AJ16" s="21">
        <v>8.3123966872626104E-2</v>
      </c>
      <c r="AK16" s="21">
        <v>9.8459020313243606E-2</v>
      </c>
    </row>
    <row r="17" spans="2:37" x14ac:dyDescent="0.3">
      <c r="B17" s="15" t="s">
        <v>252</v>
      </c>
      <c r="C17" s="22">
        <v>0.55132928353722999</v>
      </c>
      <c r="D17" s="22">
        <v>0.50505645947878897</v>
      </c>
      <c r="E17" s="22">
        <v>0.59681288035394098</v>
      </c>
      <c r="F17" s="22"/>
      <c r="G17" s="22">
        <v>0.60766246072514496</v>
      </c>
      <c r="H17" s="22">
        <v>0.56507721482344198</v>
      </c>
      <c r="I17" s="22">
        <v>0.54447405804871196</v>
      </c>
      <c r="J17" s="22">
        <v>0.48217877450504099</v>
      </c>
      <c r="K17" s="22"/>
      <c r="L17" s="22">
        <v>0.58076702538828295</v>
      </c>
      <c r="M17" s="22">
        <v>0.55262095464620897</v>
      </c>
      <c r="N17" s="22">
        <v>0.56300724066473395</v>
      </c>
      <c r="O17" s="22">
        <v>0.55172273195050003</v>
      </c>
      <c r="P17" s="22">
        <v>0.51374515976748603</v>
      </c>
      <c r="Q17" s="22">
        <v>0.54300464691296801</v>
      </c>
      <c r="R17" s="22">
        <v>0.62844437329106795</v>
      </c>
      <c r="S17" s="22">
        <v>0.47469103504409599</v>
      </c>
      <c r="T17" s="22">
        <v>0.53225766935559704</v>
      </c>
      <c r="U17" s="22">
        <v>0.50358957240547997</v>
      </c>
      <c r="V17" s="22">
        <v>0.48300205097119198</v>
      </c>
      <c r="W17" s="22">
        <v>0.71297713388720096</v>
      </c>
      <c r="X17" s="22"/>
      <c r="Y17" s="22">
        <v>0.55341120941343702</v>
      </c>
      <c r="Z17" s="22">
        <v>0.63013927491955402</v>
      </c>
      <c r="AA17" s="22">
        <v>0.62810599572629899</v>
      </c>
      <c r="AB17" s="22"/>
      <c r="AC17" s="22">
        <v>0.50747380969606903</v>
      </c>
      <c r="AD17" s="22">
        <v>0.62846438574017804</v>
      </c>
      <c r="AE17" s="22">
        <v>0.49193987390430999</v>
      </c>
      <c r="AF17" s="22"/>
      <c r="AG17" s="22">
        <v>0.48782667271861002</v>
      </c>
      <c r="AH17" s="22">
        <v>0.59083265345663005</v>
      </c>
      <c r="AI17" s="22">
        <v>0.61214323944915505</v>
      </c>
      <c r="AJ17" s="22">
        <v>0.54801620638738002</v>
      </c>
      <c r="AK17" s="22">
        <v>0.53366480011383099</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314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3009</v>
      </c>
      <c r="D7" s="10">
        <v>1471</v>
      </c>
      <c r="E7" s="10">
        <v>1528</v>
      </c>
      <c r="F7" s="10"/>
      <c r="G7" s="10">
        <v>820</v>
      </c>
      <c r="H7" s="10">
        <v>784</v>
      </c>
      <c r="I7" s="10">
        <v>647</v>
      </c>
      <c r="J7" s="10">
        <v>747</v>
      </c>
      <c r="K7" s="10"/>
      <c r="L7" s="10">
        <v>410</v>
      </c>
      <c r="M7" s="10">
        <v>395</v>
      </c>
      <c r="N7" s="10">
        <v>244</v>
      </c>
      <c r="O7" s="10">
        <v>275</v>
      </c>
      <c r="P7" s="10">
        <v>214</v>
      </c>
      <c r="Q7" s="10">
        <v>269</v>
      </c>
      <c r="R7" s="10">
        <v>240</v>
      </c>
      <c r="S7" s="10">
        <v>121</v>
      </c>
      <c r="T7" s="10">
        <v>335</v>
      </c>
      <c r="U7" s="10">
        <v>267</v>
      </c>
      <c r="V7" s="10">
        <v>153</v>
      </c>
      <c r="W7" s="10">
        <v>86</v>
      </c>
      <c r="X7" s="10"/>
      <c r="Y7" s="10">
        <v>631</v>
      </c>
      <c r="Z7" s="10">
        <v>1080</v>
      </c>
      <c r="AA7" s="10">
        <v>185</v>
      </c>
      <c r="AB7" s="10"/>
      <c r="AC7" s="10">
        <v>1070</v>
      </c>
      <c r="AD7" s="10">
        <v>1193</v>
      </c>
      <c r="AE7" s="10">
        <v>462</v>
      </c>
      <c r="AF7" s="10"/>
      <c r="AG7" s="10">
        <v>106</v>
      </c>
      <c r="AH7" s="10">
        <v>239</v>
      </c>
      <c r="AI7" s="10">
        <v>503</v>
      </c>
      <c r="AJ7" s="10">
        <v>1469</v>
      </c>
      <c r="AK7" s="10">
        <v>628</v>
      </c>
    </row>
    <row r="8" spans="2:37" ht="30" customHeight="1" x14ac:dyDescent="0.3">
      <c r="B8" s="11" t="s">
        <v>20</v>
      </c>
      <c r="C8" s="11">
        <v>3009</v>
      </c>
      <c r="D8" s="11">
        <v>1481</v>
      </c>
      <c r="E8" s="11">
        <v>1518</v>
      </c>
      <c r="F8" s="11"/>
      <c r="G8" s="11">
        <v>810</v>
      </c>
      <c r="H8" s="11">
        <v>778</v>
      </c>
      <c r="I8" s="11">
        <v>660</v>
      </c>
      <c r="J8" s="11">
        <v>750</v>
      </c>
      <c r="K8" s="11"/>
      <c r="L8" s="11">
        <v>421</v>
      </c>
      <c r="M8" s="11">
        <v>391</v>
      </c>
      <c r="N8" s="11">
        <v>241</v>
      </c>
      <c r="O8" s="11">
        <v>271</v>
      </c>
      <c r="P8" s="11">
        <v>211</v>
      </c>
      <c r="Q8" s="11">
        <v>271</v>
      </c>
      <c r="R8" s="11">
        <v>240</v>
      </c>
      <c r="S8" s="11">
        <v>120</v>
      </c>
      <c r="T8" s="11">
        <v>331</v>
      </c>
      <c r="U8" s="11">
        <v>271</v>
      </c>
      <c r="V8" s="11">
        <v>151</v>
      </c>
      <c r="W8" s="11">
        <v>90</v>
      </c>
      <c r="X8" s="11"/>
      <c r="Y8" s="11">
        <v>628</v>
      </c>
      <c r="Z8" s="11">
        <v>1086</v>
      </c>
      <c r="AA8" s="11">
        <v>184</v>
      </c>
      <c r="AB8" s="11"/>
      <c r="AC8" s="11">
        <v>1066</v>
      </c>
      <c r="AD8" s="11">
        <v>1202</v>
      </c>
      <c r="AE8" s="11">
        <v>465</v>
      </c>
      <c r="AF8" s="11"/>
      <c r="AG8" s="11">
        <v>108</v>
      </c>
      <c r="AH8" s="11">
        <v>238</v>
      </c>
      <c r="AI8" s="11">
        <v>506</v>
      </c>
      <c r="AJ8" s="11">
        <v>1466</v>
      </c>
      <c r="AK8" s="11">
        <v>628</v>
      </c>
    </row>
    <row r="9" spans="2:37" x14ac:dyDescent="0.3">
      <c r="B9" s="15" t="s">
        <v>275</v>
      </c>
      <c r="C9" s="14">
        <v>0.307804322768304</v>
      </c>
      <c r="D9" s="14">
        <v>0.30416709115828799</v>
      </c>
      <c r="E9" s="14">
        <v>0.31074827436394598</v>
      </c>
      <c r="F9" s="14"/>
      <c r="G9" s="14">
        <v>0.34140426877642299</v>
      </c>
      <c r="H9" s="14">
        <v>0.29621836167932097</v>
      </c>
      <c r="I9" s="14">
        <v>0.31098871331505401</v>
      </c>
      <c r="J9" s="14">
        <v>0.27974551052810098</v>
      </c>
      <c r="K9" s="14"/>
      <c r="L9" s="14">
        <v>0.33239078702557201</v>
      </c>
      <c r="M9" s="14">
        <v>0.27358093207819401</v>
      </c>
      <c r="N9" s="14">
        <v>0.29548840080020999</v>
      </c>
      <c r="O9" s="14">
        <v>0.26920666796093701</v>
      </c>
      <c r="P9" s="14">
        <v>0.33847008630082098</v>
      </c>
      <c r="Q9" s="14">
        <v>0.293059565349785</v>
      </c>
      <c r="R9" s="14">
        <v>0.30629358432821602</v>
      </c>
      <c r="S9" s="14">
        <v>0.291251573409405</v>
      </c>
      <c r="T9" s="14">
        <v>0.33212875081607601</v>
      </c>
      <c r="U9" s="14">
        <v>0.27894310836275898</v>
      </c>
      <c r="V9" s="14">
        <v>0.40280377525337902</v>
      </c>
      <c r="W9" s="14">
        <v>0.32732147950815699</v>
      </c>
      <c r="X9" s="14"/>
      <c r="Y9" s="14">
        <v>0.30776653231447498</v>
      </c>
      <c r="Z9" s="14">
        <v>0.33507065804962199</v>
      </c>
      <c r="AA9" s="14">
        <v>0.27966621959461502</v>
      </c>
      <c r="AB9" s="14"/>
      <c r="AC9" s="14">
        <v>0.28951507373257501</v>
      </c>
      <c r="AD9" s="14">
        <v>0.34438940626480002</v>
      </c>
      <c r="AE9" s="14">
        <v>0.267888235437856</v>
      </c>
      <c r="AF9" s="14"/>
      <c r="AG9" s="14">
        <v>0.26835746830178803</v>
      </c>
      <c r="AH9" s="14">
        <v>0.33560225100052199</v>
      </c>
      <c r="AI9" s="14">
        <v>0.31364432491697603</v>
      </c>
      <c r="AJ9" s="14">
        <v>0.30933779569839298</v>
      </c>
      <c r="AK9" s="14">
        <v>0.30811035266274001</v>
      </c>
    </row>
    <row r="10" spans="2:37" x14ac:dyDescent="0.3">
      <c r="B10" s="15" t="s">
        <v>276</v>
      </c>
      <c r="C10" s="14">
        <v>0.39736500833070298</v>
      </c>
      <c r="D10" s="14">
        <v>0.38169693215766498</v>
      </c>
      <c r="E10" s="14">
        <v>0.41263978024726</v>
      </c>
      <c r="F10" s="14"/>
      <c r="G10" s="14">
        <v>0.414585524280914</v>
      </c>
      <c r="H10" s="14">
        <v>0.40781232430712899</v>
      </c>
      <c r="I10" s="14">
        <v>0.38268013942554402</v>
      </c>
      <c r="J10" s="14">
        <v>0.38278579826169501</v>
      </c>
      <c r="K10" s="14"/>
      <c r="L10" s="14">
        <v>0.35045780857674802</v>
      </c>
      <c r="M10" s="14">
        <v>0.42457957317576001</v>
      </c>
      <c r="N10" s="14">
        <v>0.42709989982241098</v>
      </c>
      <c r="O10" s="14">
        <v>0.42287103640440799</v>
      </c>
      <c r="P10" s="14">
        <v>0.396192983789252</v>
      </c>
      <c r="Q10" s="14">
        <v>0.35665973125730999</v>
      </c>
      <c r="R10" s="14">
        <v>0.39732430594326701</v>
      </c>
      <c r="S10" s="14">
        <v>0.454333319366166</v>
      </c>
      <c r="T10" s="14">
        <v>0.38714400511298802</v>
      </c>
      <c r="U10" s="14">
        <v>0.42588801900864398</v>
      </c>
      <c r="V10" s="14">
        <v>0.32675470414240798</v>
      </c>
      <c r="W10" s="14">
        <v>0.46178699773335002</v>
      </c>
      <c r="X10" s="14"/>
      <c r="Y10" s="14">
        <v>0.40737090004319298</v>
      </c>
      <c r="Z10" s="14">
        <v>0.41568597872949098</v>
      </c>
      <c r="AA10" s="14">
        <v>0.43953596100942699</v>
      </c>
      <c r="AB10" s="14"/>
      <c r="AC10" s="14">
        <v>0.39552517923116498</v>
      </c>
      <c r="AD10" s="14">
        <v>0.42333255349564097</v>
      </c>
      <c r="AE10" s="14">
        <v>0.359402589788268</v>
      </c>
      <c r="AF10" s="14"/>
      <c r="AG10" s="14">
        <v>0.42218373634718698</v>
      </c>
      <c r="AH10" s="14">
        <v>0.37856626215724998</v>
      </c>
      <c r="AI10" s="14">
        <v>0.44423229850545798</v>
      </c>
      <c r="AJ10" s="14">
        <v>0.391554685240801</v>
      </c>
      <c r="AK10" s="14">
        <v>0.39127403257278398</v>
      </c>
    </row>
    <row r="11" spans="2:37" x14ac:dyDescent="0.3">
      <c r="B11" s="15" t="s">
        <v>310</v>
      </c>
      <c r="C11" s="14">
        <v>0.194662499283632</v>
      </c>
      <c r="D11" s="14">
        <v>0.21098371541191699</v>
      </c>
      <c r="E11" s="14">
        <v>0.179346587263643</v>
      </c>
      <c r="F11" s="14"/>
      <c r="G11" s="14">
        <v>0.168733244516313</v>
      </c>
      <c r="H11" s="14">
        <v>0.19871645085227699</v>
      </c>
      <c r="I11" s="14">
        <v>0.20141978863364801</v>
      </c>
      <c r="J11" s="14">
        <v>0.21142974715500101</v>
      </c>
      <c r="K11" s="14"/>
      <c r="L11" s="14">
        <v>0.207804150754901</v>
      </c>
      <c r="M11" s="14">
        <v>0.18900684360942099</v>
      </c>
      <c r="N11" s="14">
        <v>0.175765450677908</v>
      </c>
      <c r="O11" s="14">
        <v>0.20672968605929301</v>
      </c>
      <c r="P11" s="14">
        <v>0.182006172911825</v>
      </c>
      <c r="Q11" s="14">
        <v>0.258012607036394</v>
      </c>
      <c r="R11" s="14">
        <v>0.19985384322258201</v>
      </c>
      <c r="S11" s="14">
        <v>0.13966050242647299</v>
      </c>
      <c r="T11" s="14">
        <v>0.18438517140341201</v>
      </c>
      <c r="U11" s="14">
        <v>0.19343783297109199</v>
      </c>
      <c r="V11" s="14">
        <v>0.18517661153517201</v>
      </c>
      <c r="W11" s="14">
        <v>0.12782226279655901</v>
      </c>
      <c r="X11" s="14"/>
      <c r="Y11" s="14">
        <v>0.202285437166039</v>
      </c>
      <c r="Z11" s="14">
        <v>0.16334283884690901</v>
      </c>
      <c r="AA11" s="14">
        <v>0.20125932906638899</v>
      </c>
      <c r="AB11" s="14"/>
      <c r="AC11" s="14">
        <v>0.20476178166266301</v>
      </c>
      <c r="AD11" s="14">
        <v>0.16549642732404801</v>
      </c>
      <c r="AE11" s="14">
        <v>0.22893039885602101</v>
      </c>
      <c r="AF11" s="14"/>
      <c r="AG11" s="14">
        <v>0.22569990756721001</v>
      </c>
      <c r="AH11" s="14">
        <v>0.17389761354658401</v>
      </c>
      <c r="AI11" s="14">
        <v>0.15441503031975401</v>
      </c>
      <c r="AJ11" s="14">
        <v>0.20697384328208099</v>
      </c>
      <c r="AK11" s="14">
        <v>0.193003498809176</v>
      </c>
    </row>
    <row r="12" spans="2:37" x14ac:dyDescent="0.3">
      <c r="B12" s="15" t="s">
        <v>278</v>
      </c>
      <c r="C12" s="14">
        <v>4.4670876615653797E-2</v>
      </c>
      <c r="D12" s="14">
        <v>4.9916194088292003E-2</v>
      </c>
      <c r="E12" s="14">
        <v>3.9847259368709399E-2</v>
      </c>
      <c r="F12" s="14"/>
      <c r="G12" s="14">
        <v>3.55363973594824E-2</v>
      </c>
      <c r="H12" s="14">
        <v>4.4778191336762703E-2</v>
      </c>
      <c r="I12" s="14">
        <v>5.60967836787125E-2</v>
      </c>
      <c r="J12" s="14">
        <v>4.5025162650010303E-2</v>
      </c>
      <c r="K12" s="14"/>
      <c r="L12" s="14">
        <v>5.6523384470508801E-2</v>
      </c>
      <c r="M12" s="14">
        <v>4.2579527074314602E-2</v>
      </c>
      <c r="N12" s="14">
        <v>3.7332926864814799E-2</v>
      </c>
      <c r="O12" s="14">
        <v>4.3012120718785303E-2</v>
      </c>
      <c r="P12" s="14">
        <v>4.1734576429488697E-2</v>
      </c>
      <c r="Q12" s="14">
        <v>3.7445111308639201E-2</v>
      </c>
      <c r="R12" s="14">
        <v>5.44011331604278E-2</v>
      </c>
      <c r="S12" s="14">
        <v>4.90319997962314E-2</v>
      </c>
      <c r="T12" s="14">
        <v>3.5867532980817803E-2</v>
      </c>
      <c r="U12" s="14">
        <v>5.2270202762050397E-2</v>
      </c>
      <c r="V12" s="14">
        <v>3.9858858662275801E-2</v>
      </c>
      <c r="W12" s="14">
        <v>3.7399827737420899E-2</v>
      </c>
      <c r="X12" s="14"/>
      <c r="Y12" s="14">
        <v>3.4370641340622399E-2</v>
      </c>
      <c r="Z12" s="14">
        <v>4.2991700682890301E-2</v>
      </c>
      <c r="AA12" s="14">
        <v>3.6751816968772902E-2</v>
      </c>
      <c r="AB12" s="14"/>
      <c r="AC12" s="14">
        <v>5.0856922707191998E-2</v>
      </c>
      <c r="AD12" s="14">
        <v>3.0525080274759201E-2</v>
      </c>
      <c r="AE12" s="14">
        <v>5.6267828867607797E-2</v>
      </c>
      <c r="AF12" s="14"/>
      <c r="AG12" s="14">
        <v>6.5432797062842898E-2</v>
      </c>
      <c r="AH12" s="14">
        <v>6.2444837105871197E-2</v>
      </c>
      <c r="AI12" s="14">
        <v>3.3686231926701303E-2</v>
      </c>
      <c r="AJ12" s="14">
        <v>3.7934736589933703E-2</v>
      </c>
      <c r="AK12" s="14">
        <v>5.7206002762050297E-2</v>
      </c>
    </row>
    <row r="13" spans="2:37" x14ac:dyDescent="0.3">
      <c r="B13" s="15" t="s">
        <v>279</v>
      </c>
      <c r="C13" s="14">
        <v>2.3237812956013602E-2</v>
      </c>
      <c r="D13" s="14">
        <v>2.9226172868399101E-2</v>
      </c>
      <c r="E13" s="14">
        <v>1.7548058928094599E-2</v>
      </c>
      <c r="F13" s="14"/>
      <c r="G13" s="14">
        <v>1.8066422465061901E-2</v>
      </c>
      <c r="H13" s="14">
        <v>2.1837054241144901E-2</v>
      </c>
      <c r="I13" s="14">
        <v>2.1449068867261899E-2</v>
      </c>
      <c r="J13" s="14">
        <v>3.2190950579765801E-2</v>
      </c>
      <c r="K13" s="14"/>
      <c r="L13" s="14">
        <v>2.1412992140911798E-2</v>
      </c>
      <c r="M13" s="14">
        <v>2.7147954538784401E-2</v>
      </c>
      <c r="N13" s="14">
        <v>2.8038805512453299E-2</v>
      </c>
      <c r="O13" s="14">
        <v>2.2160194287040701E-2</v>
      </c>
      <c r="P13" s="14">
        <v>9.2469199971809309E-3</v>
      </c>
      <c r="Q13" s="14">
        <v>2.89832505754101E-2</v>
      </c>
      <c r="R13" s="14">
        <v>1.7416851738376499E-2</v>
      </c>
      <c r="S13" s="14">
        <v>2.4375526336594799E-2</v>
      </c>
      <c r="T13" s="14">
        <v>2.51862411494728E-2</v>
      </c>
      <c r="U13" s="14">
        <v>2.3616085046608799E-2</v>
      </c>
      <c r="V13" s="14">
        <v>3.2111704006471301E-2</v>
      </c>
      <c r="W13" s="14">
        <v>1.14924831163028E-2</v>
      </c>
      <c r="X13" s="14"/>
      <c r="Y13" s="14">
        <v>2.9500503780637899E-2</v>
      </c>
      <c r="Z13" s="14">
        <v>1.43287339700777E-2</v>
      </c>
      <c r="AA13" s="14">
        <v>2.1211709778520299E-2</v>
      </c>
      <c r="AB13" s="14"/>
      <c r="AC13" s="14">
        <v>3.69691461430873E-2</v>
      </c>
      <c r="AD13" s="14">
        <v>1.38361187422106E-2</v>
      </c>
      <c r="AE13" s="14">
        <v>1.7461200419391299E-2</v>
      </c>
      <c r="AF13" s="14"/>
      <c r="AG13" s="14">
        <v>9.0981892030240399E-3</v>
      </c>
      <c r="AH13" s="14">
        <v>1.22179898416204E-2</v>
      </c>
      <c r="AI13" s="14">
        <v>2.6293780712479901E-2</v>
      </c>
      <c r="AJ13" s="14">
        <v>2.6536616649105699E-2</v>
      </c>
      <c r="AK13" s="14">
        <v>2.0534175597681802E-2</v>
      </c>
    </row>
    <row r="14" spans="2:37" x14ac:dyDescent="0.3">
      <c r="B14" s="15" t="s">
        <v>122</v>
      </c>
      <c r="C14" s="14">
        <v>3.2259480045693303E-2</v>
      </c>
      <c r="D14" s="14">
        <v>2.40098943154398E-2</v>
      </c>
      <c r="E14" s="14">
        <v>3.98700398283467E-2</v>
      </c>
      <c r="F14" s="14"/>
      <c r="G14" s="14">
        <v>2.1674142601806001E-2</v>
      </c>
      <c r="H14" s="14">
        <v>3.06376175833659E-2</v>
      </c>
      <c r="I14" s="14">
        <v>2.7365506079779701E-2</v>
      </c>
      <c r="J14" s="14">
        <v>4.8822830825425802E-2</v>
      </c>
      <c r="K14" s="14"/>
      <c r="L14" s="14">
        <v>3.1410877031357899E-2</v>
      </c>
      <c r="M14" s="14">
        <v>4.3105169523526901E-2</v>
      </c>
      <c r="N14" s="14">
        <v>3.6274516322202799E-2</v>
      </c>
      <c r="O14" s="14">
        <v>3.6020294569535399E-2</v>
      </c>
      <c r="P14" s="14">
        <v>3.2349260571432399E-2</v>
      </c>
      <c r="Q14" s="14">
        <v>2.5839734472461101E-2</v>
      </c>
      <c r="R14" s="14">
        <v>2.4710281607130902E-2</v>
      </c>
      <c r="S14" s="14">
        <v>4.1347078665130099E-2</v>
      </c>
      <c r="T14" s="14">
        <v>3.5288298537234003E-2</v>
      </c>
      <c r="U14" s="14">
        <v>2.5844751848846499E-2</v>
      </c>
      <c r="V14" s="14">
        <v>1.32943464002943E-2</v>
      </c>
      <c r="W14" s="14">
        <v>3.41769491082103E-2</v>
      </c>
      <c r="X14" s="14"/>
      <c r="Y14" s="14">
        <v>1.8705985355033299E-2</v>
      </c>
      <c r="Z14" s="14">
        <v>2.8580089721010098E-2</v>
      </c>
      <c r="AA14" s="14">
        <v>2.15749635822758E-2</v>
      </c>
      <c r="AB14" s="14"/>
      <c r="AC14" s="14">
        <v>2.2371896523318401E-2</v>
      </c>
      <c r="AD14" s="14">
        <v>2.2420413898541301E-2</v>
      </c>
      <c r="AE14" s="14">
        <v>7.00497466308556E-2</v>
      </c>
      <c r="AF14" s="14"/>
      <c r="AG14" s="14">
        <v>9.2279015179481307E-3</v>
      </c>
      <c r="AH14" s="14">
        <v>3.7271046348153002E-2</v>
      </c>
      <c r="AI14" s="14">
        <v>2.7728333618631001E-2</v>
      </c>
      <c r="AJ14" s="14">
        <v>2.7662322539685601E-2</v>
      </c>
      <c r="AK14" s="14">
        <v>2.9871937595567399E-2</v>
      </c>
    </row>
    <row r="15" spans="2:37" x14ac:dyDescent="0.3">
      <c r="B15" s="15" t="s">
        <v>280</v>
      </c>
      <c r="C15" s="21">
        <v>0.70516933109900704</v>
      </c>
      <c r="D15" s="21">
        <v>0.68586402331595298</v>
      </c>
      <c r="E15" s="21">
        <v>0.72338805461120603</v>
      </c>
      <c r="F15" s="21"/>
      <c r="G15" s="21">
        <v>0.75598979305733705</v>
      </c>
      <c r="H15" s="21">
        <v>0.70403068598645002</v>
      </c>
      <c r="I15" s="21">
        <v>0.69366885274059797</v>
      </c>
      <c r="J15" s="21">
        <v>0.66253130878979705</v>
      </c>
      <c r="K15" s="21"/>
      <c r="L15" s="21">
        <v>0.68284859560232003</v>
      </c>
      <c r="M15" s="21">
        <v>0.69816050525395301</v>
      </c>
      <c r="N15" s="21">
        <v>0.72258830062262103</v>
      </c>
      <c r="O15" s="21">
        <v>0.69207770436534599</v>
      </c>
      <c r="P15" s="21">
        <v>0.73466307009007303</v>
      </c>
      <c r="Q15" s="21">
        <v>0.64971929660709504</v>
      </c>
      <c r="R15" s="21">
        <v>0.70361789027148203</v>
      </c>
      <c r="S15" s="21">
        <v>0.74558489277557005</v>
      </c>
      <c r="T15" s="21">
        <v>0.71927275592906403</v>
      </c>
      <c r="U15" s="21">
        <v>0.70483112737140197</v>
      </c>
      <c r="V15" s="21">
        <v>0.729558479395787</v>
      </c>
      <c r="W15" s="21">
        <v>0.78910847724150701</v>
      </c>
      <c r="X15" s="21"/>
      <c r="Y15" s="21">
        <v>0.71513743235766802</v>
      </c>
      <c r="Z15" s="21">
        <v>0.75075663677911297</v>
      </c>
      <c r="AA15" s="21">
        <v>0.71920218060404195</v>
      </c>
      <c r="AB15" s="21"/>
      <c r="AC15" s="21">
        <v>0.68504025296373905</v>
      </c>
      <c r="AD15" s="21">
        <v>0.767721959760441</v>
      </c>
      <c r="AE15" s="21">
        <v>0.627290825226124</v>
      </c>
      <c r="AF15" s="21"/>
      <c r="AG15" s="21">
        <v>0.69054120464897495</v>
      </c>
      <c r="AH15" s="21">
        <v>0.71416851315777197</v>
      </c>
      <c r="AI15" s="21">
        <v>0.757876623422434</v>
      </c>
      <c r="AJ15" s="21">
        <v>0.70089248093919398</v>
      </c>
      <c r="AK15" s="21">
        <v>0.69938438523552404</v>
      </c>
    </row>
    <row r="16" spans="2:37" x14ac:dyDescent="0.3">
      <c r="B16" s="15" t="s">
        <v>281</v>
      </c>
      <c r="C16" s="21">
        <v>6.7908689571667499E-2</v>
      </c>
      <c r="D16" s="21">
        <v>7.9142366956691093E-2</v>
      </c>
      <c r="E16" s="21">
        <v>5.7395318296804103E-2</v>
      </c>
      <c r="F16" s="21"/>
      <c r="G16" s="21">
        <v>5.3602819824544297E-2</v>
      </c>
      <c r="H16" s="21">
        <v>6.6615245577907503E-2</v>
      </c>
      <c r="I16" s="21">
        <v>7.75458525459745E-2</v>
      </c>
      <c r="J16" s="21">
        <v>7.7216113229776104E-2</v>
      </c>
      <c r="K16" s="21"/>
      <c r="L16" s="21">
        <v>7.7936376611420596E-2</v>
      </c>
      <c r="M16" s="21">
        <v>6.9727481613098996E-2</v>
      </c>
      <c r="N16" s="21">
        <v>6.5371732377268094E-2</v>
      </c>
      <c r="O16" s="21">
        <v>6.5172315005826001E-2</v>
      </c>
      <c r="P16" s="21">
        <v>5.0981496426669597E-2</v>
      </c>
      <c r="Q16" s="21">
        <v>6.6428361884049297E-2</v>
      </c>
      <c r="R16" s="21">
        <v>7.1817984898804296E-2</v>
      </c>
      <c r="S16" s="21">
        <v>7.3407526132826098E-2</v>
      </c>
      <c r="T16" s="21">
        <v>6.1053774130290499E-2</v>
      </c>
      <c r="U16" s="21">
        <v>7.5886287808659206E-2</v>
      </c>
      <c r="V16" s="21">
        <v>7.1970562668747101E-2</v>
      </c>
      <c r="W16" s="21">
        <v>4.8892310853723697E-2</v>
      </c>
      <c r="X16" s="21"/>
      <c r="Y16" s="21">
        <v>6.3871145121260298E-2</v>
      </c>
      <c r="Z16" s="21">
        <v>5.7320434652968003E-2</v>
      </c>
      <c r="AA16" s="21">
        <v>5.7963526747293201E-2</v>
      </c>
      <c r="AB16" s="21"/>
      <c r="AC16" s="21">
        <v>8.7826068850279299E-2</v>
      </c>
      <c r="AD16" s="21">
        <v>4.4361199016969798E-2</v>
      </c>
      <c r="AE16" s="21">
        <v>7.3729029286999107E-2</v>
      </c>
      <c r="AF16" s="21"/>
      <c r="AG16" s="21">
        <v>7.4530986265866905E-2</v>
      </c>
      <c r="AH16" s="21">
        <v>7.4662826947491601E-2</v>
      </c>
      <c r="AI16" s="21">
        <v>5.99800126391812E-2</v>
      </c>
      <c r="AJ16" s="21">
        <v>6.4471353239039506E-2</v>
      </c>
      <c r="AK16" s="21">
        <v>7.7740178359732098E-2</v>
      </c>
    </row>
    <row r="17" spans="2:37" x14ac:dyDescent="0.3">
      <c r="B17" s="15" t="s">
        <v>252</v>
      </c>
      <c r="C17" s="22">
        <v>0.63726064152733897</v>
      </c>
      <c r="D17" s="22">
        <v>0.60672165635926201</v>
      </c>
      <c r="E17" s="22">
        <v>0.66599273631440203</v>
      </c>
      <c r="F17" s="22"/>
      <c r="G17" s="22">
        <v>0.70238697323279198</v>
      </c>
      <c r="H17" s="22">
        <v>0.63741544040854203</v>
      </c>
      <c r="I17" s="22">
        <v>0.61612300019462396</v>
      </c>
      <c r="J17" s="22">
        <v>0.58531519556002098</v>
      </c>
      <c r="K17" s="22"/>
      <c r="L17" s="22">
        <v>0.60491221899089997</v>
      </c>
      <c r="M17" s="22">
        <v>0.62843302364085396</v>
      </c>
      <c r="N17" s="22">
        <v>0.65721656824535302</v>
      </c>
      <c r="O17" s="22">
        <v>0.62690538935952</v>
      </c>
      <c r="P17" s="22">
        <v>0.68368157366340399</v>
      </c>
      <c r="Q17" s="22">
        <v>0.58329093472304605</v>
      </c>
      <c r="R17" s="22">
        <v>0.63179990537267805</v>
      </c>
      <c r="S17" s="22">
        <v>0.67217736664274397</v>
      </c>
      <c r="T17" s="22">
        <v>0.65821898179877303</v>
      </c>
      <c r="U17" s="22">
        <v>0.62894483956274305</v>
      </c>
      <c r="V17" s="22">
        <v>0.65758791672703998</v>
      </c>
      <c r="W17" s="22">
        <v>0.74021616638778298</v>
      </c>
      <c r="X17" s="22"/>
      <c r="Y17" s="22">
        <v>0.651266287236407</v>
      </c>
      <c r="Z17" s="22">
        <v>0.69343620212614498</v>
      </c>
      <c r="AA17" s="22">
        <v>0.66123865385674896</v>
      </c>
      <c r="AB17" s="22"/>
      <c r="AC17" s="22">
        <v>0.59721418411345994</v>
      </c>
      <c r="AD17" s="22">
        <v>0.723360760743471</v>
      </c>
      <c r="AE17" s="22">
        <v>0.55356179593912502</v>
      </c>
      <c r="AF17" s="22"/>
      <c r="AG17" s="22">
        <v>0.61601021838310799</v>
      </c>
      <c r="AH17" s="22">
        <v>0.63950568621028003</v>
      </c>
      <c r="AI17" s="22">
        <v>0.69789661078325205</v>
      </c>
      <c r="AJ17" s="22">
        <v>0.63642112770015402</v>
      </c>
      <c r="AK17" s="22">
        <v>0.62164420687579203</v>
      </c>
    </row>
    <row r="18" spans="2:37" x14ac:dyDescent="0.3">
      <c r="B18" s="16" t="s">
        <v>161</v>
      </c>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315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275</v>
      </c>
      <c r="C9" s="14">
        <v>0.31223273489068998</v>
      </c>
      <c r="D9" s="14">
        <v>0.29343862468013399</v>
      </c>
      <c r="E9" s="14">
        <v>0.32868028247465197</v>
      </c>
      <c r="F9" s="14"/>
      <c r="G9" s="14">
        <v>0.32477216187159902</v>
      </c>
      <c r="H9" s="14">
        <v>0.31760769734917799</v>
      </c>
      <c r="I9" s="14">
        <v>0.29999678512435102</v>
      </c>
      <c r="J9" s="14">
        <v>0.30298265625837201</v>
      </c>
      <c r="K9" s="14"/>
      <c r="L9" s="14">
        <v>0.32888266217378798</v>
      </c>
      <c r="M9" s="14">
        <v>0.28953118845179898</v>
      </c>
      <c r="N9" s="14">
        <v>0.311200430446187</v>
      </c>
      <c r="O9" s="14">
        <v>0.32593911848993801</v>
      </c>
      <c r="P9" s="14">
        <v>0.31448385353078501</v>
      </c>
      <c r="Q9" s="14">
        <v>0.27255450927847702</v>
      </c>
      <c r="R9" s="14">
        <v>0.32912033826599701</v>
      </c>
      <c r="S9" s="14">
        <v>0.29898690293031599</v>
      </c>
      <c r="T9" s="14">
        <v>0.31540008115123602</v>
      </c>
      <c r="U9" s="14">
        <v>0.282432573598554</v>
      </c>
      <c r="V9" s="14">
        <v>0.36964717724280699</v>
      </c>
      <c r="W9" s="14">
        <v>0.362849005376085</v>
      </c>
      <c r="X9" s="14"/>
      <c r="Y9" s="14">
        <v>0.27446964327655898</v>
      </c>
      <c r="Z9" s="14">
        <v>0.35366455959245802</v>
      </c>
      <c r="AA9" s="14">
        <v>0.2962798524752</v>
      </c>
      <c r="AB9" s="14"/>
      <c r="AC9" s="14">
        <v>0.30466171991809099</v>
      </c>
      <c r="AD9" s="14">
        <v>0.33722184411364903</v>
      </c>
      <c r="AE9" s="14">
        <v>0.27442034536780802</v>
      </c>
      <c r="AF9" s="14"/>
      <c r="AG9" s="14">
        <v>0.29109306964174497</v>
      </c>
      <c r="AH9" s="14">
        <v>0.33097696775486202</v>
      </c>
      <c r="AI9" s="14">
        <v>0.32864900119718399</v>
      </c>
      <c r="AJ9" s="14">
        <v>0.31371428844257598</v>
      </c>
      <c r="AK9" s="14">
        <v>0.30653157068549602</v>
      </c>
    </row>
    <row r="10" spans="2:37" x14ac:dyDescent="0.3">
      <c r="B10" s="15" t="s">
        <v>276</v>
      </c>
      <c r="C10" s="14">
        <v>0.40450944738544597</v>
      </c>
      <c r="D10" s="14">
        <v>0.39215633490727703</v>
      </c>
      <c r="E10" s="14">
        <v>0.41791009939135498</v>
      </c>
      <c r="F10" s="14"/>
      <c r="G10" s="14">
        <v>0.41699271017525702</v>
      </c>
      <c r="H10" s="14">
        <v>0.40937834598063</v>
      </c>
      <c r="I10" s="14">
        <v>0.42002645141656503</v>
      </c>
      <c r="J10" s="14">
        <v>0.37425022205682201</v>
      </c>
      <c r="K10" s="14"/>
      <c r="L10" s="14">
        <v>0.39326903292396398</v>
      </c>
      <c r="M10" s="14">
        <v>0.41581963938351602</v>
      </c>
      <c r="N10" s="14">
        <v>0.36163292378046602</v>
      </c>
      <c r="O10" s="14">
        <v>0.37445401367520897</v>
      </c>
      <c r="P10" s="14">
        <v>0.38309707016521899</v>
      </c>
      <c r="Q10" s="14">
        <v>0.47363670855373702</v>
      </c>
      <c r="R10" s="14">
        <v>0.39007188855257502</v>
      </c>
      <c r="S10" s="14">
        <v>0.44817739965585401</v>
      </c>
      <c r="T10" s="14">
        <v>0.39945498743410002</v>
      </c>
      <c r="U10" s="14">
        <v>0.43910466633848</v>
      </c>
      <c r="V10" s="14">
        <v>0.35009957337673198</v>
      </c>
      <c r="W10" s="14">
        <v>0.441454680745059</v>
      </c>
      <c r="X10" s="14"/>
      <c r="Y10" s="14">
        <v>0.46909044855068799</v>
      </c>
      <c r="Z10" s="14">
        <v>0.41566270549370599</v>
      </c>
      <c r="AA10" s="14">
        <v>0.42943795633420401</v>
      </c>
      <c r="AB10" s="14"/>
      <c r="AC10" s="14">
        <v>0.38997986482163699</v>
      </c>
      <c r="AD10" s="14">
        <v>0.43024585279142902</v>
      </c>
      <c r="AE10" s="14">
        <v>0.38998904922837202</v>
      </c>
      <c r="AF10" s="14"/>
      <c r="AG10" s="14">
        <v>0.41937113016685601</v>
      </c>
      <c r="AH10" s="14">
        <v>0.38731842562672902</v>
      </c>
      <c r="AI10" s="14">
        <v>0.43271176093158098</v>
      </c>
      <c r="AJ10" s="14">
        <v>0.40517935785833997</v>
      </c>
      <c r="AK10" s="14">
        <v>0.40153749764812702</v>
      </c>
    </row>
    <row r="11" spans="2:37" x14ac:dyDescent="0.3">
      <c r="B11" s="15" t="s">
        <v>310</v>
      </c>
      <c r="C11" s="14">
        <v>0.196006648551939</v>
      </c>
      <c r="D11" s="14">
        <v>0.22129167738098701</v>
      </c>
      <c r="E11" s="14">
        <v>0.17195819753656499</v>
      </c>
      <c r="F11" s="14"/>
      <c r="G11" s="14">
        <v>0.18659332050135</v>
      </c>
      <c r="H11" s="14">
        <v>0.19602863518503399</v>
      </c>
      <c r="I11" s="14">
        <v>0.190127293878709</v>
      </c>
      <c r="J11" s="14">
        <v>0.21033300695780099</v>
      </c>
      <c r="K11" s="14"/>
      <c r="L11" s="14">
        <v>0.18839192267819399</v>
      </c>
      <c r="M11" s="14">
        <v>0.21777612404132199</v>
      </c>
      <c r="N11" s="14">
        <v>0.23149498572539401</v>
      </c>
      <c r="O11" s="14">
        <v>0.21132898469831199</v>
      </c>
      <c r="P11" s="14">
        <v>0.203106260286645</v>
      </c>
      <c r="Q11" s="14">
        <v>0.18476263478445401</v>
      </c>
      <c r="R11" s="14">
        <v>0.19447032382042501</v>
      </c>
      <c r="S11" s="14">
        <v>0.17103020560149701</v>
      </c>
      <c r="T11" s="14">
        <v>0.19304193032121</v>
      </c>
      <c r="U11" s="14">
        <v>0.17846454851705701</v>
      </c>
      <c r="V11" s="14">
        <v>0.181572383759076</v>
      </c>
      <c r="W11" s="14">
        <v>0.13847178795715101</v>
      </c>
      <c r="X11" s="14"/>
      <c r="Y11" s="14">
        <v>0.185263827341378</v>
      </c>
      <c r="Z11" s="14">
        <v>0.160267919376508</v>
      </c>
      <c r="AA11" s="14">
        <v>0.17162889475309301</v>
      </c>
      <c r="AB11" s="14"/>
      <c r="AC11" s="14">
        <v>0.217383420773261</v>
      </c>
      <c r="AD11" s="14">
        <v>0.165194163037752</v>
      </c>
      <c r="AE11" s="14">
        <v>0.21954143166722201</v>
      </c>
      <c r="AF11" s="14"/>
      <c r="AG11" s="14">
        <v>0.16067390892952599</v>
      </c>
      <c r="AH11" s="14">
        <v>0.18668442239099001</v>
      </c>
      <c r="AI11" s="14">
        <v>0.147478375763791</v>
      </c>
      <c r="AJ11" s="14">
        <v>0.20780834018038799</v>
      </c>
      <c r="AK11" s="14">
        <v>0.19541211735528299</v>
      </c>
    </row>
    <row r="12" spans="2:37" x14ac:dyDescent="0.3">
      <c r="B12" s="15" t="s">
        <v>278</v>
      </c>
      <c r="C12" s="14">
        <v>3.7103812432890897E-2</v>
      </c>
      <c r="D12" s="14">
        <v>4.6695784749047703E-2</v>
      </c>
      <c r="E12" s="14">
        <v>2.7983266837970599E-2</v>
      </c>
      <c r="F12" s="14"/>
      <c r="G12" s="14">
        <v>4.25338528061147E-2</v>
      </c>
      <c r="H12" s="14">
        <v>2.9074273164783299E-2</v>
      </c>
      <c r="I12" s="14">
        <v>4.1085628707757602E-2</v>
      </c>
      <c r="J12" s="14">
        <v>3.66195745434168E-2</v>
      </c>
      <c r="K12" s="14"/>
      <c r="L12" s="14">
        <v>3.6530473866535199E-2</v>
      </c>
      <c r="M12" s="14">
        <v>2.73571399684246E-2</v>
      </c>
      <c r="N12" s="14">
        <v>5.1189086100645403E-2</v>
      </c>
      <c r="O12" s="14">
        <v>3.2886707094895599E-2</v>
      </c>
      <c r="P12" s="14">
        <v>4.82332193233267E-2</v>
      </c>
      <c r="Q12" s="14">
        <v>3.6360542057369397E-2</v>
      </c>
      <c r="R12" s="14">
        <v>4.5284236072389197E-2</v>
      </c>
      <c r="S12" s="14">
        <v>4.0792984174980999E-2</v>
      </c>
      <c r="T12" s="14">
        <v>3.2876212560985302E-2</v>
      </c>
      <c r="U12" s="14">
        <v>3.5692649487531002E-2</v>
      </c>
      <c r="V12" s="14">
        <v>4.5801457851873603E-2</v>
      </c>
      <c r="W12" s="14">
        <v>1.1633156971264901E-2</v>
      </c>
      <c r="X12" s="14"/>
      <c r="Y12" s="14">
        <v>3.4857830753401098E-2</v>
      </c>
      <c r="Z12" s="14">
        <v>3.62299913334269E-2</v>
      </c>
      <c r="AA12" s="14">
        <v>6.5470564327466299E-2</v>
      </c>
      <c r="AB12" s="14"/>
      <c r="AC12" s="14">
        <v>3.9522017229496803E-2</v>
      </c>
      <c r="AD12" s="14">
        <v>3.6513190952075003E-2</v>
      </c>
      <c r="AE12" s="14">
        <v>2.6044075584779201E-2</v>
      </c>
      <c r="AF12" s="14"/>
      <c r="AG12" s="14">
        <v>0.100932311867017</v>
      </c>
      <c r="AH12" s="14">
        <v>4.53555267384433E-2</v>
      </c>
      <c r="AI12" s="14">
        <v>5.6164471525952699E-2</v>
      </c>
      <c r="AJ12" s="14">
        <v>2.27493776799838E-2</v>
      </c>
      <c r="AK12" s="14">
        <v>4.4952316212452798E-2</v>
      </c>
    </row>
    <row r="13" spans="2:37" x14ac:dyDescent="0.3">
      <c r="B13" s="15" t="s">
        <v>279</v>
      </c>
      <c r="C13" s="14">
        <v>1.7960330201492999E-2</v>
      </c>
      <c r="D13" s="14">
        <v>2.1181199703179301E-2</v>
      </c>
      <c r="E13" s="14">
        <v>1.4933991270372499E-2</v>
      </c>
      <c r="F13" s="14"/>
      <c r="G13" s="14">
        <v>9.7705350391943998E-3</v>
      </c>
      <c r="H13" s="14">
        <v>2.1545045670081499E-2</v>
      </c>
      <c r="I13" s="14">
        <v>1.8488580061328402E-2</v>
      </c>
      <c r="J13" s="14">
        <v>2.2880542809701601E-2</v>
      </c>
      <c r="K13" s="14"/>
      <c r="L13" s="14">
        <v>1.4925087750832001E-2</v>
      </c>
      <c r="M13" s="14">
        <v>1.70186713101078E-2</v>
      </c>
      <c r="N13" s="14">
        <v>7.9697855048729092E-3</v>
      </c>
      <c r="O13" s="14">
        <v>2.6506960203582199E-2</v>
      </c>
      <c r="P13" s="14">
        <v>1.85525937704594E-2</v>
      </c>
      <c r="Q13" s="14">
        <v>1.4568361886136199E-2</v>
      </c>
      <c r="R13" s="14">
        <v>1.22342018557986E-2</v>
      </c>
      <c r="S13" s="14">
        <v>8.2061557056117406E-3</v>
      </c>
      <c r="T13" s="14">
        <v>1.7824873554792901E-2</v>
      </c>
      <c r="U13" s="14">
        <v>2.2822777087163099E-2</v>
      </c>
      <c r="V13" s="14">
        <v>4.0099711657167601E-2</v>
      </c>
      <c r="W13" s="14">
        <v>2.3136601196191701E-2</v>
      </c>
      <c r="X13" s="14"/>
      <c r="Y13" s="14">
        <v>2.0702799323396599E-2</v>
      </c>
      <c r="Z13" s="14">
        <v>9.54594747682894E-3</v>
      </c>
      <c r="AA13" s="14">
        <v>1.0562975640361801E-2</v>
      </c>
      <c r="AB13" s="14"/>
      <c r="AC13" s="14">
        <v>2.80379182354831E-2</v>
      </c>
      <c r="AD13" s="14">
        <v>9.3551251637171706E-3</v>
      </c>
      <c r="AE13" s="14">
        <v>1.53958598173116E-2</v>
      </c>
      <c r="AF13" s="14"/>
      <c r="AG13" s="14">
        <v>1.87016778769079E-2</v>
      </c>
      <c r="AH13" s="14">
        <v>2.10954372459062E-2</v>
      </c>
      <c r="AI13" s="14">
        <v>1.3558358905748399E-2</v>
      </c>
      <c r="AJ13" s="14">
        <v>1.8612485397123998E-2</v>
      </c>
      <c r="AK13" s="14">
        <v>1.73478479426784E-2</v>
      </c>
    </row>
    <row r="14" spans="2:37" x14ac:dyDescent="0.3">
      <c r="B14" s="15" t="s">
        <v>122</v>
      </c>
      <c r="C14" s="14">
        <v>3.2187026537540499E-2</v>
      </c>
      <c r="D14" s="14">
        <v>2.52363785793757E-2</v>
      </c>
      <c r="E14" s="14">
        <v>3.8534162489085401E-2</v>
      </c>
      <c r="F14" s="14"/>
      <c r="G14" s="14">
        <v>1.9337419606485499E-2</v>
      </c>
      <c r="H14" s="14">
        <v>2.6366002650293499E-2</v>
      </c>
      <c r="I14" s="14">
        <v>3.0275260811289301E-2</v>
      </c>
      <c r="J14" s="14">
        <v>5.2933997373886099E-2</v>
      </c>
      <c r="K14" s="14"/>
      <c r="L14" s="14">
        <v>3.8000820606686601E-2</v>
      </c>
      <c r="M14" s="14">
        <v>3.2497236844830801E-2</v>
      </c>
      <c r="N14" s="14">
        <v>3.6512788442435197E-2</v>
      </c>
      <c r="O14" s="14">
        <v>2.8884215838063599E-2</v>
      </c>
      <c r="P14" s="14">
        <v>3.2527002923565002E-2</v>
      </c>
      <c r="Q14" s="14">
        <v>1.81172434398277E-2</v>
      </c>
      <c r="R14" s="14">
        <v>2.8819011432816202E-2</v>
      </c>
      <c r="S14" s="14">
        <v>3.2806351931740203E-2</v>
      </c>
      <c r="T14" s="14">
        <v>4.1401914977676001E-2</v>
      </c>
      <c r="U14" s="14">
        <v>4.1482784971214E-2</v>
      </c>
      <c r="V14" s="14">
        <v>1.2779696112342901E-2</v>
      </c>
      <c r="W14" s="14">
        <v>2.24547677542495E-2</v>
      </c>
      <c r="X14" s="14"/>
      <c r="Y14" s="14">
        <v>1.56154507545776E-2</v>
      </c>
      <c r="Z14" s="14">
        <v>2.46288767270725E-2</v>
      </c>
      <c r="AA14" s="14">
        <v>2.6619756469675002E-2</v>
      </c>
      <c r="AB14" s="14"/>
      <c r="AC14" s="14">
        <v>2.0415059022031602E-2</v>
      </c>
      <c r="AD14" s="14">
        <v>2.1469823941378401E-2</v>
      </c>
      <c r="AE14" s="14">
        <v>7.4609238334507305E-2</v>
      </c>
      <c r="AF14" s="14"/>
      <c r="AG14" s="14">
        <v>9.2279015179481307E-3</v>
      </c>
      <c r="AH14" s="14">
        <v>2.8569220243069401E-2</v>
      </c>
      <c r="AI14" s="14">
        <v>2.1438031675742101E-2</v>
      </c>
      <c r="AJ14" s="14">
        <v>3.19361504415887E-2</v>
      </c>
      <c r="AK14" s="14">
        <v>3.42186501559631E-2</v>
      </c>
    </row>
    <row r="15" spans="2:37" x14ac:dyDescent="0.3">
      <c r="B15" s="15" t="s">
        <v>280</v>
      </c>
      <c r="C15" s="21">
        <v>0.71674218227613695</v>
      </c>
      <c r="D15" s="21">
        <v>0.68559495958741001</v>
      </c>
      <c r="E15" s="21">
        <v>0.74659038186600701</v>
      </c>
      <c r="F15" s="21"/>
      <c r="G15" s="21">
        <v>0.74176487204685604</v>
      </c>
      <c r="H15" s="21">
        <v>0.72698604332980798</v>
      </c>
      <c r="I15" s="21">
        <v>0.72002323654091605</v>
      </c>
      <c r="J15" s="21">
        <v>0.67723287831519396</v>
      </c>
      <c r="K15" s="21"/>
      <c r="L15" s="21">
        <v>0.72215169509775201</v>
      </c>
      <c r="M15" s="21">
        <v>0.705350827835315</v>
      </c>
      <c r="N15" s="21">
        <v>0.67283335422665203</v>
      </c>
      <c r="O15" s="21">
        <v>0.70039313216514598</v>
      </c>
      <c r="P15" s="21">
        <v>0.697580923696004</v>
      </c>
      <c r="Q15" s="21">
        <v>0.74619121783221298</v>
      </c>
      <c r="R15" s="21">
        <v>0.71919222681857198</v>
      </c>
      <c r="S15" s="21">
        <v>0.74716430258616995</v>
      </c>
      <c r="T15" s="21">
        <v>0.71485506858533598</v>
      </c>
      <c r="U15" s="21">
        <v>0.721537239937035</v>
      </c>
      <c r="V15" s="21">
        <v>0.71974675061953997</v>
      </c>
      <c r="W15" s="21">
        <v>0.804303686121143</v>
      </c>
      <c r="X15" s="21"/>
      <c r="Y15" s="21">
        <v>0.74356009182724703</v>
      </c>
      <c r="Z15" s="21">
        <v>0.769327265086164</v>
      </c>
      <c r="AA15" s="21">
        <v>0.72571780880940395</v>
      </c>
      <c r="AB15" s="21"/>
      <c r="AC15" s="21">
        <v>0.69464158473972704</v>
      </c>
      <c r="AD15" s="21">
        <v>0.76746769690507799</v>
      </c>
      <c r="AE15" s="21">
        <v>0.66440939459617998</v>
      </c>
      <c r="AF15" s="21"/>
      <c r="AG15" s="21">
        <v>0.71046419980860098</v>
      </c>
      <c r="AH15" s="21">
        <v>0.71829539338159099</v>
      </c>
      <c r="AI15" s="21">
        <v>0.76136076212876602</v>
      </c>
      <c r="AJ15" s="21">
        <v>0.71889364630091601</v>
      </c>
      <c r="AK15" s="21">
        <v>0.70806906833362304</v>
      </c>
    </row>
    <row r="16" spans="2:37" x14ac:dyDescent="0.3">
      <c r="B16" s="15" t="s">
        <v>281</v>
      </c>
      <c r="C16" s="21">
        <v>5.5064142634383903E-2</v>
      </c>
      <c r="D16" s="21">
        <v>6.7876984452226993E-2</v>
      </c>
      <c r="E16" s="21">
        <v>4.2917258108343098E-2</v>
      </c>
      <c r="F16" s="21"/>
      <c r="G16" s="21">
        <v>5.2304387845309101E-2</v>
      </c>
      <c r="H16" s="21">
        <v>5.0619318834864799E-2</v>
      </c>
      <c r="I16" s="21">
        <v>5.9574208769086E-2</v>
      </c>
      <c r="J16" s="21">
        <v>5.9500117353118498E-2</v>
      </c>
      <c r="K16" s="21"/>
      <c r="L16" s="21">
        <v>5.1455561617367203E-2</v>
      </c>
      <c r="M16" s="21">
        <v>4.43758112785324E-2</v>
      </c>
      <c r="N16" s="21">
        <v>5.9158871605518297E-2</v>
      </c>
      <c r="O16" s="21">
        <v>5.9393667298477698E-2</v>
      </c>
      <c r="P16" s="21">
        <v>6.67858130937862E-2</v>
      </c>
      <c r="Q16" s="21">
        <v>5.0928903943505598E-2</v>
      </c>
      <c r="R16" s="21">
        <v>5.7518437928187803E-2</v>
      </c>
      <c r="S16" s="21">
        <v>4.89991398805927E-2</v>
      </c>
      <c r="T16" s="21">
        <v>5.0701086115778199E-2</v>
      </c>
      <c r="U16" s="21">
        <v>5.85154265746941E-2</v>
      </c>
      <c r="V16" s="21">
        <v>8.5901169509041198E-2</v>
      </c>
      <c r="W16" s="21">
        <v>3.4769758167456602E-2</v>
      </c>
      <c r="X16" s="21"/>
      <c r="Y16" s="21">
        <v>5.5560630076797797E-2</v>
      </c>
      <c r="Z16" s="21">
        <v>4.5775938810255802E-2</v>
      </c>
      <c r="AA16" s="21">
        <v>7.6033539967828107E-2</v>
      </c>
      <c r="AB16" s="21"/>
      <c r="AC16" s="21">
        <v>6.7559935464979903E-2</v>
      </c>
      <c r="AD16" s="21">
        <v>4.5868316115792201E-2</v>
      </c>
      <c r="AE16" s="21">
        <v>4.1439935402090698E-2</v>
      </c>
      <c r="AF16" s="21"/>
      <c r="AG16" s="21">
        <v>0.119633989743925</v>
      </c>
      <c r="AH16" s="21">
        <v>6.6450963984349506E-2</v>
      </c>
      <c r="AI16" s="21">
        <v>6.9722830431701105E-2</v>
      </c>
      <c r="AJ16" s="21">
        <v>4.1361863077107798E-2</v>
      </c>
      <c r="AK16" s="21">
        <v>6.2300164155131302E-2</v>
      </c>
    </row>
    <row r="17" spans="2:37" x14ac:dyDescent="0.3">
      <c r="B17" s="15" t="s">
        <v>252</v>
      </c>
      <c r="C17" s="22">
        <v>0.66167803964175298</v>
      </c>
      <c r="D17" s="22">
        <v>0.61771797513518301</v>
      </c>
      <c r="E17" s="22">
        <v>0.703673123757664</v>
      </c>
      <c r="F17" s="22"/>
      <c r="G17" s="22">
        <v>0.68946048420154704</v>
      </c>
      <c r="H17" s="22">
        <v>0.67636672449494295</v>
      </c>
      <c r="I17" s="22">
        <v>0.66044902777183001</v>
      </c>
      <c r="J17" s="22">
        <v>0.61773276096207597</v>
      </c>
      <c r="K17" s="22"/>
      <c r="L17" s="22">
        <v>0.67069613348038504</v>
      </c>
      <c r="M17" s="22">
        <v>0.66097501655678303</v>
      </c>
      <c r="N17" s="22">
        <v>0.613674482621134</v>
      </c>
      <c r="O17" s="22">
        <v>0.64099946486666903</v>
      </c>
      <c r="P17" s="22">
        <v>0.63079511060221805</v>
      </c>
      <c r="Q17" s="22">
        <v>0.69526231388870796</v>
      </c>
      <c r="R17" s="22">
        <v>0.66167378889038397</v>
      </c>
      <c r="S17" s="22">
        <v>0.69816516270557705</v>
      </c>
      <c r="T17" s="22">
        <v>0.66415398246955704</v>
      </c>
      <c r="U17" s="22">
        <v>0.66302181336234001</v>
      </c>
      <c r="V17" s="22">
        <v>0.63384558111049805</v>
      </c>
      <c r="W17" s="22">
        <v>0.76953392795368702</v>
      </c>
      <c r="X17" s="22"/>
      <c r="Y17" s="22">
        <v>0.68799946175044902</v>
      </c>
      <c r="Z17" s="22">
        <v>0.72355132627590801</v>
      </c>
      <c r="AA17" s="22">
        <v>0.64968426884157604</v>
      </c>
      <c r="AB17" s="22"/>
      <c r="AC17" s="22">
        <v>0.62708164927474797</v>
      </c>
      <c r="AD17" s="22">
        <v>0.72159938078928598</v>
      </c>
      <c r="AE17" s="22">
        <v>0.62296945919408897</v>
      </c>
      <c r="AF17" s="22"/>
      <c r="AG17" s="22">
        <v>0.59083021006467595</v>
      </c>
      <c r="AH17" s="22">
        <v>0.65184442939724196</v>
      </c>
      <c r="AI17" s="22">
        <v>0.691637931697065</v>
      </c>
      <c r="AJ17" s="22">
        <v>0.67753178322380803</v>
      </c>
      <c r="AK17" s="22">
        <v>0.64576890417849198</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316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275</v>
      </c>
      <c r="C9" s="14">
        <v>0.31214888121760198</v>
      </c>
      <c r="D9" s="14">
        <v>0.291731982543183</v>
      </c>
      <c r="E9" s="14">
        <v>0.33019259947249402</v>
      </c>
      <c r="F9" s="14"/>
      <c r="G9" s="14">
        <v>0.36208338018274999</v>
      </c>
      <c r="H9" s="14">
        <v>0.28629722749146702</v>
      </c>
      <c r="I9" s="14">
        <v>0.31791493121688302</v>
      </c>
      <c r="J9" s="14">
        <v>0.28168493767476099</v>
      </c>
      <c r="K9" s="14"/>
      <c r="L9" s="14">
        <v>0.34483716317389201</v>
      </c>
      <c r="M9" s="14">
        <v>0.30418857599212701</v>
      </c>
      <c r="N9" s="14">
        <v>0.33990904657735199</v>
      </c>
      <c r="O9" s="14">
        <v>0.300376788569163</v>
      </c>
      <c r="P9" s="14">
        <v>0.31758775048874799</v>
      </c>
      <c r="Q9" s="14">
        <v>0.30484331261126202</v>
      </c>
      <c r="R9" s="14">
        <v>0.33721760993065703</v>
      </c>
      <c r="S9" s="14">
        <v>0.29038510930594802</v>
      </c>
      <c r="T9" s="14">
        <v>0.28840320062546798</v>
      </c>
      <c r="U9" s="14">
        <v>0.27334989846639601</v>
      </c>
      <c r="V9" s="14">
        <v>0.32766676827496299</v>
      </c>
      <c r="W9" s="14">
        <v>0.30420401840375899</v>
      </c>
      <c r="X9" s="14"/>
      <c r="Y9" s="14">
        <v>0.31145750148841</v>
      </c>
      <c r="Z9" s="14">
        <v>0.33061050283535098</v>
      </c>
      <c r="AA9" s="14">
        <v>0.36041765692377598</v>
      </c>
      <c r="AB9" s="14"/>
      <c r="AC9" s="14">
        <v>0.31417909033949198</v>
      </c>
      <c r="AD9" s="14">
        <v>0.34072404602073297</v>
      </c>
      <c r="AE9" s="14">
        <v>0.25546529522155698</v>
      </c>
      <c r="AF9" s="14"/>
      <c r="AG9" s="14">
        <v>0.28369630636944798</v>
      </c>
      <c r="AH9" s="14">
        <v>0.29953501605774502</v>
      </c>
      <c r="AI9" s="14">
        <v>0.353417391714409</v>
      </c>
      <c r="AJ9" s="14">
        <v>0.317677918875926</v>
      </c>
      <c r="AK9" s="14">
        <v>0.293279113502319</v>
      </c>
    </row>
    <row r="10" spans="2:37" x14ac:dyDescent="0.3">
      <c r="B10" s="15" t="s">
        <v>276</v>
      </c>
      <c r="C10" s="14">
        <v>0.36772972828035999</v>
      </c>
      <c r="D10" s="14">
        <v>0.37759297436433997</v>
      </c>
      <c r="E10" s="14">
        <v>0.35986196801728998</v>
      </c>
      <c r="F10" s="14"/>
      <c r="G10" s="14">
        <v>0.37737184188223299</v>
      </c>
      <c r="H10" s="14">
        <v>0.40526452536545299</v>
      </c>
      <c r="I10" s="14">
        <v>0.37028622121552601</v>
      </c>
      <c r="J10" s="14">
        <v>0.31241180461470203</v>
      </c>
      <c r="K10" s="14"/>
      <c r="L10" s="14">
        <v>0.34894159543608699</v>
      </c>
      <c r="M10" s="14">
        <v>0.377658065616022</v>
      </c>
      <c r="N10" s="14">
        <v>0.36150986005430902</v>
      </c>
      <c r="O10" s="14">
        <v>0.36559524409570598</v>
      </c>
      <c r="P10" s="14">
        <v>0.35625114606386699</v>
      </c>
      <c r="Q10" s="14">
        <v>0.38526433061464999</v>
      </c>
      <c r="R10" s="14">
        <v>0.34330503600100798</v>
      </c>
      <c r="S10" s="14">
        <v>0.33862389948386301</v>
      </c>
      <c r="T10" s="14">
        <v>0.41636873308210398</v>
      </c>
      <c r="U10" s="14">
        <v>0.34915500510677999</v>
      </c>
      <c r="V10" s="14">
        <v>0.33030494419658002</v>
      </c>
      <c r="W10" s="14">
        <v>0.45374044871142899</v>
      </c>
      <c r="X10" s="14"/>
      <c r="Y10" s="14">
        <v>0.39566882902247003</v>
      </c>
      <c r="Z10" s="14">
        <v>0.370995078381679</v>
      </c>
      <c r="AA10" s="14">
        <v>0.40839966747170597</v>
      </c>
      <c r="AB10" s="14"/>
      <c r="AC10" s="14">
        <v>0.375146206301611</v>
      </c>
      <c r="AD10" s="14">
        <v>0.38142454047760999</v>
      </c>
      <c r="AE10" s="14">
        <v>0.36228591804965099</v>
      </c>
      <c r="AF10" s="14"/>
      <c r="AG10" s="14">
        <v>0.42158061207022901</v>
      </c>
      <c r="AH10" s="14">
        <v>0.38566564569352801</v>
      </c>
      <c r="AI10" s="14">
        <v>0.38342354672903001</v>
      </c>
      <c r="AJ10" s="14">
        <v>0.36603839988147302</v>
      </c>
      <c r="AK10" s="14">
        <v>0.35439237687189401</v>
      </c>
    </row>
    <row r="11" spans="2:37" x14ac:dyDescent="0.3">
      <c r="B11" s="15" t="s">
        <v>310</v>
      </c>
      <c r="C11" s="14">
        <v>0.19458465422457899</v>
      </c>
      <c r="D11" s="14">
        <v>0.20074770771931599</v>
      </c>
      <c r="E11" s="14">
        <v>0.18851954113897301</v>
      </c>
      <c r="F11" s="14"/>
      <c r="G11" s="14">
        <v>0.15945778653548201</v>
      </c>
      <c r="H11" s="14">
        <v>0.184614733546238</v>
      </c>
      <c r="I11" s="14">
        <v>0.19512657088441199</v>
      </c>
      <c r="J11" s="14">
        <v>0.24525411720801399</v>
      </c>
      <c r="K11" s="14"/>
      <c r="L11" s="14">
        <v>0.18352042598017301</v>
      </c>
      <c r="M11" s="14">
        <v>0.18767837638488499</v>
      </c>
      <c r="N11" s="14">
        <v>0.176570949144497</v>
      </c>
      <c r="O11" s="14">
        <v>0.20444950562705499</v>
      </c>
      <c r="P11" s="14">
        <v>0.194581950603776</v>
      </c>
      <c r="Q11" s="14">
        <v>0.19117915694735199</v>
      </c>
      <c r="R11" s="14">
        <v>0.19497362000216201</v>
      </c>
      <c r="S11" s="14">
        <v>0.229893032317631</v>
      </c>
      <c r="T11" s="14">
        <v>0.1854517934015</v>
      </c>
      <c r="U11" s="14">
        <v>0.21773101895229199</v>
      </c>
      <c r="V11" s="14">
        <v>0.23659006599899299</v>
      </c>
      <c r="W11" s="14">
        <v>0.15041431074682701</v>
      </c>
      <c r="X11" s="14"/>
      <c r="Y11" s="14">
        <v>0.16610140998928499</v>
      </c>
      <c r="Z11" s="14">
        <v>0.18800593633732501</v>
      </c>
      <c r="AA11" s="14">
        <v>0.162195673795406</v>
      </c>
      <c r="AB11" s="14"/>
      <c r="AC11" s="14">
        <v>0.178473257863449</v>
      </c>
      <c r="AD11" s="14">
        <v>0.18027729196176401</v>
      </c>
      <c r="AE11" s="14">
        <v>0.228917206662798</v>
      </c>
      <c r="AF11" s="14"/>
      <c r="AG11" s="14">
        <v>0.13762385756301501</v>
      </c>
      <c r="AH11" s="14">
        <v>0.19096757125550301</v>
      </c>
      <c r="AI11" s="14">
        <v>0.16960428624298199</v>
      </c>
      <c r="AJ11" s="14">
        <v>0.192310278081541</v>
      </c>
      <c r="AK11" s="14">
        <v>0.21946636960377799</v>
      </c>
    </row>
    <row r="12" spans="2:37" x14ac:dyDescent="0.3">
      <c r="B12" s="15" t="s">
        <v>278</v>
      </c>
      <c r="C12" s="14">
        <v>5.0607221068213602E-2</v>
      </c>
      <c r="D12" s="14">
        <v>6.6674070322641693E-2</v>
      </c>
      <c r="E12" s="14">
        <v>3.5254006287411897E-2</v>
      </c>
      <c r="F12" s="14"/>
      <c r="G12" s="14">
        <v>5.0007489954373499E-2</v>
      </c>
      <c r="H12" s="14">
        <v>5.7971900055332697E-2</v>
      </c>
      <c r="I12" s="14">
        <v>4.79636077647633E-2</v>
      </c>
      <c r="J12" s="14">
        <v>4.6674103045910097E-2</v>
      </c>
      <c r="K12" s="14"/>
      <c r="L12" s="14">
        <v>5.04601949433185E-2</v>
      </c>
      <c r="M12" s="14">
        <v>5.2748877772959002E-2</v>
      </c>
      <c r="N12" s="14">
        <v>3.2231201199677102E-2</v>
      </c>
      <c r="O12" s="14">
        <v>6.4958788288505501E-2</v>
      </c>
      <c r="P12" s="14">
        <v>5.7522815044835203E-2</v>
      </c>
      <c r="Q12" s="14">
        <v>4.3792425927765298E-2</v>
      </c>
      <c r="R12" s="14">
        <v>5.8840043626684803E-2</v>
      </c>
      <c r="S12" s="14">
        <v>5.8593399161841003E-2</v>
      </c>
      <c r="T12" s="14">
        <v>2.31130536951757E-2</v>
      </c>
      <c r="U12" s="14">
        <v>7.8081942938608706E-2</v>
      </c>
      <c r="V12" s="14">
        <v>5.25964160835206E-2</v>
      </c>
      <c r="W12" s="14">
        <v>3.4636621896364003E-2</v>
      </c>
      <c r="X12" s="14"/>
      <c r="Y12" s="14">
        <v>7.07129421151729E-2</v>
      </c>
      <c r="Z12" s="14">
        <v>4.1526013295048597E-2</v>
      </c>
      <c r="AA12" s="14">
        <v>2.0906493351918999E-2</v>
      </c>
      <c r="AB12" s="14"/>
      <c r="AC12" s="14">
        <v>6.3205146403630896E-2</v>
      </c>
      <c r="AD12" s="14">
        <v>4.1427536775152297E-2</v>
      </c>
      <c r="AE12" s="14">
        <v>4.0543983775541803E-2</v>
      </c>
      <c r="AF12" s="14"/>
      <c r="AG12" s="14">
        <v>8.5219275123743499E-2</v>
      </c>
      <c r="AH12" s="14">
        <v>6.6034762220860396E-2</v>
      </c>
      <c r="AI12" s="14">
        <v>4.4848661876811802E-2</v>
      </c>
      <c r="AJ12" s="14">
        <v>4.8716439003280203E-2</v>
      </c>
      <c r="AK12" s="14">
        <v>4.9579713220073998E-2</v>
      </c>
    </row>
    <row r="13" spans="2:37" x14ac:dyDescent="0.3">
      <c r="B13" s="15" t="s">
        <v>279</v>
      </c>
      <c r="C13" s="14">
        <v>2.0345662038564499E-2</v>
      </c>
      <c r="D13" s="14">
        <v>2.54100888527879E-2</v>
      </c>
      <c r="E13" s="14">
        <v>1.55351167102476E-2</v>
      </c>
      <c r="F13" s="14"/>
      <c r="G13" s="14">
        <v>1.6982960469090699E-2</v>
      </c>
      <c r="H13" s="14">
        <v>1.52525319254027E-2</v>
      </c>
      <c r="I13" s="14">
        <v>2.2967977149034199E-2</v>
      </c>
      <c r="J13" s="14">
        <v>2.7258209957152502E-2</v>
      </c>
      <c r="K13" s="14"/>
      <c r="L13" s="14">
        <v>1.24338204536877E-2</v>
      </c>
      <c r="M13" s="14">
        <v>1.9621016162417401E-2</v>
      </c>
      <c r="N13" s="14">
        <v>2.8797248416090299E-2</v>
      </c>
      <c r="O13" s="14">
        <v>1.05816894478573E-2</v>
      </c>
      <c r="P13" s="14">
        <v>3.2284884603829E-2</v>
      </c>
      <c r="Q13" s="14">
        <v>2.5482283382493899E-2</v>
      </c>
      <c r="R13" s="14">
        <v>1.23176239236649E-2</v>
      </c>
      <c r="S13" s="14">
        <v>1.6397582651091199E-2</v>
      </c>
      <c r="T13" s="14">
        <v>1.4970542630826001E-2</v>
      </c>
      <c r="U13" s="14">
        <v>3.27184535504376E-2</v>
      </c>
      <c r="V13" s="14">
        <v>3.3294657294978498E-2</v>
      </c>
      <c r="W13" s="14">
        <v>1.1361775108906E-2</v>
      </c>
      <c r="X13" s="14"/>
      <c r="Y13" s="14">
        <v>1.6921768644030999E-2</v>
      </c>
      <c r="Z13" s="14">
        <v>1.6628759244786899E-2</v>
      </c>
      <c r="AA13" s="14">
        <v>2.65739888733789E-2</v>
      </c>
      <c r="AB13" s="14"/>
      <c r="AC13" s="14">
        <v>2.9584078133459601E-2</v>
      </c>
      <c r="AD13" s="14">
        <v>1.096787938349E-2</v>
      </c>
      <c r="AE13" s="14">
        <v>2.1162580919694401E-2</v>
      </c>
      <c r="AF13" s="14"/>
      <c r="AG13" s="14">
        <v>5.3692158864848703E-2</v>
      </c>
      <c r="AH13" s="14">
        <v>1.6564474511142301E-2</v>
      </c>
      <c r="AI13" s="14">
        <v>1.15010252744846E-2</v>
      </c>
      <c r="AJ13" s="14">
        <v>2.0427470390487201E-2</v>
      </c>
      <c r="AK13" s="14">
        <v>2.2036726228762699E-2</v>
      </c>
    </row>
    <row r="14" spans="2:37" x14ac:dyDescent="0.3">
      <c r="B14" s="15" t="s">
        <v>122</v>
      </c>
      <c r="C14" s="14">
        <v>5.4583853170681401E-2</v>
      </c>
      <c r="D14" s="14">
        <v>3.7843176197731303E-2</v>
      </c>
      <c r="E14" s="14">
        <v>7.0636768373584194E-2</v>
      </c>
      <c r="F14" s="14"/>
      <c r="G14" s="14">
        <v>3.4096540976071101E-2</v>
      </c>
      <c r="H14" s="14">
        <v>5.0599081616106101E-2</v>
      </c>
      <c r="I14" s="14">
        <v>4.5740691769381898E-2</v>
      </c>
      <c r="J14" s="14">
        <v>8.6716827499460303E-2</v>
      </c>
      <c r="K14" s="14"/>
      <c r="L14" s="14">
        <v>5.9806800012842901E-2</v>
      </c>
      <c r="M14" s="14">
        <v>5.8105088071590497E-2</v>
      </c>
      <c r="N14" s="14">
        <v>6.09816946080739E-2</v>
      </c>
      <c r="O14" s="14">
        <v>5.4037983971712902E-2</v>
      </c>
      <c r="P14" s="14">
        <v>4.1771453194944401E-2</v>
      </c>
      <c r="Q14" s="14">
        <v>4.9438490516476599E-2</v>
      </c>
      <c r="R14" s="14">
        <v>5.3346066515823402E-2</v>
      </c>
      <c r="S14" s="14">
        <v>6.6106977079625595E-2</v>
      </c>
      <c r="T14" s="14">
        <v>7.1692676564926505E-2</v>
      </c>
      <c r="U14" s="14">
        <v>4.8963680985485501E-2</v>
      </c>
      <c r="V14" s="14">
        <v>1.95471481509643E-2</v>
      </c>
      <c r="W14" s="14">
        <v>4.5642825132715198E-2</v>
      </c>
      <c r="X14" s="14"/>
      <c r="Y14" s="14">
        <v>3.9137548740631703E-2</v>
      </c>
      <c r="Z14" s="14">
        <v>5.2233709905809202E-2</v>
      </c>
      <c r="AA14" s="14">
        <v>2.15065195838137E-2</v>
      </c>
      <c r="AB14" s="14"/>
      <c r="AC14" s="14">
        <v>3.9412220958357003E-2</v>
      </c>
      <c r="AD14" s="14">
        <v>4.5178705381250198E-2</v>
      </c>
      <c r="AE14" s="14">
        <v>9.1625015370757304E-2</v>
      </c>
      <c r="AF14" s="14"/>
      <c r="AG14" s="14">
        <v>1.81877900087161E-2</v>
      </c>
      <c r="AH14" s="14">
        <v>4.1232530261221999E-2</v>
      </c>
      <c r="AI14" s="14">
        <v>3.7205088162282303E-2</v>
      </c>
      <c r="AJ14" s="14">
        <v>5.4829493767293E-2</v>
      </c>
      <c r="AK14" s="14">
        <v>6.1245700573173002E-2</v>
      </c>
    </row>
    <row r="15" spans="2:37" x14ac:dyDescent="0.3">
      <c r="B15" s="15" t="s">
        <v>280</v>
      </c>
      <c r="C15" s="21">
        <v>0.67987860949796197</v>
      </c>
      <c r="D15" s="21">
        <v>0.66932495690752303</v>
      </c>
      <c r="E15" s="21">
        <v>0.690054567489783</v>
      </c>
      <c r="F15" s="21"/>
      <c r="G15" s="21">
        <v>0.73945522206498304</v>
      </c>
      <c r="H15" s="21">
        <v>0.69156175285692001</v>
      </c>
      <c r="I15" s="21">
        <v>0.68820115243240898</v>
      </c>
      <c r="J15" s="21">
        <v>0.59409674228946296</v>
      </c>
      <c r="K15" s="21"/>
      <c r="L15" s="21">
        <v>0.69377875860997795</v>
      </c>
      <c r="M15" s="21">
        <v>0.68184664160814801</v>
      </c>
      <c r="N15" s="21">
        <v>0.70141890663166095</v>
      </c>
      <c r="O15" s="21">
        <v>0.66597203266486904</v>
      </c>
      <c r="P15" s="21">
        <v>0.67383889655261597</v>
      </c>
      <c r="Q15" s="21">
        <v>0.690107643225912</v>
      </c>
      <c r="R15" s="21">
        <v>0.680522645931665</v>
      </c>
      <c r="S15" s="21">
        <v>0.62900900878981103</v>
      </c>
      <c r="T15" s="21">
        <v>0.70477193370757196</v>
      </c>
      <c r="U15" s="21">
        <v>0.622504903573176</v>
      </c>
      <c r="V15" s="21">
        <v>0.65797171247154296</v>
      </c>
      <c r="W15" s="21">
        <v>0.75794446711518704</v>
      </c>
      <c r="X15" s="21"/>
      <c r="Y15" s="21">
        <v>0.70712633051088003</v>
      </c>
      <c r="Z15" s="21">
        <v>0.70160558121703098</v>
      </c>
      <c r="AA15" s="21">
        <v>0.768817324395482</v>
      </c>
      <c r="AB15" s="21"/>
      <c r="AC15" s="21">
        <v>0.68932529664110398</v>
      </c>
      <c r="AD15" s="21">
        <v>0.72214858649834301</v>
      </c>
      <c r="AE15" s="21">
        <v>0.61775121327120797</v>
      </c>
      <c r="AF15" s="21"/>
      <c r="AG15" s="21">
        <v>0.70527691843967699</v>
      </c>
      <c r="AH15" s="21">
        <v>0.68520066175127203</v>
      </c>
      <c r="AI15" s="21">
        <v>0.73684093844343901</v>
      </c>
      <c r="AJ15" s="21">
        <v>0.68371631875739902</v>
      </c>
      <c r="AK15" s="21">
        <v>0.64767149037421201</v>
      </c>
    </row>
    <row r="16" spans="2:37" x14ac:dyDescent="0.3">
      <c r="B16" s="15" t="s">
        <v>281</v>
      </c>
      <c r="C16" s="21">
        <v>7.0952883106778095E-2</v>
      </c>
      <c r="D16" s="21">
        <v>9.20841591754296E-2</v>
      </c>
      <c r="E16" s="21">
        <v>5.0789122997659503E-2</v>
      </c>
      <c r="F16" s="21"/>
      <c r="G16" s="21">
        <v>6.6990450423464201E-2</v>
      </c>
      <c r="H16" s="21">
        <v>7.3224431980735402E-2</v>
      </c>
      <c r="I16" s="21">
        <v>7.0931584913797502E-2</v>
      </c>
      <c r="J16" s="21">
        <v>7.3932313003062605E-2</v>
      </c>
      <c r="K16" s="21"/>
      <c r="L16" s="21">
        <v>6.2894015397006203E-2</v>
      </c>
      <c r="M16" s="21">
        <v>7.2369893935376406E-2</v>
      </c>
      <c r="N16" s="21">
        <v>6.1028449615767401E-2</v>
      </c>
      <c r="O16" s="21">
        <v>7.5540477736362799E-2</v>
      </c>
      <c r="P16" s="21">
        <v>8.9807699648664197E-2</v>
      </c>
      <c r="Q16" s="21">
        <v>6.92747093102591E-2</v>
      </c>
      <c r="R16" s="21">
        <v>7.1157667550349593E-2</v>
      </c>
      <c r="S16" s="21">
        <v>7.4990981812932206E-2</v>
      </c>
      <c r="T16" s="21">
        <v>3.8083596326001702E-2</v>
      </c>
      <c r="U16" s="21">
        <v>0.11080039648904599</v>
      </c>
      <c r="V16" s="21">
        <v>8.5891073378499105E-2</v>
      </c>
      <c r="W16" s="21">
        <v>4.5998397005270003E-2</v>
      </c>
      <c r="X16" s="21"/>
      <c r="Y16" s="21">
        <v>8.7634710759203899E-2</v>
      </c>
      <c r="Z16" s="21">
        <v>5.8154772539835399E-2</v>
      </c>
      <c r="AA16" s="21">
        <v>4.7480482225297903E-2</v>
      </c>
      <c r="AB16" s="21"/>
      <c r="AC16" s="21">
        <v>9.2789224537090501E-2</v>
      </c>
      <c r="AD16" s="21">
        <v>5.2395416158642301E-2</v>
      </c>
      <c r="AE16" s="21">
        <v>6.17065646952362E-2</v>
      </c>
      <c r="AF16" s="21"/>
      <c r="AG16" s="21">
        <v>0.13891143398859199</v>
      </c>
      <c r="AH16" s="21">
        <v>8.2599236732002604E-2</v>
      </c>
      <c r="AI16" s="21">
        <v>5.6349687151296297E-2</v>
      </c>
      <c r="AJ16" s="21">
        <v>6.9143909393767397E-2</v>
      </c>
      <c r="AK16" s="21">
        <v>7.1616439448836694E-2</v>
      </c>
    </row>
    <row r="17" spans="2:37" x14ac:dyDescent="0.3">
      <c r="B17" s="15" t="s">
        <v>252</v>
      </c>
      <c r="C17" s="22">
        <v>0.60892572639118403</v>
      </c>
      <c r="D17" s="22">
        <v>0.57724079773209402</v>
      </c>
      <c r="E17" s="22">
        <v>0.63926544449212397</v>
      </c>
      <c r="F17" s="22"/>
      <c r="G17" s="22">
        <v>0.67246477164151897</v>
      </c>
      <c r="H17" s="22">
        <v>0.61833732087618498</v>
      </c>
      <c r="I17" s="22">
        <v>0.61726956751861195</v>
      </c>
      <c r="J17" s="22">
        <v>0.52016442928640105</v>
      </c>
      <c r="K17" s="22"/>
      <c r="L17" s="22">
        <v>0.63088474321297205</v>
      </c>
      <c r="M17" s="22">
        <v>0.60947674767277205</v>
      </c>
      <c r="N17" s="22">
        <v>0.64039045701589403</v>
      </c>
      <c r="O17" s="22">
        <v>0.59043155492850596</v>
      </c>
      <c r="P17" s="22">
        <v>0.584031196903951</v>
      </c>
      <c r="Q17" s="22">
        <v>0.62083293391565297</v>
      </c>
      <c r="R17" s="22">
        <v>0.60936497838131598</v>
      </c>
      <c r="S17" s="22">
        <v>0.55401802697687896</v>
      </c>
      <c r="T17" s="22">
        <v>0.66668833738156996</v>
      </c>
      <c r="U17" s="22">
        <v>0.51170450708412996</v>
      </c>
      <c r="V17" s="22">
        <v>0.57208063909304396</v>
      </c>
      <c r="W17" s="22">
        <v>0.71194607010991795</v>
      </c>
      <c r="X17" s="22"/>
      <c r="Y17" s="22">
        <v>0.61949161975167599</v>
      </c>
      <c r="Z17" s="22">
        <v>0.64345080867719495</v>
      </c>
      <c r="AA17" s="22">
        <v>0.72133684217018501</v>
      </c>
      <c r="AB17" s="22"/>
      <c r="AC17" s="22">
        <v>0.59653607210401305</v>
      </c>
      <c r="AD17" s="22">
        <v>0.66975317033970105</v>
      </c>
      <c r="AE17" s="22">
        <v>0.55604464857597202</v>
      </c>
      <c r="AF17" s="22"/>
      <c r="AG17" s="22">
        <v>0.56636548445108403</v>
      </c>
      <c r="AH17" s="22">
        <v>0.60260142501927005</v>
      </c>
      <c r="AI17" s="22">
        <v>0.68049125129214305</v>
      </c>
      <c r="AJ17" s="22">
        <v>0.614572409363631</v>
      </c>
      <c r="AK17" s="22">
        <v>0.57605505092537601</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317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275</v>
      </c>
      <c r="C9" s="14">
        <v>0.184030839083486</v>
      </c>
      <c r="D9" s="14">
        <v>0.187763787683872</v>
      </c>
      <c r="E9" s="14">
        <v>0.17962237099057901</v>
      </c>
      <c r="F9" s="14"/>
      <c r="G9" s="14">
        <v>0.180578972583226</v>
      </c>
      <c r="H9" s="14">
        <v>0.16967049713658</v>
      </c>
      <c r="I9" s="14">
        <v>0.20697308463205999</v>
      </c>
      <c r="J9" s="14">
        <v>0.18518440629643401</v>
      </c>
      <c r="K9" s="14"/>
      <c r="L9" s="14">
        <v>0.214325038612969</v>
      </c>
      <c r="M9" s="14">
        <v>0.16021882780741201</v>
      </c>
      <c r="N9" s="14">
        <v>0.17168330528624501</v>
      </c>
      <c r="O9" s="14">
        <v>0.169699040407323</v>
      </c>
      <c r="P9" s="14">
        <v>0.16887917507890801</v>
      </c>
      <c r="Q9" s="14">
        <v>0.16371669986527301</v>
      </c>
      <c r="R9" s="14">
        <v>0.206950332209832</v>
      </c>
      <c r="S9" s="14">
        <v>0.154746639835074</v>
      </c>
      <c r="T9" s="14">
        <v>0.18428071065131901</v>
      </c>
      <c r="U9" s="14">
        <v>0.18919127008495601</v>
      </c>
      <c r="V9" s="14">
        <v>0.17621418048468701</v>
      </c>
      <c r="W9" s="14">
        <v>0.29301014512032297</v>
      </c>
      <c r="X9" s="14"/>
      <c r="Y9" s="14">
        <v>0.173023159788251</v>
      </c>
      <c r="Z9" s="14">
        <v>0.20353864718348899</v>
      </c>
      <c r="AA9" s="14">
        <v>0.179367610444329</v>
      </c>
      <c r="AB9" s="14"/>
      <c r="AC9" s="14">
        <v>0.18829610352753001</v>
      </c>
      <c r="AD9" s="14">
        <v>0.184447482584565</v>
      </c>
      <c r="AE9" s="14">
        <v>0.16831379408709701</v>
      </c>
      <c r="AF9" s="14"/>
      <c r="AG9" s="14">
        <v>0.27128533601504201</v>
      </c>
      <c r="AH9" s="14">
        <v>0.166033206260782</v>
      </c>
      <c r="AI9" s="14">
        <v>0.18956383804427401</v>
      </c>
      <c r="AJ9" s="14">
        <v>0.184671908510295</v>
      </c>
      <c r="AK9" s="14">
        <v>0.17920406699087299</v>
      </c>
    </row>
    <row r="10" spans="2:37" x14ac:dyDescent="0.3">
      <c r="B10" s="15" t="s">
        <v>276</v>
      </c>
      <c r="C10" s="14">
        <v>0.32122875270471501</v>
      </c>
      <c r="D10" s="14">
        <v>0.31464281965283197</v>
      </c>
      <c r="E10" s="14">
        <v>0.327785060552928</v>
      </c>
      <c r="F10" s="14"/>
      <c r="G10" s="14">
        <v>0.34840027155671999</v>
      </c>
      <c r="H10" s="14">
        <v>0.32671321156018002</v>
      </c>
      <c r="I10" s="14">
        <v>0.30511770180108599</v>
      </c>
      <c r="J10" s="14">
        <v>0.29985427598356301</v>
      </c>
      <c r="K10" s="14"/>
      <c r="L10" s="14">
        <v>0.31054219116449899</v>
      </c>
      <c r="M10" s="14">
        <v>0.36581428649989201</v>
      </c>
      <c r="N10" s="14">
        <v>0.30353616199417699</v>
      </c>
      <c r="O10" s="14">
        <v>0.31414229169595598</v>
      </c>
      <c r="P10" s="14">
        <v>0.32520634500519402</v>
      </c>
      <c r="Q10" s="14">
        <v>0.334928315240755</v>
      </c>
      <c r="R10" s="14">
        <v>0.348786426153116</v>
      </c>
      <c r="S10" s="14">
        <v>0.37794174844274703</v>
      </c>
      <c r="T10" s="14">
        <v>0.331785375811253</v>
      </c>
      <c r="U10" s="14">
        <v>0.24653681558943999</v>
      </c>
      <c r="V10" s="14">
        <v>0.30872966996178097</v>
      </c>
      <c r="W10" s="14">
        <v>0.25330824590344297</v>
      </c>
      <c r="X10" s="14"/>
      <c r="Y10" s="14">
        <v>0.35142115486145797</v>
      </c>
      <c r="Z10" s="14">
        <v>0.358497622909495</v>
      </c>
      <c r="AA10" s="14">
        <v>0.30928089770841799</v>
      </c>
      <c r="AB10" s="14"/>
      <c r="AC10" s="14">
        <v>0.297525538876525</v>
      </c>
      <c r="AD10" s="14">
        <v>0.35030705969044601</v>
      </c>
      <c r="AE10" s="14">
        <v>0.32569103155386803</v>
      </c>
      <c r="AF10" s="14"/>
      <c r="AG10" s="14">
        <v>0.31527514556813402</v>
      </c>
      <c r="AH10" s="14">
        <v>0.358013178923903</v>
      </c>
      <c r="AI10" s="14">
        <v>0.33560367660418799</v>
      </c>
      <c r="AJ10" s="14">
        <v>0.30754158648513502</v>
      </c>
      <c r="AK10" s="14">
        <v>0.34535134175645499</v>
      </c>
    </row>
    <row r="11" spans="2:37" x14ac:dyDescent="0.3">
      <c r="B11" s="15" t="s">
        <v>310</v>
      </c>
      <c r="C11" s="14">
        <v>0.25512736836812699</v>
      </c>
      <c r="D11" s="14">
        <v>0.256601039629411</v>
      </c>
      <c r="E11" s="14">
        <v>0.25471596721755402</v>
      </c>
      <c r="F11" s="14"/>
      <c r="G11" s="14">
        <v>0.212850411728469</v>
      </c>
      <c r="H11" s="14">
        <v>0.24996570924940101</v>
      </c>
      <c r="I11" s="14">
        <v>0.271193911577358</v>
      </c>
      <c r="J11" s="14">
        <v>0.29152344780141998</v>
      </c>
      <c r="K11" s="14"/>
      <c r="L11" s="14">
        <v>0.26792392725091402</v>
      </c>
      <c r="M11" s="14">
        <v>0.21684280883840301</v>
      </c>
      <c r="N11" s="14">
        <v>0.25911401545425</v>
      </c>
      <c r="O11" s="14">
        <v>0.27673650209601203</v>
      </c>
      <c r="P11" s="14">
        <v>0.25915211607842797</v>
      </c>
      <c r="Q11" s="14">
        <v>0.27014295215345602</v>
      </c>
      <c r="R11" s="14">
        <v>0.262106223661766</v>
      </c>
      <c r="S11" s="14">
        <v>0.21258523098007201</v>
      </c>
      <c r="T11" s="14">
        <v>0.26108269598542</v>
      </c>
      <c r="U11" s="14">
        <v>0.27807990405073901</v>
      </c>
      <c r="V11" s="14">
        <v>0.214562057101786</v>
      </c>
      <c r="W11" s="14">
        <v>0.24626882189133201</v>
      </c>
      <c r="X11" s="14"/>
      <c r="Y11" s="14">
        <v>0.24131159253832199</v>
      </c>
      <c r="Z11" s="14">
        <v>0.247929195941966</v>
      </c>
      <c r="AA11" s="14">
        <v>0.319049045818113</v>
      </c>
      <c r="AB11" s="14"/>
      <c r="AC11" s="14">
        <v>0.23574542944399501</v>
      </c>
      <c r="AD11" s="14">
        <v>0.25400459220441102</v>
      </c>
      <c r="AE11" s="14">
        <v>0.283518804262268</v>
      </c>
      <c r="AF11" s="14"/>
      <c r="AG11" s="14">
        <v>0.22222979479538199</v>
      </c>
      <c r="AH11" s="14">
        <v>0.203135635642335</v>
      </c>
      <c r="AI11" s="14">
        <v>0.24113146975083499</v>
      </c>
      <c r="AJ11" s="14">
        <v>0.26993689183349101</v>
      </c>
      <c r="AK11" s="14">
        <v>0.247952346223935</v>
      </c>
    </row>
    <row r="12" spans="2:37" x14ac:dyDescent="0.3">
      <c r="B12" s="15" t="s">
        <v>278</v>
      </c>
      <c r="C12" s="14">
        <v>0.111610523706168</v>
      </c>
      <c r="D12" s="14">
        <v>0.115708172557032</v>
      </c>
      <c r="E12" s="14">
        <v>0.10702804112466199</v>
      </c>
      <c r="F12" s="14"/>
      <c r="G12" s="14">
        <v>0.14198556371045501</v>
      </c>
      <c r="H12" s="14">
        <v>0.12525657646882099</v>
      </c>
      <c r="I12" s="14">
        <v>9.3993895352815798E-2</v>
      </c>
      <c r="J12" s="14">
        <v>7.7885218004538806E-2</v>
      </c>
      <c r="K12" s="14"/>
      <c r="L12" s="14">
        <v>8.9551979308147303E-2</v>
      </c>
      <c r="M12" s="14">
        <v>0.134278037462113</v>
      </c>
      <c r="N12" s="14">
        <v>0.14677169451286201</v>
      </c>
      <c r="O12" s="14">
        <v>0.10729605184663001</v>
      </c>
      <c r="P12" s="14">
        <v>0.115402646781914</v>
      </c>
      <c r="Q12" s="14">
        <v>0.110195775284822</v>
      </c>
      <c r="R12" s="14">
        <v>6.6229661073958002E-2</v>
      </c>
      <c r="S12" s="14">
        <v>0.130675868651946</v>
      </c>
      <c r="T12" s="14">
        <v>0.100593048654523</v>
      </c>
      <c r="U12" s="14">
        <v>0.122054541897331</v>
      </c>
      <c r="V12" s="14">
        <v>0.15117270391776699</v>
      </c>
      <c r="W12" s="14">
        <v>6.9330128222546403E-2</v>
      </c>
      <c r="X12" s="14"/>
      <c r="Y12" s="14">
        <v>0.13436619921526699</v>
      </c>
      <c r="Z12" s="14">
        <v>9.0176308721382104E-2</v>
      </c>
      <c r="AA12" s="14">
        <v>0.111699768766157</v>
      </c>
      <c r="AB12" s="14"/>
      <c r="AC12" s="14">
        <v>0.122846075903475</v>
      </c>
      <c r="AD12" s="14">
        <v>0.108097790323039</v>
      </c>
      <c r="AE12" s="14">
        <v>0.101380570499737</v>
      </c>
      <c r="AF12" s="14"/>
      <c r="AG12" s="14">
        <v>0.11812010519911099</v>
      </c>
      <c r="AH12" s="14">
        <v>0.160784712070454</v>
      </c>
      <c r="AI12" s="14">
        <v>0.114570508147278</v>
      </c>
      <c r="AJ12" s="14">
        <v>0.113809161561017</v>
      </c>
      <c r="AK12" s="14">
        <v>8.7867094043455399E-2</v>
      </c>
    </row>
    <row r="13" spans="2:37" x14ac:dyDescent="0.3">
      <c r="B13" s="15" t="s">
        <v>279</v>
      </c>
      <c r="C13" s="14">
        <v>8.2958499838007696E-2</v>
      </c>
      <c r="D13" s="14">
        <v>9.6020091488055306E-2</v>
      </c>
      <c r="E13" s="14">
        <v>7.0752463501283502E-2</v>
      </c>
      <c r="F13" s="14"/>
      <c r="G13" s="14">
        <v>9.1750687851336901E-2</v>
      </c>
      <c r="H13" s="14">
        <v>8.6945358654218402E-2</v>
      </c>
      <c r="I13" s="14">
        <v>7.8162583702813399E-2</v>
      </c>
      <c r="J13" s="14">
        <v>7.4759050289769605E-2</v>
      </c>
      <c r="K13" s="14"/>
      <c r="L13" s="14">
        <v>6.4629847711421107E-2</v>
      </c>
      <c r="M13" s="14">
        <v>7.7995427415976606E-2</v>
      </c>
      <c r="N13" s="14">
        <v>6.5350124497749504E-2</v>
      </c>
      <c r="O13" s="14">
        <v>0.10305844882316099</v>
      </c>
      <c r="P13" s="14">
        <v>8.9621454418468596E-2</v>
      </c>
      <c r="Q13" s="14">
        <v>7.95169382372439E-2</v>
      </c>
      <c r="R13" s="14">
        <v>8.2960945643391001E-2</v>
      </c>
      <c r="S13" s="14">
        <v>8.2359239268988194E-2</v>
      </c>
      <c r="T13" s="14">
        <v>8.0963055173993007E-2</v>
      </c>
      <c r="U13" s="14">
        <v>0.10005815905632801</v>
      </c>
      <c r="V13" s="14">
        <v>0.104204359764741</v>
      </c>
      <c r="W13" s="14">
        <v>9.2608064184489206E-2</v>
      </c>
      <c r="X13" s="14"/>
      <c r="Y13" s="14">
        <v>8.3946867792638699E-2</v>
      </c>
      <c r="Z13" s="14">
        <v>5.4150939052399601E-2</v>
      </c>
      <c r="AA13" s="14">
        <v>5.3731959406117399E-2</v>
      </c>
      <c r="AB13" s="14"/>
      <c r="AC13" s="14">
        <v>0.125420167099385</v>
      </c>
      <c r="AD13" s="14">
        <v>6.9040728296114601E-2</v>
      </c>
      <c r="AE13" s="14">
        <v>4.1690462220931999E-2</v>
      </c>
      <c r="AF13" s="14"/>
      <c r="AG13" s="14">
        <v>6.3861716904382304E-2</v>
      </c>
      <c r="AH13" s="14">
        <v>7.9019020970236595E-2</v>
      </c>
      <c r="AI13" s="14">
        <v>7.9288271646938996E-2</v>
      </c>
      <c r="AJ13" s="14">
        <v>8.2596788261359494E-2</v>
      </c>
      <c r="AK13" s="14">
        <v>8.8710905590133796E-2</v>
      </c>
    </row>
    <row r="14" spans="2:37" x14ac:dyDescent="0.3">
      <c r="B14" s="15" t="s">
        <v>122</v>
      </c>
      <c r="C14" s="14">
        <v>4.5044016299496503E-2</v>
      </c>
      <c r="D14" s="14">
        <v>2.9264088988797499E-2</v>
      </c>
      <c r="E14" s="14">
        <v>6.0096096612992499E-2</v>
      </c>
      <c r="F14" s="14"/>
      <c r="G14" s="14">
        <v>2.4434092569794098E-2</v>
      </c>
      <c r="H14" s="14">
        <v>4.1448646930799998E-2</v>
      </c>
      <c r="I14" s="14">
        <v>4.4558822933867398E-2</v>
      </c>
      <c r="J14" s="14">
        <v>7.0793601624274796E-2</v>
      </c>
      <c r="K14" s="14"/>
      <c r="L14" s="14">
        <v>5.3027015952049401E-2</v>
      </c>
      <c r="M14" s="14">
        <v>4.4850611976203499E-2</v>
      </c>
      <c r="N14" s="14">
        <v>5.3544698254717499E-2</v>
      </c>
      <c r="O14" s="14">
        <v>2.90676651309172E-2</v>
      </c>
      <c r="P14" s="14">
        <v>4.1738262637086403E-2</v>
      </c>
      <c r="Q14" s="14">
        <v>4.1499319218449703E-2</v>
      </c>
      <c r="R14" s="14">
        <v>3.2966411257936798E-2</v>
      </c>
      <c r="S14" s="14">
        <v>4.1691272821173103E-2</v>
      </c>
      <c r="T14" s="14">
        <v>4.1295113723492503E-2</v>
      </c>
      <c r="U14" s="14">
        <v>6.4079309321205299E-2</v>
      </c>
      <c r="V14" s="14">
        <v>4.5117028769238399E-2</v>
      </c>
      <c r="W14" s="14">
        <v>4.54745946778655E-2</v>
      </c>
      <c r="X14" s="14"/>
      <c r="Y14" s="14">
        <v>1.5931025804064601E-2</v>
      </c>
      <c r="Z14" s="14">
        <v>4.5707286191268799E-2</v>
      </c>
      <c r="AA14" s="14">
        <v>2.6870717856866101E-2</v>
      </c>
      <c r="AB14" s="14"/>
      <c r="AC14" s="14">
        <v>3.0166685149090901E-2</v>
      </c>
      <c r="AD14" s="14">
        <v>3.4102346901424899E-2</v>
      </c>
      <c r="AE14" s="14">
        <v>7.9405337376097604E-2</v>
      </c>
      <c r="AF14" s="14"/>
      <c r="AG14" s="14">
        <v>9.2279015179481307E-3</v>
      </c>
      <c r="AH14" s="14">
        <v>3.3014246132289697E-2</v>
      </c>
      <c r="AI14" s="14">
        <v>3.98422358064867E-2</v>
      </c>
      <c r="AJ14" s="14">
        <v>4.1443663348702697E-2</v>
      </c>
      <c r="AK14" s="14">
        <v>5.0914245395147599E-2</v>
      </c>
    </row>
    <row r="15" spans="2:37" x14ac:dyDescent="0.3">
      <c r="B15" s="15" t="s">
        <v>280</v>
      </c>
      <c r="C15" s="21">
        <v>0.50525959178820101</v>
      </c>
      <c r="D15" s="21">
        <v>0.50240660733670395</v>
      </c>
      <c r="E15" s="21">
        <v>0.50740743154350798</v>
      </c>
      <c r="F15" s="21"/>
      <c r="G15" s="21">
        <v>0.52897924413994502</v>
      </c>
      <c r="H15" s="21">
        <v>0.49638370869675902</v>
      </c>
      <c r="I15" s="21">
        <v>0.51209078643314598</v>
      </c>
      <c r="J15" s="21">
        <v>0.48503868227999702</v>
      </c>
      <c r="K15" s="21"/>
      <c r="L15" s="21">
        <v>0.52486722977746902</v>
      </c>
      <c r="M15" s="21">
        <v>0.52603311430730404</v>
      </c>
      <c r="N15" s="21">
        <v>0.47521946728042103</v>
      </c>
      <c r="O15" s="21">
        <v>0.48384133210327901</v>
      </c>
      <c r="P15" s="21">
        <v>0.494085520084102</v>
      </c>
      <c r="Q15" s="21">
        <v>0.49864501510602899</v>
      </c>
      <c r="R15" s="21">
        <v>0.555736758362948</v>
      </c>
      <c r="S15" s="21">
        <v>0.53268838827782095</v>
      </c>
      <c r="T15" s="21">
        <v>0.51606608646257202</v>
      </c>
      <c r="U15" s="21">
        <v>0.43572808567439603</v>
      </c>
      <c r="V15" s="21">
        <v>0.48494385044646798</v>
      </c>
      <c r="W15" s="21">
        <v>0.546318391023767</v>
      </c>
      <c r="X15" s="21"/>
      <c r="Y15" s="21">
        <v>0.52444431464970798</v>
      </c>
      <c r="Z15" s="21">
        <v>0.56203627009298396</v>
      </c>
      <c r="AA15" s="21">
        <v>0.48864850815274702</v>
      </c>
      <c r="AB15" s="21"/>
      <c r="AC15" s="21">
        <v>0.48582164240405501</v>
      </c>
      <c r="AD15" s="21">
        <v>0.53475454227501096</v>
      </c>
      <c r="AE15" s="21">
        <v>0.49400482564096498</v>
      </c>
      <c r="AF15" s="21"/>
      <c r="AG15" s="21">
        <v>0.58656048158317697</v>
      </c>
      <c r="AH15" s="21">
        <v>0.52404638518468505</v>
      </c>
      <c r="AI15" s="21">
        <v>0.52516751464846201</v>
      </c>
      <c r="AJ15" s="21">
        <v>0.49221349499542999</v>
      </c>
      <c r="AK15" s="21">
        <v>0.52455540874732898</v>
      </c>
    </row>
    <row r="16" spans="2:37" x14ac:dyDescent="0.3">
      <c r="B16" s="15" t="s">
        <v>281</v>
      </c>
      <c r="C16" s="21">
        <v>0.19456902354417499</v>
      </c>
      <c r="D16" s="21">
        <v>0.21172826404508699</v>
      </c>
      <c r="E16" s="21">
        <v>0.177780504625946</v>
      </c>
      <c r="F16" s="21"/>
      <c r="G16" s="21">
        <v>0.23373625156179201</v>
      </c>
      <c r="H16" s="21">
        <v>0.21220193512304</v>
      </c>
      <c r="I16" s="21">
        <v>0.172156479055629</v>
      </c>
      <c r="J16" s="21">
        <v>0.15264426829430799</v>
      </c>
      <c r="K16" s="21"/>
      <c r="L16" s="21">
        <v>0.15418182701956801</v>
      </c>
      <c r="M16" s="21">
        <v>0.21227346487808901</v>
      </c>
      <c r="N16" s="21">
        <v>0.212121819010611</v>
      </c>
      <c r="O16" s="21">
        <v>0.210354500669792</v>
      </c>
      <c r="P16" s="21">
        <v>0.205024101200383</v>
      </c>
      <c r="Q16" s="21">
        <v>0.18971271352206601</v>
      </c>
      <c r="R16" s="21">
        <v>0.14919060671734899</v>
      </c>
      <c r="S16" s="21">
        <v>0.213035107920934</v>
      </c>
      <c r="T16" s="21">
        <v>0.181556103828516</v>
      </c>
      <c r="U16" s="21">
        <v>0.22211270095365901</v>
      </c>
      <c r="V16" s="21">
        <v>0.25537706368250801</v>
      </c>
      <c r="W16" s="21">
        <v>0.161938192407036</v>
      </c>
      <c r="X16" s="21"/>
      <c r="Y16" s="21">
        <v>0.21831306700790501</v>
      </c>
      <c r="Z16" s="21">
        <v>0.144327247773782</v>
      </c>
      <c r="AA16" s="21">
        <v>0.165431728172275</v>
      </c>
      <c r="AB16" s="21"/>
      <c r="AC16" s="21">
        <v>0.24826624300285899</v>
      </c>
      <c r="AD16" s="21">
        <v>0.177138518619154</v>
      </c>
      <c r="AE16" s="21">
        <v>0.14307103272066901</v>
      </c>
      <c r="AF16" s="21"/>
      <c r="AG16" s="21">
        <v>0.18198182210349301</v>
      </c>
      <c r="AH16" s="21">
        <v>0.239803733040691</v>
      </c>
      <c r="AI16" s="21">
        <v>0.19385877979421701</v>
      </c>
      <c r="AJ16" s="21">
        <v>0.196405949822377</v>
      </c>
      <c r="AK16" s="21">
        <v>0.176577999633589</v>
      </c>
    </row>
    <row r="17" spans="2:37" x14ac:dyDescent="0.3">
      <c r="B17" s="15" t="s">
        <v>252</v>
      </c>
      <c r="C17" s="22">
        <v>0.31069056824402502</v>
      </c>
      <c r="D17" s="22">
        <v>0.29067834329161701</v>
      </c>
      <c r="E17" s="22">
        <v>0.32962692691756201</v>
      </c>
      <c r="F17" s="22"/>
      <c r="G17" s="22">
        <v>0.29524299257815401</v>
      </c>
      <c r="H17" s="22">
        <v>0.28418177357371999</v>
      </c>
      <c r="I17" s="22">
        <v>0.33993430737751701</v>
      </c>
      <c r="J17" s="22">
        <v>0.33239441398568798</v>
      </c>
      <c r="K17" s="22"/>
      <c r="L17" s="22">
        <v>0.37068540275790002</v>
      </c>
      <c r="M17" s="22">
        <v>0.31375964942921503</v>
      </c>
      <c r="N17" s="22">
        <v>0.26309764826981002</v>
      </c>
      <c r="O17" s="22">
        <v>0.27348683143348801</v>
      </c>
      <c r="P17" s="22">
        <v>0.289061418883719</v>
      </c>
      <c r="Q17" s="22">
        <v>0.30893230158396301</v>
      </c>
      <c r="R17" s="22">
        <v>0.40654615164559899</v>
      </c>
      <c r="S17" s="22">
        <v>0.319653280356887</v>
      </c>
      <c r="T17" s="22">
        <v>0.33450998263405601</v>
      </c>
      <c r="U17" s="22">
        <v>0.21361538472073799</v>
      </c>
      <c r="V17" s="22">
        <v>0.22956678676396</v>
      </c>
      <c r="W17" s="22">
        <v>0.38438019861673101</v>
      </c>
      <c r="X17" s="22"/>
      <c r="Y17" s="22">
        <v>0.30613124764180299</v>
      </c>
      <c r="Z17" s="22">
        <v>0.41770902231920198</v>
      </c>
      <c r="AA17" s="22">
        <v>0.32321677998047199</v>
      </c>
      <c r="AB17" s="22"/>
      <c r="AC17" s="22">
        <v>0.23755539940119499</v>
      </c>
      <c r="AD17" s="22">
        <v>0.35761602365585698</v>
      </c>
      <c r="AE17" s="22">
        <v>0.35093379292029597</v>
      </c>
      <c r="AF17" s="22"/>
      <c r="AG17" s="22">
        <v>0.40457865947968402</v>
      </c>
      <c r="AH17" s="22">
        <v>0.28424265214399402</v>
      </c>
      <c r="AI17" s="22">
        <v>0.331308734854246</v>
      </c>
      <c r="AJ17" s="22">
        <v>0.29580754517305302</v>
      </c>
      <c r="AK17" s="22">
        <v>0.34797740911373998</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H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13.6640625" customWidth="1"/>
  </cols>
  <sheetData>
    <row r="2" spans="2:8" ht="40.049999999999997" customHeight="1" x14ac:dyDescent="0.3">
      <c r="D2" s="31" t="s">
        <v>330</v>
      </c>
      <c r="E2" s="28"/>
      <c r="F2" s="28"/>
      <c r="G2" s="28"/>
      <c r="H2" s="28"/>
    </row>
    <row r="6" spans="2:8" ht="40.049999999999997" customHeight="1" x14ac:dyDescent="0.3">
      <c r="B6" t="s">
        <v>15</v>
      </c>
      <c r="C6" s="17" t="s">
        <v>318</v>
      </c>
      <c r="D6" s="17" t="s">
        <v>319</v>
      </c>
      <c r="E6" s="17" t="s">
        <v>320</v>
      </c>
      <c r="F6" s="17" t="s">
        <v>321</v>
      </c>
      <c r="G6" s="17" t="s">
        <v>322</v>
      </c>
    </row>
    <row r="7" spans="2:8" x14ac:dyDescent="0.3">
      <c r="B7" s="15" t="s">
        <v>323</v>
      </c>
      <c r="C7" s="14">
        <v>0.136973072632398</v>
      </c>
      <c r="D7" s="14">
        <v>0.131035853260764</v>
      </c>
      <c r="E7" s="14">
        <v>0.117224102877992</v>
      </c>
      <c r="F7" s="14">
        <v>7.3933521491132498E-2</v>
      </c>
      <c r="G7" s="14">
        <v>4.8436733660536697E-2</v>
      </c>
    </row>
    <row r="8" spans="2:8" x14ac:dyDescent="0.3">
      <c r="B8" s="15" t="s">
        <v>183</v>
      </c>
      <c r="C8" s="14">
        <v>0.15260956304887099</v>
      </c>
      <c r="D8" s="14">
        <v>8.4318071790611598E-2</v>
      </c>
      <c r="E8" s="14">
        <v>0.10152747389852899</v>
      </c>
      <c r="F8" s="14">
        <v>0.102127355067489</v>
      </c>
      <c r="G8" s="14">
        <v>6.76918693922028E-2</v>
      </c>
    </row>
    <row r="9" spans="2:8" x14ac:dyDescent="0.3">
      <c r="B9" s="15" t="s">
        <v>324</v>
      </c>
      <c r="C9" s="14">
        <v>9.9425712239262207E-2</v>
      </c>
      <c r="D9" s="14">
        <v>0.10526324868560701</v>
      </c>
      <c r="E9" s="14">
        <v>9.2399656458350798E-2</v>
      </c>
      <c r="F9" s="14">
        <v>0.13161992355775901</v>
      </c>
      <c r="G9" s="14">
        <v>8.0207034091399898E-2</v>
      </c>
    </row>
    <row r="10" spans="2:8" x14ac:dyDescent="0.3">
      <c r="B10" s="15" t="s">
        <v>325</v>
      </c>
      <c r="C10" s="14">
        <v>6.8063690890061201E-2</v>
      </c>
      <c r="D10" s="14">
        <v>8.3718702182975904E-2</v>
      </c>
      <c r="E10" s="14">
        <v>0.107891111277715</v>
      </c>
      <c r="F10" s="14">
        <v>0.14057089038812201</v>
      </c>
      <c r="G10" s="14">
        <v>0.108671180293505</v>
      </c>
    </row>
    <row r="11" spans="2:8" x14ac:dyDescent="0.3">
      <c r="B11" s="15" t="s">
        <v>326</v>
      </c>
      <c r="C11" s="14">
        <v>5.1843536221786099E-2</v>
      </c>
      <c r="D11" s="14">
        <v>0.104579699112421</v>
      </c>
      <c r="E11" s="14">
        <v>8.9873230519791902E-2</v>
      </c>
      <c r="F11" s="14">
        <v>6.0663884527877097E-2</v>
      </c>
      <c r="G11" s="14">
        <v>0.20390875759473501</v>
      </c>
    </row>
    <row r="12" spans="2:8" x14ac:dyDescent="0.3">
      <c r="B12" s="15" t="s">
        <v>327</v>
      </c>
      <c r="C12" s="14">
        <v>0.491084424967621</v>
      </c>
      <c r="D12" s="14">
        <v>0.491084424967621</v>
      </c>
      <c r="E12" s="14">
        <v>0.491084424967621</v>
      </c>
      <c r="F12" s="14">
        <v>0.491084424967621</v>
      </c>
      <c r="G12" s="14">
        <v>0.491084424967621</v>
      </c>
    </row>
    <row r="13" spans="2:8" x14ac:dyDescent="0.3">
      <c r="B13" s="15" t="s">
        <v>328</v>
      </c>
      <c r="C13" s="24">
        <v>3.2184483299228299</v>
      </c>
      <c r="D13" s="24">
        <v>3.4197415969985401</v>
      </c>
      <c r="E13" s="24">
        <v>3.4249151675656502</v>
      </c>
      <c r="F13" s="24">
        <v>3.48515753629699</v>
      </c>
      <c r="G13" s="24">
        <v>3.8251766336725601</v>
      </c>
    </row>
    <row r="14" spans="2:8" x14ac:dyDescent="0.3">
      <c r="B14" s="15" t="s">
        <v>329</v>
      </c>
      <c r="C14" s="25">
        <v>3.9123829763812901</v>
      </c>
      <c r="D14" s="25">
        <v>3.51576063271522</v>
      </c>
      <c r="E14" s="25">
        <v>3.4283234866198602</v>
      </c>
      <c r="F14" s="25">
        <v>2.99615018535318</v>
      </c>
      <c r="G14" s="25">
        <v>2.27499090624339</v>
      </c>
    </row>
    <row r="15" spans="2:8" x14ac:dyDescent="0.3">
      <c r="B15" s="16"/>
    </row>
    <row r="16" spans="2:8" x14ac:dyDescent="0.3">
      <c r="B16" t="s">
        <v>72</v>
      </c>
    </row>
    <row r="17" spans="2:2" x14ac:dyDescent="0.3">
      <c r="B17" t="s">
        <v>73</v>
      </c>
    </row>
    <row r="19" spans="2:2" x14ac:dyDescent="0.3">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332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182</v>
      </c>
      <c r="C9" s="14">
        <v>4.8436733660536697E-2</v>
      </c>
      <c r="D9" s="14">
        <v>4.6861298524887303E-2</v>
      </c>
      <c r="E9" s="14">
        <v>4.76393325396249E-2</v>
      </c>
      <c r="F9" s="14"/>
      <c r="G9" s="14">
        <v>3.97167062495319E-2</v>
      </c>
      <c r="H9" s="14">
        <v>5.3131808018594399E-2</v>
      </c>
      <c r="I9" s="14">
        <v>4.3352509454409598E-2</v>
      </c>
      <c r="J9" s="14">
        <v>5.8162268759598998E-2</v>
      </c>
      <c r="K9" s="14"/>
      <c r="L9" s="14">
        <v>5.3684320396910401E-2</v>
      </c>
      <c r="M9" s="14">
        <v>6.5378989000927396E-2</v>
      </c>
      <c r="N9" s="14">
        <v>6.4698636429280906E-2</v>
      </c>
      <c r="O9" s="14">
        <v>4.1051774189381898E-2</v>
      </c>
      <c r="P9" s="14">
        <v>4.2921494832344399E-2</v>
      </c>
      <c r="Q9" s="14">
        <v>3.7592738920091101E-2</v>
      </c>
      <c r="R9" s="14">
        <v>2.48418267484194E-2</v>
      </c>
      <c r="S9" s="14">
        <v>5.9388766853972798E-2</v>
      </c>
      <c r="T9" s="14">
        <v>4.2563452448806098E-2</v>
      </c>
      <c r="U9" s="14">
        <v>4.9194015173459303E-2</v>
      </c>
      <c r="V9" s="14">
        <v>3.9483920791100698E-2</v>
      </c>
      <c r="W9" s="14">
        <v>5.7496892091617798E-2</v>
      </c>
      <c r="X9" s="14"/>
      <c r="Y9" s="14">
        <v>4.9191227564297502E-2</v>
      </c>
      <c r="Z9" s="14">
        <v>5.4602878737787602E-2</v>
      </c>
      <c r="AA9" s="14">
        <v>5.8520579222398401E-2</v>
      </c>
      <c r="AB9" s="14"/>
      <c r="AC9" s="14">
        <v>4.5625670577337102E-2</v>
      </c>
      <c r="AD9" s="14">
        <v>5.2091629377676099E-2</v>
      </c>
      <c r="AE9" s="14">
        <v>3.2851370147712999E-2</v>
      </c>
      <c r="AF9" s="14"/>
      <c r="AG9" s="14">
        <v>7.7309011069341599E-2</v>
      </c>
      <c r="AH9" s="14">
        <v>6.7826350231080995E-2</v>
      </c>
      <c r="AI9" s="14">
        <v>6.34322438998004E-2</v>
      </c>
      <c r="AJ9" s="14">
        <v>3.8184163924852202E-2</v>
      </c>
      <c r="AK9" s="14">
        <v>4.8379325861126803E-2</v>
      </c>
    </row>
    <row r="10" spans="2:37" x14ac:dyDescent="0.3">
      <c r="B10" s="15" t="s">
        <v>183</v>
      </c>
      <c r="C10" s="14">
        <v>6.76918693922028E-2</v>
      </c>
      <c r="D10" s="14">
        <v>7.5642273157028206E-2</v>
      </c>
      <c r="E10" s="14">
        <v>6.0375482518445801E-2</v>
      </c>
      <c r="F10" s="14"/>
      <c r="G10" s="14">
        <v>7.2461563670778606E-2</v>
      </c>
      <c r="H10" s="14">
        <v>7.2216819785821298E-2</v>
      </c>
      <c r="I10" s="14">
        <v>6.8508099173177198E-2</v>
      </c>
      <c r="J10" s="14">
        <v>5.8115216306330902E-2</v>
      </c>
      <c r="K10" s="14"/>
      <c r="L10" s="14">
        <v>6.8676178826150194E-2</v>
      </c>
      <c r="M10" s="14">
        <v>4.1494287022794903E-2</v>
      </c>
      <c r="N10" s="14">
        <v>5.13077403971764E-2</v>
      </c>
      <c r="O10" s="14">
        <v>4.0634010369842502E-2</v>
      </c>
      <c r="P10" s="14">
        <v>5.0875752985777699E-2</v>
      </c>
      <c r="Q10" s="14">
        <v>8.6934616806420104E-2</v>
      </c>
      <c r="R10" s="14">
        <v>0.111072697931416</v>
      </c>
      <c r="S10" s="14">
        <v>9.0263808747395605E-2</v>
      </c>
      <c r="T10" s="14">
        <v>7.0729506675383802E-2</v>
      </c>
      <c r="U10" s="14">
        <v>9.9365346161072204E-2</v>
      </c>
      <c r="V10" s="14">
        <v>7.2251254476847604E-2</v>
      </c>
      <c r="W10" s="14">
        <v>2.3255883347939901E-2</v>
      </c>
      <c r="X10" s="14"/>
      <c r="Y10" s="14">
        <v>5.9945961767592398E-2</v>
      </c>
      <c r="Z10" s="14">
        <v>6.7149334110251493E-2</v>
      </c>
      <c r="AA10" s="14">
        <v>3.22619237441902E-2</v>
      </c>
      <c r="AB10" s="14"/>
      <c r="AC10" s="14">
        <v>6.8555508991703096E-2</v>
      </c>
      <c r="AD10" s="14">
        <v>6.7555016433454101E-2</v>
      </c>
      <c r="AE10" s="14">
        <v>5.9851797670648903E-2</v>
      </c>
      <c r="AF10" s="14"/>
      <c r="AG10" s="14">
        <v>5.6747676480814697E-2</v>
      </c>
      <c r="AH10" s="14">
        <v>8.7861084560569194E-2</v>
      </c>
      <c r="AI10" s="14">
        <v>8.2780260312946899E-2</v>
      </c>
      <c r="AJ10" s="14">
        <v>6.0981709183255302E-2</v>
      </c>
      <c r="AK10" s="14">
        <v>6.7622020988365103E-2</v>
      </c>
    </row>
    <row r="11" spans="2:37" x14ac:dyDescent="0.3">
      <c r="B11" s="15" t="s">
        <v>324</v>
      </c>
      <c r="C11" s="14">
        <v>8.0207034091399898E-2</v>
      </c>
      <c r="D11" s="14">
        <v>8.4036017940507995E-2</v>
      </c>
      <c r="E11" s="14">
        <v>7.6996927057662007E-2</v>
      </c>
      <c r="F11" s="14"/>
      <c r="G11" s="14">
        <v>7.58289672166092E-2</v>
      </c>
      <c r="H11" s="14">
        <v>7.7038047851163804E-2</v>
      </c>
      <c r="I11" s="14">
        <v>7.4651949899622802E-2</v>
      </c>
      <c r="J11" s="14">
        <v>9.2960572258070695E-2</v>
      </c>
      <c r="K11" s="14"/>
      <c r="L11" s="14">
        <v>7.8054973130660593E-2</v>
      </c>
      <c r="M11" s="14">
        <v>8.5448495978567907E-2</v>
      </c>
      <c r="N11" s="14">
        <v>7.4483818615605601E-2</v>
      </c>
      <c r="O11" s="14">
        <v>0.109699986227559</v>
      </c>
      <c r="P11" s="14">
        <v>8.3147876318107494E-2</v>
      </c>
      <c r="Q11" s="14">
        <v>8.96948320751456E-2</v>
      </c>
      <c r="R11" s="14">
        <v>5.07665393536973E-2</v>
      </c>
      <c r="S11" s="14">
        <v>5.7564893578644902E-2</v>
      </c>
      <c r="T11" s="14">
        <v>8.9401789955647196E-2</v>
      </c>
      <c r="U11" s="14">
        <v>5.5229183721101499E-2</v>
      </c>
      <c r="V11" s="14">
        <v>0.104013102594653</v>
      </c>
      <c r="W11" s="14">
        <v>6.9033785303256601E-2</v>
      </c>
      <c r="X11" s="14"/>
      <c r="Y11" s="14">
        <v>6.9120434393284705E-2</v>
      </c>
      <c r="Z11" s="14">
        <v>8.5249422601534397E-2</v>
      </c>
      <c r="AA11" s="14">
        <v>9.5631904915259303E-2</v>
      </c>
      <c r="AB11" s="14"/>
      <c r="AC11" s="14">
        <v>7.7754877387119004E-2</v>
      </c>
      <c r="AD11" s="14">
        <v>8.07875645490303E-2</v>
      </c>
      <c r="AE11" s="14">
        <v>6.6889359157638495E-2</v>
      </c>
      <c r="AF11" s="14"/>
      <c r="AG11" s="14">
        <v>9.7994015999730899E-2</v>
      </c>
      <c r="AH11" s="14">
        <v>8.8956685473113598E-2</v>
      </c>
      <c r="AI11" s="14">
        <v>9.6847920613616897E-2</v>
      </c>
      <c r="AJ11" s="14">
        <v>6.5352986035094193E-2</v>
      </c>
      <c r="AK11" s="14">
        <v>0.10010745557765401</v>
      </c>
    </row>
    <row r="12" spans="2:37" x14ac:dyDescent="0.3">
      <c r="B12" s="15" t="s">
        <v>325</v>
      </c>
      <c r="C12" s="14">
        <v>0.108671180293505</v>
      </c>
      <c r="D12" s="14">
        <v>0.11411370547118301</v>
      </c>
      <c r="E12" s="14">
        <v>0.102766226494198</v>
      </c>
      <c r="F12" s="14"/>
      <c r="G12" s="14">
        <v>0.12077295293373801</v>
      </c>
      <c r="H12" s="14">
        <v>0.113496922521691</v>
      </c>
      <c r="I12" s="14">
        <v>9.9439920052678099E-2</v>
      </c>
      <c r="J12" s="14">
        <v>9.7713965497562699E-2</v>
      </c>
      <c r="K12" s="14"/>
      <c r="L12" s="14">
        <v>9.8333742820488207E-2</v>
      </c>
      <c r="M12" s="14">
        <v>0.10773303722616499</v>
      </c>
      <c r="N12" s="14">
        <v>0.120688906447949</v>
      </c>
      <c r="O12" s="14">
        <v>0.122567699746086</v>
      </c>
      <c r="P12" s="14">
        <v>6.5189994594767001E-2</v>
      </c>
      <c r="Q12" s="14">
        <v>8.5994948652482597E-2</v>
      </c>
      <c r="R12" s="14">
        <v>0.119811923954162</v>
      </c>
      <c r="S12" s="14">
        <v>0.108865612394742</v>
      </c>
      <c r="T12" s="14">
        <v>0.10761474869189</v>
      </c>
      <c r="U12" s="14">
        <v>0.15297172862341499</v>
      </c>
      <c r="V12" s="14">
        <v>8.3700780404205005E-2</v>
      </c>
      <c r="W12" s="14">
        <v>0.139597508300563</v>
      </c>
      <c r="X12" s="14"/>
      <c r="Y12" s="14">
        <v>9.4739628610623502E-2</v>
      </c>
      <c r="Z12" s="14">
        <v>0.11771066287311401</v>
      </c>
      <c r="AA12" s="14">
        <v>0.114788720398821</v>
      </c>
      <c r="AB12" s="14"/>
      <c r="AC12" s="14">
        <v>9.2709456910596899E-2</v>
      </c>
      <c r="AD12" s="14">
        <v>0.115626240394219</v>
      </c>
      <c r="AE12" s="14">
        <v>0.131064812527871</v>
      </c>
      <c r="AF12" s="14"/>
      <c r="AG12" s="14">
        <v>0.118661434917091</v>
      </c>
      <c r="AH12" s="14">
        <v>0.104481219599684</v>
      </c>
      <c r="AI12" s="14">
        <v>8.7665728219026698E-2</v>
      </c>
      <c r="AJ12" s="14">
        <v>0.109340476912423</v>
      </c>
      <c r="AK12" s="14">
        <v>0.11530627104258701</v>
      </c>
    </row>
    <row r="13" spans="2:37" x14ac:dyDescent="0.3">
      <c r="B13" s="15" t="s">
        <v>331</v>
      </c>
      <c r="C13" s="14">
        <v>0.20390875759473501</v>
      </c>
      <c r="D13" s="14">
        <v>0.196810227387991</v>
      </c>
      <c r="E13" s="14">
        <v>0.21151409108029501</v>
      </c>
      <c r="F13" s="14"/>
      <c r="G13" s="14">
        <v>0.19773823664346499</v>
      </c>
      <c r="H13" s="14">
        <v>0.22343761987455499</v>
      </c>
      <c r="I13" s="14">
        <v>0.19867177543675699</v>
      </c>
      <c r="J13" s="14">
        <v>0.19633012078305401</v>
      </c>
      <c r="K13" s="14"/>
      <c r="L13" s="14">
        <v>0.17439089436937899</v>
      </c>
      <c r="M13" s="14">
        <v>0.187048708015877</v>
      </c>
      <c r="N13" s="14">
        <v>0.21145892218582499</v>
      </c>
      <c r="O13" s="14">
        <v>0.21884103901177701</v>
      </c>
      <c r="P13" s="14">
        <v>0.243048037229633</v>
      </c>
      <c r="Q13" s="14">
        <v>0.223930237889503</v>
      </c>
      <c r="R13" s="14">
        <v>0.22579010623085999</v>
      </c>
      <c r="S13" s="14">
        <v>0.17441943978027499</v>
      </c>
      <c r="T13" s="14">
        <v>0.176305357903625</v>
      </c>
      <c r="U13" s="14">
        <v>0.196191245585321</v>
      </c>
      <c r="V13" s="14">
        <v>0.246033083119896</v>
      </c>
      <c r="W13" s="14">
        <v>0.23279038282452999</v>
      </c>
      <c r="X13" s="14"/>
      <c r="Y13" s="14">
        <v>0.20223111216179901</v>
      </c>
      <c r="Z13" s="14">
        <v>0.203791760386895</v>
      </c>
      <c r="AA13" s="14">
        <v>0.22666847603698101</v>
      </c>
      <c r="AB13" s="14"/>
      <c r="AC13" s="14">
        <v>0.20361700360323501</v>
      </c>
      <c r="AD13" s="14">
        <v>0.206846856485362</v>
      </c>
      <c r="AE13" s="14">
        <v>0.20669655323153199</v>
      </c>
      <c r="AF13" s="14"/>
      <c r="AG13" s="14">
        <v>9.7883260620156301E-2</v>
      </c>
      <c r="AH13" s="14">
        <v>0.14966232173891</v>
      </c>
      <c r="AI13" s="14">
        <v>0.20848842600122799</v>
      </c>
      <c r="AJ13" s="14">
        <v>0.22569693153633599</v>
      </c>
      <c r="AK13" s="14">
        <v>0.194938554030678</v>
      </c>
    </row>
    <row r="14" spans="2:37" x14ac:dyDescent="0.3">
      <c r="B14" s="15" t="s">
        <v>327</v>
      </c>
      <c r="C14" s="14">
        <v>0.491084424967621</v>
      </c>
      <c r="D14" s="14">
        <v>0.48253647751840301</v>
      </c>
      <c r="E14" s="14">
        <v>0.50070794030977495</v>
      </c>
      <c r="F14" s="14"/>
      <c r="G14" s="14">
        <v>0.49348157328587799</v>
      </c>
      <c r="H14" s="14">
        <v>0.46067878194817402</v>
      </c>
      <c r="I14" s="14">
        <v>0.515375745983355</v>
      </c>
      <c r="J14" s="14">
        <v>0.49671785639538302</v>
      </c>
      <c r="K14" s="14"/>
      <c r="L14" s="14">
        <v>0.52685989045641102</v>
      </c>
      <c r="M14" s="14">
        <v>0.51289648275566702</v>
      </c>
      <c r="N14" s="14">
        <v>0.47736197592416302</v>
      </c>
      <c r="O14" s="14">
        <v>0.46720549045535298</v>
      </c>
      <c r="P14" s="14">
        <v>0.514816844039371</v>
      </c>
      <c r="Q14" s="14">
        <v>0.475852625656358</v>
      </c>
      <c r="R14" s="14">
        <v>0.46771690578144498</v>
      </c>
      <c r="S14" s="14">
        <v>0.50949747864496897</v>
      </c>
      <c r="T14" s="14">
        <v>0.51338514432464799</v>
      </c>
      <c r="U14" s="14">
        <v>0.44704848073563003</v>
      </c>
      <c r="V14" s="14">
        <v>0.45451785861329702</v>
      </c>
      <c r="W14" s="14">
        <v>0.47782554813209199</v>
      </c>
      <c r="X14" s="14"/>
      <c r="Y14" s="14">
        <v>0.52477163550240302</v>
      </c>
      <c r="Z14" s="14">
        <v>0.471495941290417</v>
      </c>
      <c r="AA14" s="14">
        <v>0.47212839568234999</v>
      </c>
      <c r="AB14" s="14"/>
      <c r="AC14" s="14">
        <v>0.51173748253000895</v>
      </c>
      <c r="AD14" s="14">
        <v>0.47709269276025901</v>
      </c>
      <c r="AE14" s="14">
        <v>0.50264610726459602</v>
      </c>
      <c r="AF14" s="14"/>
      <c r="AG14" s="14">
        <v>0.55140460091286503</v>
      </c>
      <c r="AH14" s="14">
        <v>0.50121233839664203</v>
      </c>
      <c r="AI14" s="14">
        <v>0.46078542095338099</v>
      </c>
      <c r="AJ14" s="14">
        <v>0.50044373240803997</v>
      </c>
      <c r="AK14" s="14">
        <v>0.47364637249959002</v>
      </c>
    </row>
    <row r="15" spans="2:37" x14ac:dyDescent="0.3">
      <c r="B15" s="15" t="s">
        <v>328</v>
      </c>
      <c r="C15" s="24">
        <v>3.8251766336725601</v>
      </c>
      <c r="D15" s="24">
        <v>3.7859787225955701</v>
      </c>
      <c r="E15" s="24">
        <v>3.8722640819864198</v>
      </c>
      <c r="F15" s="24"/>
      <c r="G15" s="24">
        <v>3.8447991699084598</v>
      </c>
      <c r="H15" s="24">
        <v>3.7639280722923099</v>
      </c>
      <c r="I15" s="24">
        <v>3.8876975907942599</v>
      </c>
      <c r="J15" s="24">
        <v>3.8060880224242899</v>
      </c>
      <c r="K15" s="24"/>
      <c r="L15" s="24">
        <v>3.8516503833085101</v>
      </c>
      <c r="M15" s="24">
        <v>3.8482676365002702</v>
      </c>
      <c r="N15" s="24">
        <v>3.7949876653363499</v>
      </c>
      <c r="O15" s="24">
        <v>3.8391286903870898</v>
      </c>
      <c r="P15" s="24">
        <v>3.9590178585216802</v>
      </c>
      <c r="Q15" s="24">
        <v>3.7992932067539602</v>
      </c>
      <c r="R15" s="24">
        <v>3.8137865023319599</v>
      </c>
      <c r="S15" s="24">
        <v>3.7771555854348602</v>
      </c>
      <c r="T15" s="24">
        <v>3.8445244859000902</v>
      </c>
      <c r="U15" s="24">
        <v>3.68874628549296</v>
      </c>
      <c r="V15" s="24">
        <v>3.78810142642484</v>
      </c>
      <c r="W15" s="24">
        <v>3.90040525081473</v>
      </c>
      <c r="X15" s="24"/>
      <c r="Y15" s="24">
        <v>3.9151883425452398</v>
      </c>
      <c r="Z15" s="24">
        <v>3.7634269159323299</v>
      </c>
      <c r="AA15" s="24">
        <v>3.8352077773308499</v>
      </c>
      <c r="AB15" s="24"/>
      <c r="AC15" s="24">
        <v>3.87534906156072</v>
      </c>
      <c r="AD15" s="24">
        <v>3.78885975645691</v>
      </c>
      <c r="AE15" s="24">
        <v>3.92684170281865</v>
      </c>
      <c r="AF15" s="24"/>
      <c r="AG15" s="24">
        <v>3.7572760602764999</v>
      </c>
      <c r="AH15" s="24">
        <v>3.6839290932447</v>
      </c>
      <c r="AI15" s="24">
        <v>3.6773540949690799</v>
      </c>
      <c r="AJ15" s="24">
        <v>3.9247155001762501</v>
      </c>
      <c r="AK15" s="24">
        <v>3.7617418238920899</v>
      </c>
    </row>
    <row r="16" spans="2:37" x14ac:dyDescent="0.3">
      <c r="B16" s="15" t="s">
        <v>329</v>
      </c>
      <c r="C16" s="25">
        <v>2.27499090624339</v>
      </c>
      <c r="D16" s="25">
        <v>2.3191152374672601</v>
      </c>
      <c r="E16" s="25">
        <v>2.2022048013845099</v>
      </c>
      <c r="F16" s="25"/>
      <c r="G16" s="25">
        <v>2.1838005204797502</v>
      </c>
      <c r="H16" s="25">
        <v>2.3296488104925301</v>
      </c>
      <c r="I16" s="25">
        <v>2.2143797992582299</v>
      </c>
      <c r="J16" s="25">
        <v>2.3854861509897902</v>
      </c>
      <c r="K16" s="25"/>
      <c r="L16" s="25">
        <v>2.39813694008155</v>
      </c>
      <c r="M16" s="25">
        <v>2.36496169637002</v>
      </c>
      <c r="N16" s="25">
        <v>2.3606993790213502</v>
      </c>
      <c r="O16" s="25">
        <v>2.03272888179607</v>
      </c>
      <c r="P16" s="25">
        <v>2.0653328093291501</v>
      </c>
      <c r="Q16" s="25">
        <v>2.2726251303251601</v>
      </c>
      <c r="R16" s="25">
        <v>2.1620140424182299</v>
      </c>
      <c r="S16" s="25">
        <v>2.5830832745965102</v>
      </c>
      <c r="T16" s="25">
        <v>2.2789001112096501</v>
      </c>
      <c r="U16" s="25">
        <v>2.4143595033320699</v>
      </c>
      <c r="V16" s="25">
        <v>2.2059832273079101</v>
      </c>
      <c r="W16" s="25">
        <v>2.0355090746741298</v>
      </c>
      <c r="X16" s="25"/>
      <c r="Y16" s="25">
        <v>2.2189065721029402</v>
      </c>
      <c r="Z16" s="25">
        <v>2.35439349263625</v>
      </c>
      <c r="AA16" s="25">
        <v>2.1808271618780002</v>
      </c>
      <c r="AB16" s="25"/>
      <c r="AC16" s="25">
        <v>2.2490487044845802</v>
      </c>
      <c r="AD16" s="25">
        <v>2.3146758939508598</v>
      </c>
      <c r="AE16" s="25">
        <v>1.96442889965462</v>
      </c>
      <c r="AF16" s="25"/>
      <c r="AG16" s="25">
        <v>2.776508869812</v>
      </c>
      <c r="AH16" s="25">
        <v>2.7490933290825401</v>
      </c>
      <c r="AI16" s="25">
        <v>2.5968127377907599</v>
      </c>
      <c r="AJ16" s="25">
        <v>2.0266928674329598</v>
      </c>
      <c r="AK16" s="25">
        <v>2.31897554626401</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333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182</v>
      </c>
      <c r="C9" s="14">
        <v>0.117224102877992</v>
      </c>
      <c r="D9" s="14">
        <v>0.118442956931812</v>
      </c>
      <c r="E9" s="14">
        <v>0.115499164657921</v>
      </c>
      <c r="F9" s="14"/>
      <c r="G9" s="14">
        <v>0.118924197286365</v>
      </c>
      <c r="H9" s="14">
        <v>0.132493481045521</v>
      </c>
      <c r="I9" s="14">
        <v>9.3638922217191903E-2</v>
      </c>
      <c r="J9" s="14">
        <v>0.12067131426225799</v>
      </c>
      <c r="K9" s="14"/>
      <c r="L9" s="14">
        <v>0.15327728694237999</v>
      </c>
      <c r="M9" s="14">
        <v>8.8015211115366199E-2</v>
      </c>
      <c r="N9" s="14">
        <v>8.2611318923780097E-2</v>
      </c>
      <c r="O9" s="14">
        <v>0.121241216845902</v>
      </c>
      <c r="P9" s="14">
        <v>0.130640588872106</v>
      </c>
      <c r="Q9" s="14">
        <v>0.119406717902658</v>
      </c>
      <c r="R9" s="14">
        <v>0.11789239566547199</v>
      </c>
      <c r="S9" s="14">
        <v>8.4637270745409804E-2</v>
      </c>
      <c r="T9" s="14">
        <v>0.102223373813379</v>
      </c>
      <c r="U9" s="14">
        <v>0.120118074923315</v>
      </c>
      <c r="V9" s="14">
        <v>0.14246582970879099</v>
      </c>
      <c r="W9" s="14">
        <v>0.16378217948986101</v>
      </c>
      <c r="X9" s="14"/>
      <c r="Y9" s="14">
        <v>6.3669818418702298E-2</v>
      </c>
      <c r="Z9" s="14">
        <v>0.14059698100823101</v>
      </c>
      <c r="AA9" s="14">
        <v>0.12447665995392</v>
      </c>
      <c r="AB9" s="14"/>
      <c r="AC9" s="14">
        <v>7.6215892220489495E-2</v>
      </c>
      <c r="AD9" s="14">
        <v>0.12323550147720599</v>
      </c>
      <c r="AE9" s="14">
        <v>0.14691896151442899</v>
      </c>
      <c r="AF9" s="14"/>
      <c r="AG9" s="14">
        <v>0.11082421009231901</v>
      </c>
      <c r="AH9" s="14">
        <v>8.2836296931928705E-2</v>
      </c>
      <c r="AI9" s="14">
        <v>0.122844610137629</v>
      </c>
      <c r="AJ9" s="14">
        <v>0.111136611345521</v>
      </c>
      <c r="AK9" s="14">
        <v>0.14055242784234601</v>
      </c>
    </row>
    <row r="10" spans="2:37" x14ac:dyDescent="0.3">
      <c r="B10" s="15" t="s">
        <v>183</v>
      </c>
      <c r="C10" s="14">
        <v>0.10152747389852899</v>
      </c>
      <c r="D10" s="14">
        <v>0.106928807863186</v>
      </c>
      <c r="E10" s="14">
        <v>9.6254571306286701E-2</v>
      </c>
      <c r="F10" s="14"/>
      <c r="G10" s="14">
        <v>8.88977059975323E-2</v>
      </c>
      <c r="H10" s="14">
        <v>0.108556526004613</v>
      </c>
      <c r="I10" s="14">
        <v>0.109591112717577</v>
      </c>
      <c r="J10" s="14">
        <v>9.9415840600369607E-2</v>
      </c>
      <c r="K10" s="14"/>
      <c r="L10" s="14">
        <v>8.9677374470237006E-2</v>
      </c>
      <c r="M10" s="14">
        <v>0.103979478337066</v>
      </c>
      <c r="N10" s="14">
        <v>0.12797150996957099</v>
      </c>
      <c r="O10" s="14">
        <v>8.0677969360698307E-2</v>
      </c>
      <c r="P10" s="14">
        <v>7.8411016157843405E-2</v>
      </c>
      <c r="Q10" s="14">
        <v>9.7647529069531294E-2</v>
      </c>
      <c r="R10" s="14">
        <v>0.121862795142946</v>
      </c>
      <c r="S10" s="14">
        <v>0.12611986107790099</v>
      </c>
      <c r="T10" s="14">
        <v>7.8514550296694394E-2</v>
      </c>
      <c r="U10" s="14">
        <v>0.13041672158621601</v>
      </c>
      <c r="V10" s="14">
        <v>0.121856583549958</v>
      </c>
      <c r="W10" s="14">
        <v>8.0451160914841294E-2</v>
      </c>
      <c r="X10" s="14"/>
      <c r="Y10" s="14">
        <v>8.9349625086076107E-2</v>
      </c>
      <c r="Z10" s="14">
        <v>0.12019139392992</v>
      </c>
      <c r="AA10" s="14">
        <v>0.119683219242292</v>
      </c>
      <c r="AB10" s="14"/>
      <c r="AC10" s="14">
        <v>9.3882276481891597E-2</v>
      </c>
      <c r="AD10" s="14">
        <v>0.10598831579022699</v>
      </c>
      <c r="AE10" s="14">
        <v>9.9458086783753202E-2</v>
      </c>
      <c r="AF10" s="14"/>
      <c r="AG10" s="14">
        <v>9.3621570875958501E-2</v>
      </c>
      <c r="AH10" s="14">
        <v>0.10555728270970099</v>
      </c>
      <c r="AI10" s="14">
        <v>9.93878956850172E-2</v>
      </c>
      <c r="AJ10" s="14">
        <v>9.5922188659270199E-2</v>
      </c>
      <c r="AK10" s="14">
        <v>0.118307994491582</v>
      </c>
    </row>
    <row r="11" spans="2:37" x14ac:dyDescent="0.3">
      <c r="B11" s="15" t="s">
        <v>324</v>
      </c>
      <c r="C11" s="14">
        <v>9.2399656458350798E-2</v>
      </c>
      <c r="D11" s="14">
        <v>9.1833798826141996E-2</v>
      </c>
      <c r="E11" s="14">
        <v>9.2240253916730103E-2</v>
      </c>
      <c r="F11" s="14"/>
      <c r="G11" s="14">
        <v>0.100808694886836</v>
      </c>
      <c r="H11" s="14">
        <v>0.105904899647196</v>
      </c>
      <c r="I11" s="14">
        <v>9.3313294958118395E-2</v>
      </c>
      <c r="J11" s="14">
        <v>6.98416421117007E-2</v>
      </c>
      <c r="K11" s="14"/>
      <c r="L11" s="14">
        <v>8.1311831388744704E-2</v>
      </c>
      <c r="M11" s="14">
        <v>8.9257898494271001E-2</v>
      </c>
      <c r="N11" s="14">
        <v>9.3215194830206599E-2</v>
      </c>
      <c r="O11" s="14">
        <v>7.6417468002603101E-2</v>
      </c>
      <c r="P11" s="14">
        <v>9.4840752382051599E-2</v>
      </c>
      <c r="Q11" s="14">
        <v>9.4852183441302501E-2</v>
      </c>
      <c r="R11" s="14">
        <v>9.8758163029672594E-2</v>
      </c>
      <c r="S11" s="14">
        <v>9.8835312614207804E-2</v>
      </c>
      <c r="T11" s="14">
        <v>0.106161140761349</v>
      </c>
      <c r="U11" s="14">
        <v>0.107307762290465</v>
      </c>
      <c r="V11" s="14">
        <v>9.9164267208062498E-2</v>
      </c>
      <c r="W11" s="14">
        <v>5.8284989293206198E-2</v>
      </c>
      <c r="X11" s="14"/>
      <c r="Y11" s="14">
        <v>0.101506307121238</v>
      </c>
      <c r="Z11" s="14">
        <v>9.6385807060524395E-2</v>
      </c>
      <c r="AA11" s="14">
        <v>6.9819626247552502E-2</v>
      </c>
      <c r="AB11" s="14"/>
      <c r="AC11" s="14">
        <v>9.0953309436405602E-2</v>
      </c>
      <c r="AD11" s="14">
        <v>0.100490980805332</v>
      </c>
      <c r="AE11" s="14">
        <v>9.2182724147474193E-2</v>
      </c>
      <c r="AF11" s="14"/>
      <c r="AG11" s="14">
        <v>0.123032463478843</v>
      </c>
      <c r="AH11" s="14">
        <v>7.0815250276507202E-2</v>
      </c>
      <c r="AI11" s="14">
        <v>0.112467923730297</v>
      </c>
      <c r="AJ11" s="14">
        <v>9.1206595447583402E-2</v>
      </c>
      <c r="AK11" s="14">
        <v>8.6553818356060699E-2</v>
      </c>
    </row>
    <row r="12" spans="2:37" x14ac:dyDescent="0.3">
      <c r="B12" s="15" t="s">
        <v>325</v>
      </c>
      <c r="C12" s="14">
        <v>0.107891111277715</v>
      </c>
      <c r="D12" s="14">
        <v>0.103082780770531</v>
      </c>
      <c r="E12" s="14">
        <v>0.112635493361536</v>
      </c>
      <c r="F12" s="14"/>
      <c r="G12" s="14">
        <v>0.101815896943207</v>
      </c>
      <c r="H12" s="14">
        <v>0.10267214214039599</v>
      </c>
      <c r="I12" s="14">
        <v>0.10206525003415801</v>
      </c>
      <c r="J12" s="14">
        <v>0.12658227289601701</v>
      </c>
      <c r="K12" s="14"/>
      <c r="L12" s="14">
        <v>7.4498375789661897E-2</v>
      </c>
      <c r="M12" s="14">
        <v>0.116043111013568</v>
      </c>
      <c r="N12" s="14">
        <v>0.114429979057157</v>
      </c>
      <c r="O12" s="14">
        <v>0.136658382294611</v>
      </c>
      <c r="P12" s="14">
        <v>0.10306870210513799</v>
      </c>
      <c r="Q12" s="14">
        <v>0.12980813654912901</v>
      </c>
      <c r="R12" s="14">
        <v>8.70684138594532E-2</v>
      </c>
      <c r="S12" s="14">
        <v>9.0414477234592505E-2</v>
      </c>
      <c r="T12" s="14">
        <v>0.11586499632769</v>
      </c>
      <c r="U12" s="14">
        <v>9.7744312679759901E-2</v>
      </c>
      <c r="V12" s="14">
        <v>0.122391641453068</v>
      </c>
      <c r="W12" s="14">
        <v>0.12581303853749501</v>
      </c>
      <c r="X12" s="14"/>
      <c r="Y12" s="14">
        <v>0.12660996478574599</v>
      </c>
      <c r="Z12" s="14">
        <v>8.9405854497456194E-2</v>
      </c>
      <c r="AA12" s="14">
        <v>0.11758800595970099</v>
      </c>
      <c r="AB12" s="14"/>
      <c r="AC12" s="14">
        <v>0.13013973759120001</v>
      </c>
      <c r="AD12" s="14">
        <v>0.100453173994922</v>
      </c>
      <c r="AE12" s="14">
        <v>8.8552079202112305E-2</v>
      </c>
      <c r="AF12" s="14"/>
      <c r="AG12" s="14">
        <v>3.5755393757962897E-2</v>
      </c>
      <c r="AH12" s="14">
        <v>9.9665897729555697E-2</v>
      </c>
      <c r="AI12" s="14">
        <v>0.10380543003760399</v>
      </c>
      <c r="AJ12" s="14">
        <v>0.120683136635709</v>
      </c>
      <c r="AK12" s="14">
        <v>9.6967416208398993E-2</v>
      </c>
    </row>
    <row r="13" spans="2:37" x14ac:dyDescent="0.3">
      <c r="B13" s="15" t="s">
        <v>331</v>
      </c>
      <c r="C13" s="14">
        <v>8.9873230519791902E-2</v>
      </c>
      <c r="D13" s="14">
        <v>9.7175178089926706E-2</v>
      </c>
      <c r="E13" s="14">
        <v>8.2662576447751601E-2</v>
      </c>
      <c r="F13" s="14"/>
      <c r="G13" s="14">
        <v>9.6071931600182306E-2</v>
      </c>
      <c r="H13" s="14">
        <v>8.9694169214099895E-2</v>
      </c>
      <c r="I13" s="14">
        <v>8.6015674089600203E-2</v>
      </c>
      <c r="J13" s="14">
        <v>8.6771073734271204E-2</v>
      </c>
      <c r="K13" s="14"/>
      <c r="L13" s="14">
        <v>7.4375240952565494E-2</v>
      </c>
      <c r="M13" s="14">
        <v>8.9807818284061702E-2</v>
      </c>
      <c r="N13" s="14">
        <v>0.104410021295122</v>
      </c>
      <c r="O13" s="14">
        <v>0.11779947304083201</v>
      </c>
      <c r="P13" s="14">
        <v>7.8222096443490194E-2</v>
      </c>
      <c r="Q13" s="14">
        <v>8.2432807381021697E-2</v>
      </c>
      <c r="R13" s="14">
        <v>0.106701326521012</v>
      </c>
      <c r="S13" s="14">
        <v>9.04955996829193E-2</v>
      </c>
      <c r="T13" s="14">
        <v>8.3850794476239193E-2</v>
      </c>
      <c r="U13" s="14">
        <v>9.7364647784612804E-2</v>
      </c>
      <c r="V13" s="14">
        <v>5.9603819466823603E-2</v>
      </c>
      <c r="W13" s="14">
        <v>9.3843083632504196E-2</v>
      </c>
      <c r="X13" s="14"/>
      <c r="Y13" s="14">
        <v>9.4092649085835103E-2</v>
      </c>
      <c r="Z13" s="14">
        <v>8.1924022213450798E-2</v>
      </c>
      <c r="AA13" s="14">
        <v>9.6304092914184999E-2</v>
      </c>
      <c r="AB13" s="14"/>
      <c r="AC13" s="14">
        <v>9.7071301740004307E-2</v>
      </c>
      <c r="AD13" s="14">
        <v>9.2739335172054405E-2</v>
      </c>
      <c r="AE13" s="14">
        <v>7.0242041087634793E-2</v>
      </c>
      <c r="AF13" s="14"/>
      <c r="AG13" s="14">
        <v>8.5361760882050802E-2</v>
      </c>
      <c r="AH13" s="14">
        <v>0.13991293395566501</v>
      </c>
      <c r="AI13" s="14">
        <v>0.100708719456072</v>
      </c>
      <c r="AJ13" s="14">
        <v>8.0607735503876496E-2</v>
      </c>
      <c r="AK13" s="14">
        <v>8.3971970602022897E-2</v>
      </c>
    </row>
    <row r="14" spans="2:37" x14ac:dyDescent="0.3">
      <c r="B14" s="15" t="s">
        <v>327</v>
      </c>
      <c r="C14" s="14">
        <v>0.491084424967621</v>
      </c>
      <c r="D14" s="14">
        <v>0.48253647751840301</v>
      </c>
      <c r="E14" s="14">
        <v>0.50070794030977495</v>
      </c>
      <c r="F14" s="14"/>
      <c r="G14" s="14">
        <v>0.49348157328587799</v>
      </c>
      <c r="H14" s="14">
        <v>0.46067878194817402</v>
      </c>
      <c r="I14" s="14">
        <v>0.515375745983355</v>
      </c>
      <c r="J14" s="14">
        <v>0.49671785639538302</v>
      </c>
      <c r="K14" s="14"/>
      <c r="L14" s="14">
        <v>0.52685989045641102</v>
      </c>
      <c r="M14" s="14">
        <v>0.51289648275566702</v>
      </c>
      <c r="N14" s="14">
        <v>0.47736197592416302</v>
      </c>
      <c r="O14" s="14">
        <v>0.46720549045535298</v>
      </c>
      <c r="P14" s="14">
        <v>0.514816844039371</v>
      </c>
      <c r="Q14" s="14">
        <v>0.475852625656358</v>
      </c>
      <c r="R14" s="14">
        <v>0.46771690578144498</v>
      </c>
      <c r="S14" s="14">
        <v>0.50949747864496897</v>
      </c>
      <c r="T14" s="14">
        <v>0.51338514432464799</v>
      </c>
      <c r="U14" s="14">
        <v>0.44704848073563003</v>
      </c>
      <c r="V14" s="14">
        <v>0.45451785861329702</v>
      </c>
      <c r="W14" s="14">
        <v>0.47782554813209199</v>
      </c>
      <c r="X14" s="14"/>
      <c r="Y14" s="14">
        <v>0.52477163550240302</v>
      </c>
      <c r="Z14" s="14">
        <v>0.471495941290417</v>
      </c>
      <c r="AA14" s="14">
        <v>0.47212839568234999</v>
      </c>
      <c r="AB14" s="14"/>
      <c r="AC14" s="14">
        <v>0.51173748253000895</v>
      </c>
      <c r="AD14" s="14">
        <v>0.47709269276025901</v>
      </c>
      <c r="AE14" s="14">
        <v>0.50264610726459602</v>
      </c>
      <c r="AF14" s="14"/>
      <c r="AG14" s="14">
        <v>0.55140460091286503</v>
      </c>
      <c r="AH14" s="14">
        <v>0.50121233839664203</v>
      </c>
      <c r="AI14" s="14">
        <v>0.46078542095338099</v>
      </c>
      <c r="AJ14" s="14">
        <v>0.50044373240803997</v>
      </c>
      <c r="AK14" s="14">
        <v>0.47364637249959002</v>
      </c>
    </row>
    <row r="15" spans="2:37" x14ac:dyDescent="0.3">
      <c r="B15" s="15" t="s">
        <v>328</v>
      </c>
      <c r="C15" s="24">
        <v>3.4249151675656502</v>
      </c>
      <c r="D15" s="24">
        <v>3.4012278477787801</v>
      </c>
      <c r="E15" s="24">
        <v>3.45283156656423</v>
      </c>
      <c r="F15" s="24"/>
      <c r="G15" s="24">
        <v>3.4476583794309401</v>
      </c>
      <c r="H15" s="24">
        <v>3.2905533383174599</v>
      </c>
      <c r="I15" s="24">
        <v>3.5233548790114599</v>
      </c>
      <c r="J15" s="24">
        <v>3.4495195204258202</v>
      </c>
      <c r="K15" s="24"/>
      <c r="L15" s="24">
        <v>3.40759658070903</v>
      </c>
      <c r="M15" s="24">
        <v>3.55433829528089</v>
      </c>
      <c r="N15" s="24">
        <v>3.4621418016027601</v>
      </c>
      <c r="O15" s="24">
        <v>3.4507133966898298</v>
      </c>
      <c r="P15" s="24">
        <v>3.46427123320818</v>
      </c>
      <c r="Q15" s="24">
        <v>3.3857706634053999</v>
      </c>
      <c r="R15" s="24">
        <v>3.3459741977719202</v>
      </c>
      <c r="S15" s="24">
        <v>3.5045037099666199</v>
      </c>
      <c r="T15" s="24">
        <v>3.5407607203306601</v>
      </c>
      <c r="U15" s="24">
        <v>3.2629661790230302</v>
      </c>
      <c r="V15" s="24">
        <v>3.19836461325907</v>
      </c>
      <c r="W15" s="24">
        <v>3.3389603303042201</v>
      </c>
      <c r="X15" s="24"/>
      <c r="Y15" s="24">
        <v>3.6724209075411398</v>
      </c>
      <c r="Z15" s="24">
        <v>3.2663563668492301</v>
      </c>
      <c r="AA15" s="24">
        <v>3.3579448396849898</v>
      </c>
      <c r="AB15" s="24"/>
      <c r="AC15" s="24">
        <v>3.6131807277383601</v>
      </c>
      <c r="AD15" s="24">
        <v>3.3647506038751702</v>
      </c>
      <c r="AE15" s="24">
        <v>3.3436784733585601</v>
      </c>
      <c r="AF15" s="24"/>
      <c r="AG15" s="24">
        <v>3.5454227272000698</v>
      </c>
      <c r="AH15" s="24">
        <v>3.61189890425725</v>
      </c>
      <c r="AI15" s="24">
        <v>3.3425020158496199</v>
      </c>
      <c r="AJ15" s="24">
        <v>3.4650343935172701</v>
      </c>
      <c r="AK15" s="24">
        <v>3.2864376247349401</v>
      </c>
    </row>
    <row r="16" spans="2:37" x14ac:dyDescent="0.3">
      <c r="B16" s="15" t="s">
        <v>329</v>
      </c>
      <c r="C16" s="25">
        <v>3.4283234866198602</v>
      </c>
      <c r="D16" s="25">
        <v>3.4542037167342299</v>
      </c>
      <c r="E16" s="25">
        <v>3.3994283436841202</v>
      </c>
      <c r="F16" s="25"/>
      <c r="G16" s="25">
        <v>3.4005156620071699</v>
      </c>
      <c r="H16" s="25">
        <v>3.5851626503838001</v>
      </c>
      <c r="I16" s="25">
        <v>3.2529751246098799</v>
      </c>
      <c r="J16" s="25">
        <v>3.42969445889063</v>
      </c>
      <c r="K16" s="25"/>
      <c r="L16" s="25">
        <v>3.8443281627377299</v>
      </c>
      <c r="M16" s="25">
        <v>3.13944478612538</v>
      </c>
      <c r="N16" s="25">
        <v>3.1620063434974202</v>
      </c>
      <c r="O16" s="25">
        <v>3.28590427398716</v>
      </c>
      <c r="P16" s="25">
        <v>3.5228879629619501</v>
      </c>
      <c r="Q16" s="25">
        <v>3.4097090182022498</v>
      </c>
      <c r="R16" s="25">
        <v>3.5197163408332099</v>
      </c>
      <c r="S16" s="25">
        <v>3.26623030036358</v>
      </c>
      <c r="T16" s="25">
        <v>3.19485103933444</v>
      </c>
      <c r="U16" s="25">
        <v>3.5395055885933</v>
      </c>
      <c r="V16" s="25">
        <v>3.73182386826636</v>
      </c>
      <c r="W16" s="25">
        <v>3.7864521091033998</v>
      </c>
      <c r="X16" s="25"/>
      <c r="Y16" s="25">
        <v>2.7773850751301099</v>
      </c>
      <c r="Z16" s="25">
        <v>3.7429296426051799</v>
      </c>
      <c r="AA16" s="25">
        <v>3.5448008321020699</v>
      </c>
      <c r="AB16" s="25"/>
      <c r="AC16" s="25">
        <v>2.9231982846131599</v>
      </c>
      <c r="AD16" s="25">
        <v>3.50454645650054</v>
      </c>
      <c r="AE16" s="25">
        <v>3.7831330720557301</v>
      </c>
      <c r="AF16" s="25"/>
      <c r="AG16" s="25">
        <v>3.5210330084866901</v>
      </c>
      <c r="AH16" s="25">
        <v>3.0215555639128899</v>
      </c>
      <c r="AI16" s="25">
        <v>3.4489799359989899</v>
      </c>
      <c r="AJ16" s="25">
        <v>3.3435312472618599</v>
      </c>
      <c r="AK16" s="25">
        <v>3.7272036322711002</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334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182</v>
      </c>
      <c r="C9" s="14">
        <v>0.136973072632398</v>
      </c>
      <c r="D9" s="14">
        <v>0.137356020478129</v>
      </c>
      <c r="E9" s="14">
        <v>0.13683320038727101</v>
      </c>
      <c r="F9" s="14"/>
      <c r="G9" s="14">
        <v>0.13801264063660601</v>
      </c>
      <c r="H9" s="14">
        <v>0.156623930550603</v>
      </c>
      <c r="I9" s="14">
        <v>0.13839050268820999</v>
      </c>
      <c r="J9" s="14">
        <v>0.11491526730766199</v>
      </c>
      <c r="K9" s="14"/>
      <c r="L9" s="14">
        <v>0.107878178151172</v>
      </c>
      <c r="M9" s="14">
        <v>0.13362334388195499</v>
      </c>
      <c r="N9" s="14">
        <v>0.16567982206937501</v>
      </c>
      <c r="O9" s="14">
        <v>0.15166335118884799</v>
      </c>
      <c r="P9" s="14">
        <v>0.12489084016581201</v>
      </c>
      <c r="Q9" s="14">
        <v>0.124205673126384</v>
      </c>
      <c r="R9" s="14">
        <v>0.15684506055573</v>
      </c>
      <c r="S9" s="14">
        <v>0.13094480786461399</v>
      </c>
      <c r="T9" s="14">
        <v>0.12040612661075401</v>
      </c>
      <c r="U9" s="14">
        <v>0.17126178371529899</v>
      </c>
      <c r="V9" s="14">
        <v>0.155140311088525</v>
      </c>
      <c r="W9" s="14">
        <v>0.115310848395316</v>
      </c>
      <c r="X9" s="14"/>
      <c r="Y9" s="14">
        <v>0.122948172903941</v>
      </c>
      <c r="Z9" s="14">
        <v>0.15503458061757999</v>
      </c>
      <c r="AA9" s="14">
        <v>0.17845959331790301</v>
      </c>
      <c r="AB9" s="14"/>
      <c r="AC9" s="14">
        <v>0.129595847362316</v>
      </c>
      <c r="AD9" s="14">
        <v>0.15446731784298801</v>
      </c>
      <c r="AE9" s="14">
        <v>0.117613956578726</v>
      </c>
      <c r="AF9" s="14"/>
      <c r="AG9" s="14">
        <v>9.1391001023012494E-2</v>
      </c>
      <c r="AH9" s="14">
        <v>0.14197182784314</v>
      </c>
      <c r="AI9" s="14">
        <v>0.14454784181538499</v>
      </c>
      <c r="AJ9" s="14">
        <v>0.14161222854747099</v>
      </c>
      <c r="AK9" s="14">
        <v>0.12735144535110801</v>
      </c>
    </row>
    <row r="10" spans="2:37" x14ac:dyDescent="0.3">
      <c r="B10" s="15" t="s">
        <v>183</v>
      </c>
      <c r="C10" s="14">
        <v>0.15260956304887099</v>
      </c>
      <c r="D10" s="14">
        <v>0.15989684632548401</v>
      </c>
      <c r="E10" s="14">
        <v>0.144528506740182</v>
      </c>
      <c r="F10" s="14"/>
      <c r="G10" s="14">
        <v>0.159858557858581</v>
      </c>
      <c r="H10" s="14">
        <v>0.16466120502411499</v>
      </c>
      <c r="I10" s="14">
        <v>0.13685838318377599</v>
      </c>
      <c r="J10" s="14">
        <v>0.147031183373699</v>
      </c>
      <c r="K10" s="14"/>
      <c r="L10" s="14">
        <v>0.15913304611302501</v>
      </c>
      <c r="M10" s="14">
        <v>0.13214355289344801</v>
      </c>
      <c r="N10" s="14">
        <v>0.14304128356960499</v>
      </c>
      <c r="O10" s="14">
        <v>0.175965991644919</v>
      </c>
      <c r="P10" s="14">
        <v>0.13664131856169801</v>
      </c>
      <c r="Q10" s="14">
        <v>0.13768228464135601</v>
      </c>
      <c r="R10" s="14">
        <v>0.14499278395113399</v>
      </c>
      <c r="S10" s="14">
        <v>9.85846558889069E-2</v>
      </c>
      <c r="T10" s="14">
        <v>0.17332639156415799</v>
      </c>
      <c r="U10" s="14">
        <v>0.149573937956862</v>
      </c>
      <c r="V10" s="14">
        <v>0.183694547956093</v>
      </c>
      <c r="W10" s="14">
        <v>0.22190154630540701</v>
      </c>
      <c r="X10" s="14"/>
      <c r="Y10" s="14">
        <v>0.14669834388335601</v>
      </c>
      <c r="Z10" s="14">
        <v>0.14470884257146499</v>
      </c>
      <c r="AA10" s="14">
        <v>0.156928886582135</v>
      </c>
      <c r="AB10" s="14"/>
      <c r="AC10" s="14">
        <v>0.143976892117466</v>
      </c>
      <c r="AD10" s="14">
        <v>0.157298785097155</v>
      </c>
      <c r="AE10" s="14">
        <v>0.160192940327781</v>
      </c>
      <c r="AF10" s="14"/>
      <c r="AG10" s="14">
        <v>0.15870868174392</v>
      </c>
      <c r="AH10" s="14">
        <v>0.14655161016250001</v>
      </c>
      <c r="AI10" s="14">
        <v>0.151614460034149</v>
      </c>
      <c r="AJ10" s="14">
        <v>0.14829912259581701</v>
      </c>
      <c r="AK10" s="14">
        <v>0.16269497449289599</v>
      </c>
    </row>
    <row r="11" spans="2:37" x14ac:dyDescent="0.3">
      <c r="B11" s="15" t="s">
        <v>324</v>
      </c>
      <c r="C11" s="14">
        <v>9.9425712239262207E-2</v>
      </c>
      <c r="D11" s="14">
        <v>9.71105737023681E-2</v>
      </c>
      <c r="E11" s="14">
        <v>0.10100671260041399</v>
      </c>
      <c r="F11" s="14"/>
      <c r="G11" s="14">
        <v>8.6175561961265301E-2</v>
      </c>
      <c r="H11" s="14">
        <v>0.104084766772752</v>
      </c>
      <c r="I11" s="14">
        <v>9.8757367808217505E-2</v>
      </c>
      <c r="J11" s="14">
        <v>0.108078694546984</v>
      </c>
      <c r="K11" s="14"/>
      <c r="L11" s="14">
        <v>9.9382763998112994E-2</v>
      </c>
      <c r="M11" s="14">
        <v>0.10119208490152901</v>
      </c>
      <c r="N11" s="14">
        <v>0.113122428967705</v>
      </c>
      <c r="O11" s="14">
        <v>0.109090041925092</v>
      </c>
      <c r="P11" s="14">
        <v>8.3123573974762402E-2</v>
      </c>
      <c r="Q11" s="14">
        <v>0.13909863325027699</v>
      </c>
      <c r="R11" s="14">
        <v>0.104946431250659</v>
      </c>
      <c r="S11" s="14">
        <v>7.6600551364205294E-2</v>
      </c>
      <c r="T11" s="14">
        <v>7.4215605730257206E-2</v>
      </c>
      <c r="U11" s="14">
        <v>9.8173201597523296E-2</v>
      </c>
      <c r="V11" s="14">
        <v>5.7708331916799298E-2</v>
      </c>
      <c r="W11" s="14">
        <v>0.127070805177908</v>
      </c>
      <c r="X11" s="14"/>
      <c r="Y11" s="14">
        <v>7.3990349094306004E-2</v>
      </c>
      <c r="Z11" s="14">
        <v>0.101907939963019</v>
      </c>
      <c r="AA11" s="14">
        <v>0.101683245606583</v>
      </c>
      <c r="AB11" s="14"/>
      <c r="AC11" s="14">
        <v>9.8512061226839795E-2</v>
      </c>
      <c r="AD11" s="14">
        <v>0.10049697212627599</v>
      </c>
      <c r="AE11" s="14">
        <v>9.0656854916192797E-2</v>
      </c>
      <c r="AF11" s="14"/>
      <c r="AG11" s="14">
        <v>4.6526560887355399E-2</v>
      </c>
      <c r="AH11" s="14">
        <v>0.113300827316255</v>
      </c>
      <c r="AI11" s="14">
        <v>9.5321986974984493E-2</v>
      </c>
      <c r="AJ11" s="14">
        <v>0.102380524092218</v>
      </c>
      <c r="AK11" s="14">
        <v>0.10310474951687799</v>
      </c>
    </row>
    <row r="12" spans="2:37" x14ac:dyDescent="0.3">
      <c r="B12" s="15" t="s">
        <v>325</v>
      </c>
      <c r="C12" s="14">
        <v>6.8063690890061201E-2</v>
      </c>
      <c r="D12" s="14">
        <v>7.0055096163925301E-2</v>
      </c>
      <c r="E12" s="14">
        <v>6.6567687732388303E-2</v>
      </c>
      <c r="F12" s="14"/>
      <c r="G12" s="14">
        <v>7.2978349265145001E-2</v>
      </c>
      <c r="H12" s="14">
        <v>6.7170403046207902E-2</v>
      </c>
      <c r="I12" s="14">
        <v>5.2085816691187399E-2</v>
      </c>
      <c r="J12" s="14">
        <v>7.8742484913516098E-2</v>
      </c>
      <c r="K12" s="14"/>
      <c r="L12" s="14">
        <v>7.3126407690312797E-2</v>
      </c>
      <c r="M12" s="14">
        <v>5.66312933607016E-2</v>
      </c>
      <c r="N12" s="14">
        <v>6.0287349570618001E-2</v>
      </c>
      <c r="O12" s="14">
        <v>5.1432068185632097E-2</v>
      </c>
      <c r="P12" s="14">
        <v>0.103365379178382</v>
      </c>
      <c r="Q12" s="14">
        <v>5.32815031329439E-2</v>
      </c>
      <c r="R12" s="14">
        <v>7.8811200541486298E-2</v>
      </c>
      <c r="S12" s="14">
        <v>8.1688544184701103E-2</v>
      </c>
      <c r="T12" s="14">
        <v>5.88029338202967E-2</v>
      </c>
      <c r="U12" s="14">
        <v>7.7794237902571894E-2</v>
      </c>
      <c r="V12" s="14">
        <v>9.7849183309513907E-2</v>
      </c>
      <c r="W12" s="14">
        <v>3.4528422440527402E-2</v>
      </c>
      <c r="X12" s="14"/>
      <c r="Y12" s="14">
        <v>7.6787408402759397E-2</v>
      </c>
      <c r="Z12" s="14">
        <v>7.2517688714908102E-2</v>
      </c>
      <c r="AA12" s="14">
        <v>4.8030172004771401E-2</v>
      </c>
      <c r="AB12" s="14"/>
      <c r="AC12" s="14">
        <v>6.3286763365154305E-2</v>
      </c>
      <c r="AD12" s="14">
        <v>6.4417064321241405E-2</v>
      </c>
      <c r="AE12" s="14">
        <v>7.3630475258146394E-2</v>
      </c>
      <c r="AF12" s="14"/>
      <c r="AG12" s="14">
        <v>6.8404784772950894E-2</v>
      </c>
      <c r="AH12" s="14">
        <v>6.7224802230570299E-2</v>
      </c>
      <c r="AI12" s="14">
        <v>9.8585827165834305E-2</v>
      </c>
      <c r="AJ12" s="14">
        <v>5.8679629734454702E-2</v>
      </c>
      <c r="AK12" s="14">
        <v>7.1094298637970205E-2</v>
      </c>
    </row>
    <row r="13" spans="2:37" x14ac:dyDescent="0.3">
      <c r="B13" s="15" t="s">
        <v>331</v>
      </c>
      <c r="C13" s="14">
        <v>5.1843536221786099E-2</v>
      </c>
      <c r="D13" s="14">
        <v>5.3044985811690502E-2</v>
      </c>
      <c r="E13" s="14">
        <v>5.0355952229970399E-2</v>
      </c>
      <c r="F13" s="14"/>
      <c r="G13" s="14">
        <v>4.94933169925246E-2</v>
      </c>
      <c r="H13" s="14">
        <v>4.6780912658148099E-2</v>
      </c>
      <c r="I13" s="14">
        <v>5.85321836452532E-2</v>
      </c>
      <c r="J13" s="14">
        <v>5.4514513462755897E-2</v>
      </c>
      <c r="K13" s="14"/>
      <c r="L13" s="14">
        <v>3.3619713590965702E-2</v>
      </c>
      <c r="M13" s="14">
        <v>6.3513242206698795E-2</v>
      </c>
      <c r="N13" s="14">
        <v>4.0507139898534598E-2</v>
      </c>
      <c r="O13" s="14">
        <v>4.4643056600156501E-2</v>
      </c>
      <c r="P13" s="14">
        <v>3.7162044079975198E-2</v>
      </c>
      <c r="Q13" s="14">
        <v>6.9879280192681595E-2</v>
      </c>
      <c r="R13" s="14">
        <v>4.6687617919545898E-2</v>
      </c>
      <c r="S13" s="14">
        <v>0.10268396205260399</v>
      </c>
      <c r="T13" s="14">
        <v>5.9863797949885701E-2</v>
      </c>
      <c r="U13" s="14">
        <v>5.6148358092113902E-2</v>
      </c>
      <c r="V13" s="14">
        <v>5.10897671157719E-2</v>
      </c>
      <c r="W13" s="14">
        <v>2.33628295487491E-2</v>
      </c>
      <c r="X13" s="14"/>
      <c r="Y13" s="14">
        <v>5.4804090213234201E-2</v>
      </c>
      <c r="Z13" s="14">
        <v>5.4335006842610903E-2</v>
      </c>
      <c r="AA13" s="14">
        <v>4.2769706806257801E-2</v>
      </c>
      <c r="AB13" s="14"/>
      <c r="AC13" s="14">
        <v>5.2890953398215097E-2</v>
      </c>
      <c r="AD13" s="14">
        <v>4.6227167852081502E-2</v>
      </c>
      <c r="AE13" s="14">
        <v>5.5259665654556998E-2</v>
      </c>
      <c r="AF13" s="14"/>
      <c r="AG13" s="14">
        <v>8.3564370659895595E-2</v>
      </c>
      <c r="AH13" s="14">
        <v>2.9738594050892301E-2</v>
      </c>
      <c r="AI13" s="14">
        <v>4.91444630562669E-2</v>
      </c>
      <c r="AJ13" s="14">
        <v>4.8584762621999601E-2</v>
      </c>
      <c r="AK13" s="14">
        <v>6.21081595015587E-2</v>
      </c>
    </row>
    <row r="14" spans="2:37" x14ac:dyDescent="0.3">
      <c r="B14" s="15" t="s">
        <v>327</v>
      </c>
      <c r="C14" s="14">
        <v>0.491084424967621</v>
      </c>
      <c r="D14" s="14">
        <v>0.48253647751840301</v>
      </c>
      <c r="E14" s="14">
        <v>0.50070794030977495</v>
      </c>
      <c r="F14" s="14"/>
      <c r="G14" s="14">
        <v>0.49348157328587799</v>
      </c>
      <c r="H14" s="14">
        <v>0.46067878194817402</v>
      </c>
      <c r="I14" s="14">
        <v>0.515375745983355</v>
      </c>
      <c r="J14" s="14">
        <v>0.49671785639538302</v>
      </c>
      <c r="K14" s="14"/>
      <c r="L14" s="14">
        <v>0.52685989045641102</v>
      </c>
      <c r="M14" s="14">
        <v>0.51289648275566702</v>
      </c>
      <c r="N14" s="14">
        <v>0.47736197592416302</v>
      </c>
      <c r="O14" s="14">
        <v>0.46720549045535298</v>
      </c>
      <c r="P14" s="14">
        <v>0.514816844039371</v>
      </c>
      <c r="Q14" s="14">
        <v>0.475852625656358</v>
      </c>
      <c r="R14" s="14">
        <v>0.46771690578144498</v>
      </c>
      <c r="S14" s="14">
        <v>0.50949747864496897</v>
      </c>
      <c r="T14" s="14">
        <v>0.51338514432464799</v>
      </c>
      <c r="U14" s="14">
        <v>0.44704848073563003</v>
      </c>
      <c r="V14" s="14">
        <v>0.45451785861329702</v>
      </c>
      <c r="W14" s="14">
        <v>0.47782554813209199</v>
      </c>
      <c r="X14" s="14"/>
      <c r="Y14" s="14">
        <v>0.52477163550240302</v>
      </c>
      <c r="Z14" s="14">
        <v>0.471495941290417</v>
      </c>
      <c r="AA14" s="14">
        <v>0.47212839568234999</v>
      </c>
      <c r="AB14" s="14"/>
      <c r="AC14" s="14">
        <v>0.51173748253000895</v>
      </c>
      <c r="AD14" s="14">
        <v>0.47709269276025901</v>
      </c>
      <c r="AE14" s="14">
        <v>0.50264610726459602</v>
      </c>
      <c r="AF14" s="14"/>
      <c r="AG14" s="14">
        <v>0.55140460091286503</v>
      </c>
      <c r="AH14" s="14">
        <v>0.50121233839664203</v>
      </c>
      <c r="AI14" s="14">
        <v>0.46078542095338099</v>
      </c>
      <c r="AJ14" s="14">
        <v>0.50044373240803997</v>
      </c>
      <c r="AK14" s="14">
        <v>0.47364637249959002</v>
      </c>
    </row>
    <row r="15" spans="2:37" x14ac:dyDescent="0.3">
      <c r="B15" s="15" t="s">
        <v>328</v>
      </c>
      <c r="C15" s="24">
        <v>3.2184483299228299</v>
      </c>
      <c r="D15" s="24">
        <v>3.18914561306077</v>
      </c>
      <c r="E15" s="24">
        <v>3.2512085056069302</v>
      </c>
      <c r="F15" s="24"/>
      <c r="G15" s="24">
        <v>3.2165258639760399</v>
      </c>
      <c r="H15" s="24">
        <v>3.0648595080817</v>
      </c>
      <c r="I15" s="24">
        <v>3.30163803337157</v>
      </c>
      <c r="J15" s="24">
        <v>3.3010633630361501</v>
      </c>
      <c r="K15" s="24"/>
      <c r="L15" s="24">
        <v>3.3460561038261099</v>
      </c>
      <c r="M15" s="24">
        <v>3.32295698538374</v>
      </c>
      <c r="N15" s="24">
        <v>3.09898662943182</v>
      </c>
      <c r="O15" s="24">
        <v>3.0630419587293898</v>
      </c>
      <c r="P15" s="24">
        <v>3.33571700056312</v>
      </c>
      <c r="Q15" s="24">
        <v>3.2345043095932602</v>
      </c>
      <c r="R15" s="24">
        <v>3.1166542486623201</v>
      </c>
      <c r="S15" s="24">
        <v>3.4550746326066801</v>
      </c>
      <c r="T15" s="24">
        <v>3.3045473179083502</v>
      </c>
      <c r="U15" s="24">
        <v>3.03913889090623</v>
      </c>
      <c r="V15" s="24">
        <v>3.0696071232478102</v>
      </c>
      <c r="W15" s="24">
        <v>3.0622074828382599</v>
      </c>
      <c r="X15" s="24"/>
      <c r="Y15" s="24">
        <v>3.3681158056451999</v>
      </c>
      <c r="Z15" s="24">
        <v>3.1408975224647602</v>
      </c>
      <c r="AA15" s="24">
        <v>3.0361066994464001</v>
      </c>
      <c r="AB15" s="24"/>
      <c r="AC15" s="24">
        <v>3.30111253090951</v>
      </c>
      <c r="AD15" s="24">
        <v>3.12191605752305</v>
      </c>
      <c r="AE15" s="24">
        <v>3.2966672748758201</v>
      </c>
      <c r="AF15" s="24"/>
      <c r="AG15" s="24">
        <v>3.5482566450413899</v>
      </c>
      <c r="AH15" s="24">
        <v>3.1998437396735002</v>
      </c>
      <c r="AI15" s="24">
        <v>3.13852087247359</v>
      </c>
      <c r="AJ15" s="24">
        <v>3.2256567725118099</v>
      </c>
      <c r="AK15" s="24">
        <v>3.1988518699447401</v>
      </c>
    </row>
    <row r="16" spans="2:37" x14ac:dyDescent="0.3">
      <c r="B16" s="15" t="s">
        <v>329</v>
      </c>
      <c r="C16" s="25">
        <v>3.9123829763812901</v>
      </c>
      <c r="D16" s="25">
        <v>3.9229640505107399</v>
      </c>
      <c r="E16" s="25">
        <v>3.9032728692271901</v>
      </c>
      <c r="F16" s="25"/>
      <c r="G16" s="25">
        <v>3.9491351950399398</v>
      </c>
      <c r="H16" s="25">
        <v>4.0628497146700298</v>
      </c>
      <c r="I16" s="25">
        <v>3.9267046416269298</v>
      </c>
      <c r="J16" s="25">
        <v>3.6861024275290899</v>
      </c>
      <c r="K16" s="25"/>
      <c r="L16" s="25">
        <v>3.7369994835659499</v>
      </c>
      <c r="M16" s="25">
        <v>3.8530286434398602</v>
      </c>
      <c r="N16" s="25">
        <v>4.1337149970454998</v>
      </c>
      <c r="O16" s="25">
        <v>4.10255347276577</v>
      </c>
      <c r="P16" s="25">
        <v>3.7552272108436702</v>
      </c>
      <c r="Q16" s="25">
        <v>3.73977625392958</v>
      </c>
      <c r="R16" s="25">
        <v>4.01713876495183</v>
      </c>
      <c r="S16" s="25">
        <v>3.6131328414370398</v>
      </c>
      <c r="T16" s="25">
        <v>3.8835644409714898</v>
      </c>
      <c r="U16" s="25">
        <v>4.0957488996904301</v>
      </c>
      <c r="V16" s="25">
        <v>4.0800858093233501</v>
      </c>
      <c r="W16" s="25">
        <v>4.0280257184293102</v>
      </c>
      <c r="X16" s="25"/>
      <c r="Y16" s="25">
        <v>3.7917364635366901</v>
      </c>
      <c r="Z16" s="25">
        <v>4.0002012339083501</v>
      </c>
      <c r="AA16" s="25">
        <v>4.2888235512350104</v>
      </c>
      <c r="AB16" s="25"/>
      <c r="AC16" s="25">
        <v>3.85356936384657</v>
      </c>
      <c r="AD16" s="25">
        <v>4.0630125970602498</v>
      </c>
      <c r="AE16" s="25">
        <v>3.7759070784427702</v>
      </c>
      <c r="AF16" s="25"/>
      <c r="AG16" s="25">
        <v>3.52511770126487</v>
      </c>
      <c r="AH16" s="25">
        <v>3.9885928187872399</v>
      </c>
      <c r="AI16" s="25">
        <v>3.8834833865618799</v>
      </c>
      <c r="AJ16" s="25">
        <v>3.9722353585908898</v>
      </c>
      <c r="AK16" s="25">
        <v>3.8232872760315799</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335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182</v>
      </c>
      <c r="C9" s="14">
        <v>0.131035853260764</v>
      </c>
      <c r="D9" s="14">
        <v>0.13925016101131399</v>
      </c>
      <c r="E9" s="14">
        <v>0.123878986953943</v>
      </c>
      <c r="F9" s="14"/>
      <c r="G9" s="14">
        <v>0.13344334312982301</v>
      </c>
      <c r="H9" s="14">
        <v>0.131072700067565</v>
      </c>
      <c r="I9" s="14">
        <v>0.124876226849746</v>
      </c>
      <c r="J9" s="14">
        <v>0.13287546084581101</v>
      </c>
      <c r="K9" s="14"/>
      <c r="L9" s="14">
        <v>0.103026941937547</v>
      </c>
      <c r="M9" s="14">
        <v>0.123610810548686</v>
      </c>
      <c r="N9" s="14">
        <v>0.135526935560316</v>
      </c>
      <c r="O9" s="14">
        <v>0.13101692861292399</v>
      </c>
      <c r="P9" s="14">
        <v>0.12164060663588901</v>
      </c>
      <c r="Q9" s="14">
        <v>0.16124781812894001</v>
      </c>
      <c r="R9" s="14">
        <v>0.17953514405708401</v>
      </c>
      <c r="S9" s="14">
        <v>0.13112187269249301</v>
      </c>
      <c r="T9" s="14">
        <v>0.130125962826211</v>
      </c>
      <c r="U9" s="14">
        <v>0.110358282148774</v>
      </c>
      <c r="V9" s="14">
        <v>0.122830005634938</v>
      </c>
      <c r="W9" s="14">
        <v>0.16277759796244601</v>
      </c>
      <c r="X9" s="14"/>
      <c r="Y9" s="14">
        <v>0.148551734494414</v>
      </c>
      <c r="Z9" s="14">
        <v>0.11299847789900699</v>
      </c>
      <c r="AA9" s="14">
        <v>0.10734062162680701</v>
      </c>
      <c r="AB9" s="14"/>
      <c r="AC9" s="14">
        <v>0.14315911284507099</v>
      </c>
      <c r="AD9" s="14">
        <v>0.12450877503416</v>
      </c>
      <c r="AE9" s="14">
        <v>0.130933359496581</v>
      </c>
      <c r="AF9" s="14"/>
      <c r="AG9" s="14">
        <v>8.3306655492268497E-2</v>
      </c>
      <c r="AH9" s="14">
        <v>0.132144351595923</v>
      </c>
      <c r="AI9" s="14">
        <v>0.125274204665797</v>
      </c>
      <c r="AJ9" s="14">
        <v>0.12423751427367501</v>
      </c>
      <c r="AK9" s="14">
        <v>0.161278489195741</v>
      </c>
    </row>
    <row r="10" spans="2:37" x14ac:dyDescent="0.3">
      <c r="B10" s="15" t="s">
        <v>183</v>
      </c>
      <c r="C10" s="14">
        <v>8.4318071790611598E-2</v>
      </c>
      <c r="D10" s="14">
        <v>8.2111519207218306E-2</v>
      </c>
      <c r="E10" s="14">
        <v>8.5693559232018698E-2</v>
      </c>
      <c r="F10" s="14"/>
      <c r="G10" s="14">
        <v>8.5104301337687704E-2</v>
      </c>
      <c r="H10" s="14">
        <v>8.0271732753446498E-2</v>
      </c>
      <c r="I10" s="14">
        <v>7.5558602420623899E-2</v>
      </c>
      <c r="J10" s="14">
        <v>9.6616739458223203E-2</v>
      </c>
      <c r="K10" s="14"/>
      <c r="L10" s="14">
        <v>8.3890633870130099E-2</v>
      </c>
      <c r="M10" s="14">
        <v>8.2895759330828905E-2</v>
      </c>
      <c r="N10" s="14">
        <v>8.0875961688237505E-2</v>
      </c>
      <c r="O10" s="14">
        <v>8.2771186511480299E-2</v>
      </c>
      <c r="P10" s="14">
        <v>0.112586424223992</v>
      </c>
      <c r="Q10" s="14">
        <v>8.9990921637332494E-2</v>
      </c>
      <c r="R10" s="14">
        <v>7.8423068697268603E-2</v>
      </c>
      <c r="S10" s="14">
        <v>0.101448015109846</v>
      </c>
      <c r="T10" s="14">
        <v>7.1636019112316193E-2</v>
      </c>
      <c r="U10" s="14">
        <v>7.0785387912741804E-2</v>
      </c>
      <c r="V10" s="14">
        <v>8.3946303338890402E-2</v>
      </c>
      <c r="W10" s="14">
        <v>0.103972640516743</v>
      </c>
      <c r="X10" s="14"/>
      <c r="Y10" s="14">
        <v>8.8174698961169501E-2</v>
      </c>
      <c r="Z10" s="14">
        <v>8.2282011910680505E-2</v>
      </c>
      <c r="AA10" s="14">
        <v>9.0565427625673406E-2</v>
      </c>
      <c r="AB10" s="14"/>
      <c r="AC10" s="14">
        <v>8.0060618384695498E-2</v>
      </c>
      <c r="AD10" s="14">
        <v>7.8132565796176598E-2</v>
      </c>
      <c r="AE10" s="14">
        <v>9.9089600385822804E-2</v>
      </c>
      <c r="AF10" s="14"/>
      <c r="AG10" s="14">
        <v>6.2877822832137595E-2</v>
      </c>
      <c r="AH10" s="14">
        <v>8.33187131649573E-2</v>
      </c>
      <c r="AI10" s="14">
        <v>8.8142567422530099E-2</v>
      </c>
      <c r="AJ10" s="14">
        <v>9.3849820663288397E-2</v>
      </c>
      <c r="AK10" s="14">
        <v>6.5563804255292596E-2</v>
      </c>
    </row>
    <row r="11" spans="2:37" x14ac:dyDescent="0.3">
      <c r="B11" s="15" t="s">
        <v>324</v>
      </c>
      <c r="C11" s="14">
        <v>0.10526324868560701</v>
      </c>
      <c r="D11" s="14">
        <v>0.115226715941499</v>
      </c>
      <c r="E11" s="14">
        <v>9.4900979966388299E-2</v>
      </c>
      <c r="F11" s="14"/>
      <c r="G11" s="14">
        <v>9.9474891744956398E-2</v>
      </c>
      <c r="H11" s="14">
        <v>0.112147814429656</v>
      </c>
      <c r="I11" s="14">
        <v>0.115654188742237</v>
      </c>
      <c r="J11" s="14">
        <v>9.6763738959578904E-2</v>
      </c>
      <c r="K11" s="14"/>
      <c r="L11" s="14">
        <v>8.9692903528344095E-2</v>
      </c>
      <c r="M11" s="14">
        <v>0.10126859720784299</v>
      </c>
      <c r="N11" s="14">
        <v>0.102539677323101</v>
      </c>
      <c r="O11" s="14">
        <v>8.9926364788178795E-2</v>
      </c>
      <c r="P11" s="14">
        <v>0.10666185901344</v>
      </c>
      <c r="Q11" s="14">
        <v>0.103333513220682</v>
      </c>
      <c r="R11" s="14">
        <v>9.1780395252624006E-2</v>
      </c>
      <c r="S11" s="14">
        <v>0.13534421161519899</v>
      </c>
      <c r="T11" s="14">
        <v>0.103409626783489</v>
      </c>
      <c r="U11" s="14">
        <v>0.161836294034223</v>
      </c>
      <c r="V11" s="14">
        <v>9.2427541942548305E-2</v>
      </c>
      <c r="W11" s="14">
        <v>0.10545503381462799</v>
      </c>
      <c r="X11" s="14"/>
      <c r="Y11" s="14">
        <v>0.10572598986512</v>
      </c>
      <c r="Z11" s="14">
        <v>0.111594134143799</v>
      </c>
      <c r="AA11" s="14">
        <v>0.112722024685221</v>
      </c>
      <c r="AB11" s="14"/>
      <c r="AC11" s="14">
        <v>9.8859561797209505E-2</v>
      </c>
      <c r="AD11" s="14">
        <v>0.114038543308651</v>
      </c>
      <c r="AE11" s="14">
        <v>9.2682926166317903E-2</v>
      </c>
      <c r="AF11" s="14"/>
      <c r="AG11" s="14">
        <v>9.9257428087622598E-2</v>
      </c>
      <c r="AH11" s="14">
        <v>7.15646936482425E-2</v>
      </c>
      <c r="AI11" s="14">
        <v>0.108187795371885</v>
      </c>
      <c r="AJ11" s="14">
        <v>0.105874283662227</v>
      </c>
      <c r="AK11" s="14">
        <v>0.107258820124565</v>
      </c>
    </row>
    <row r="12" spans="2:37" x14ac:dyDescent="0.3">
      <c r="B12" s="15" t="s">
        <v>325</v>
      </c>
      <c r="C12" s="14">
        <v>8.3718702182975904E-2</v>
      </c>
      <c r="D12" s="14">
        <v>7.9540813656307802E-2</v>
      </c>
      <c r="E12" s="14">
        <v>8.7693041427133106E-2</v>
      </c>
      <c r="F12" s="14"/>
      <c r="G12" s="14">
        <v>8.5181149282315405E-2</v>
      </c>
      <c r="H12" s="14">
        <v>0.10316749550351</v>
      </c>
      <c r="I12" s="14">
        <v>7.9234395576215894E-2</v>
      </c>
      <c r="J12" s="14">
        <v>6.5781371744327494E-2</v>
      </c>
      <c r="K12" s="14"/>
      <c r="L12" s="14">
        <v>7.8261048002879197E-2</v>
      </c>
      <c r="M12" s="14">
        <v>7.7907433058193004E-2</v>
      </c>
      <c r="N12" s="14">
        <v>8.2196170935156701E-2</v>
      </c>
      <c r="O12" s="14">
        <v>9.9671968569312902E-2</v>
      </c>
      <c r="P12" s="14">
        <v>7.8308482093408599E-2</v>
      </c>
      <c r="Q12" s="14">
        <v>7.8754779203531605E-2</v>
      </c>
      <c r="R12" s="14">
        <v>0.109217377891658</v>
      </c>
      <c r="S12" s="14">
        <v>4.87582702538698E-2</v>
      </c>
      <c r="T12" s="14">
        <v>9.5842184633137595E-2</v>
      </c>
      <c r="U12" s="14">
        <v>7.1156260141596595E-2</v>
      </c>
      <c r="V12" s="14">
        <v>0.102869690672254</v>
      </c>
      <c r="W12" s="14">
        <v>5.7600643377066899E-2</v>
      </c>
      <c r="X12" s="14"/>
      <c r="Y12" s="14">
        <v>7.2802162013536106E-2</v>
      </c>
      <c r="Z12" s="14">
        <v>9.4511614433456195E-2</v>
      </c>
      <c r="AA12" s="14">
        <v>0.102890022984872</v>
      </c>
      <c r="AB12" s="14"/>
      <c r="AC12" s="14">
        <v>7.2890046044056606E-2</v>
      </c>
      <c r="AD12" s="14">
        <v>9.1194899464894397E-2</v>
      </c>
      <c r="AE12" s="14">
        <v>8.2120169865177298E-2</v>
      </c>
      <c r="AF12" s="14"/>
      <c r="AG12" s="14">
        <v>0.102221589365577</v>
      </c>
      <c r="AH12" s="14">
        <v>8.4764932227917894E-2</v>
      </c>
      <c r="AI12" s="14">
        <v>9.98308856620434E-2</v>
      </c>
      <c r="AJ12" s="14">
        <v>7.8864333596150707E-2</v>
      </c>
      <c r="AK12" s="14">
        <v>8.2296650558623105E-2</v>
      </c>
    </row>
    <row r="13" spans="2:37" x14ac:dyDescent="0.3">
      <c r="B13" s="15" t="s">
        <v>331</v>
      </c>
      <c r="C13" s="14">
        <v>0.104579699112421</v>
      </c>
      <c r="D13" s="14">
        <v>0.101334312665258</v>
      </c>
      <c r="E13" s="14">
        <v>0.107125492110742</v>
      </c>
      <c r="F13" s="14"/>
      <c r="G13" s="14">
        <v>0.10331474121934001</v>
      </c>
      <c r="H13" s="14">
        <v>0.112661475297648</v>
      </c>
      <c r="I13" s="14">
        <v>8.9300840427822797E-2</v>
      </c>
      <c r="J13" s="14">
        <v>0.111244832596676</v>
      </c>
      <c r="K13" s="14"/>
      <c r="L13" s="14">
        <v>0.118268582204688</v>
      </c>
      <c r="M13" s="14">
        <v>0.101420917098782</v>
      </c>
      <c r="N13" s="14">
        <v>0.121499278569026</v>
      </c>
      <c r="O13" s="14">
        <v>0.12940806106275099</v>
      </c>
      <c r="P13" s="14">
        <v>6.5985783993900302E-2</v>
      </c>
      <c r="Q13" s="14">
        <v>9.0820342153156694E-2</v>
      </c>
      <c r="R13" s="14">
        <v>7.3327108319920994E-2</v>
      </c>
      <c r="S13" s="14">
        <v>7.3830151683622003E-2</v>
      </c>
      <c r="T13" s="14">
        <v>8.5601062320198498E-2</v>
      </c>
      <c r="U13" s="14">
        <v>0.13881529502703399</v>
      </c>
      <c r="V13" s="14">
        <v>0.143408599798072</v>
      </c>
      <c r="W13" s="14">
        <v>9.2368536197024204E-2</v>
      </c>
      <c r="X13" s="14"/>
      <c r="Y13" s="14">
        <v>5.9973779163357499E-2</v>
      </c>
      <c r="Z13" s="14">
        <v>0.12711782032263999</v>
      </c>
      <c r="AA13" s="14">
        <v>0.11435350739507601</v>
      </c>
      <c r="AB13" s="14"/>
      <c r="AC13" s="14">
        <v>9.3293178398958607E-2</v>
      </c>
      <c r="AD13" s="14">
        <v>0.115032523635859</v>
      </c>
      <c r="AE13" s="14">
        <v>9.2527836821504797E-2</v>
      </c>
      <c r="AF13" s="14"/>
      <c r="AG13" s="14">
        <v>0.100931903309529</v>
      </c>
      <c r="AH13" s="14">
        <v>0.12699497096631701</v>
      </c>
      <c r="AI13" s="14">
        <v>0.117779125924363</v>
      </c>
      <c r="AJ13" s="14">
        <v>9.6730315396618194E-2</v>
      </c>
      <c r="AK13" s="14">
        <v>0.109955863366189</v>
      </c>
    </row>
    <row r="14" spans="2:37" x14ac:dyDescent="0.3">
      <c r="B14" s="15" t="s">
        <v>327</v>
      </c>
      <c r="C14" s="14">
        <v>0.491084424967621</v>
      </c>
      <c r="D14" s="14">
        <v>0.48253647751840301</v>
      </c>
      <c r="E14" s="14">
        <v>0.50070794030977495</v>
      </c>
      <c r="F14" s="14"/>
      <c r="G14" s="14">
        <v>0.49348157328587799</v>
      </c>
      <c r="H14" s="14">
        <v>0.46067878194817402</v>
      </c>
      <c r="I14" s="14">
        <v>0.515375745983355</v>
      </c>
      <c r="J14" s="14">
        <v>0.49671785639538302</v>
      </c>
      <c r="K14" s="14"/>
      <c r="L14" s="14">
        <v>0.52685989045641102</v>
      </c>
      <c r="M14" s="14">
        <v>0.51289648275566702</v>
      </c>
      <c r="N14" s="14">
        <v>0.47736197592416302</v>
      </c>
      <c r="O14" s="14">
        <v>0.46720549045535298</v>
      </c>
      <c r="P14" s="14">
        <v>0.514816844039371</v>
      </c>
      <c r="Q14" s="14">
        <v>0.475852625656358</v>
      </c>
      <c r="R14" s="14">
        <v>0.46771690578144498</v>
      </c>
      <c r="S14" s="14">
        <v>0.50949747864496897</v>
      </c>
      <c r="T14" s="14">
        <v>0.51338514432464799</v>
      </c>
      <c r="U14" s="14">
        <v>0.44704848073563003</v>
      </c>
      <c r="V14" s="14">
        <v>0.45451785861329702</v>
      </c>
      <c r="W14" s="14">
        <v>0.47782554813209199</v>
      </c>
      <c r="X14" s="14"/>
      <c r="Y14" s="14">
        <v>0.52477163550240302</v>
      </c>
      <c r="Z14" s="14">
        <v>0.471495941290417</v>
      </c>
      <c r="AA14" s="14">
        <v>0.47212839568234999</v>
      </c>
      <c r="AB14" s="14"/>
      <c r="AC14" s="14">
        <v>0.51173748253000895</v>
      </c>
      <c r="AD14" s="14">
        <v>0.47709269276025901</v>
      </c>
      <c r="AE14" s="14">
        <v>0.50264610726459602</v>
      </c>
      <c r="AF14" s="14"/>
      <c r="AG14" s="14">
        <v>0.55140460091286503</v>
      </c>
      <c r="AH14" s="14">
        <v>0.50121233839664203</v>
      </c>
      <c r="AI14" s="14">
        <v>0.46078542095338099</v>
      </c>
      <c r="AJ14" s="14">
        <v>0.50044373240803997</v>
      </c>
      <c r="AK14" s="14">
        <v>0.47364637249959002</v>
      </c>
    </row>
    <row r="15" spans="2:37" x14ac:dyDescent="0.3">
      <c r="B15" s="15" t="s">
        <v>328</v>
      </c>
      <c r="C15" s="24">
        <v>3.4197415969985401</v>
      </c>
      <c r="D15" s="24">
        <v>3.3692070303121899</v>
      </c>
      <c r="E15" s="24">
        <v>3.4706163134380401</v>
      </c>
      <c r="F15" s="24"/>
      <c r="G15" s="24">
        <v>3.42026436398129</v>
      </c>
      <c r="H15" s="24">
        <v>3.3681096590547499</v>
      </c>
      <c r="I15" s="24">
        <v>3.47865225826181</v>
      </c>
      <c r="J15" s="24">
        <v>3.4160569449739802</v>
      </c>
      <c r="K15" s="24"/>
      <c r="L15" s="24">
        <v>3.6054333660362698</v>
      </c>
      <c r="M15" s="24">
        <v>3.48932133509456</v>
      </c>
      <c r="N15" s="24">
        <v>3.4053508230368301</v>
      </c>
      <c r="O15" s="24">
        <v>3.4152995183235499</v>
      </c>
      <c r="P15" s="24">
        <v>3.3988629447035499</v>
      </c>
      <c r="Q15" s="24">
        <v>3.2754667825836998</v>
      </c>
      <c r="R15" s="24">
        <v>3.2215289550644002</v>
      </c>
      <c r="S15" s="24">
        <v>3.3612192490611901</v>
      </c>
      <c r="T15" s="24">
        <v>3.4753117974827399</v>
      </c>
      <c r="U15" s="24">
        <v>3.3984303401922702</v>
      </c>
      <c r="V15" s="24">
        <v>3.4236341514995199</v>
      </c>
      <c r="W15" s="24">
        <v>3.2462865237257601</v>
      </c>
      <c r="X15" s="24"/>
      <c r="Y15" s="24">
        <v>3.38178645889746</v>
      </c>
      <c r="Z15" s="24">
        <v>3.4549561112412901</v>
      </c>
      <c r="AA15" s="24">
        <v>3.4427355539427902</v>
      </c>
      <c r="AB15" s="24"/>
      <c r="AC15" s="24">
        <v>3.4283100063571599</v>
      </c>
      <c r="AD15" s="24">
        <v>3.42538790915289</v>
      </c>
      <c r="AE15" s="24">
        <v>3.4141578459229902</v>
      </c>
      <c r="AF15" s="24"/>
      <c r="AG15" s="24">
        <v>3.72880806490656</v>
      </c>
      <c r="AH15" s="24">
        <v>3.4947844729936799</v>
      </c>
      <c r="AI15" s="24">
        <v>3.3790544236167901</v>
      </c>
      <c r="AJ15" s="24">
        <v>3.4313313124028699</v>
      </c>
      <c r="AK15" s="24">
        <v>3.33502671214299</v>
      </c>
    </row>
    <row r="16" spans="2:37" x14ac:dyDescent="0.3">
      <c r="B16" s="15" t="s">
        <v>329</v>
      </c>
      <c r="C16" s="25">
        <v>3.5157606327152302</v>
      </c>
      <c r="D16" s="25">
        <v>3.5945160828277301</v>
      </c>
      <c r="E16" s="25">
        <v>3.4433319729888501</v>
      </c>
      <c r="F16" s="25"/>
      <c r="G16" s="25">
        <v>3.5458787120339101</v>
      </c>
      <c r="H16" s="25">
        <v>3.4371732171630698</v>
      </c>
      <c r="I16" s="25">
        <v>3.4687261257396198</v>
      </c>
      <c r="J16" s="25">
        <v>3.6089346339671802</v>
      </c>
      <c r="K16" s="25"/>
      <c r="L16" s="25">
        <v>3.2193033009570402</v>
      </c>
      <c r="M16" s="25">
        <v>3.4677894353008099</v>
      </c>
      <c r="N16" s="25">
        <v>3.5270589359673101</v>
      </c>
      <c r="O16" s="25">
        <v>3.4386083931715299</v>
      </c>
      <c r="P16" s="25">
        <v>3.63516278677919</v>
      </c>
      <c r="Q16" s="25">
        <v>3.8470722981405698</v>
      </c>
      <c r="R16" s="25">
        <v>3.9327269893195198</v>
      </c>
      <c r="S16" s="25">
        <v>3.7336879125964901</v>
      </c>
      <c r="T16" s="25">
        <v>3.4848359086231699</v>
      </c>
      <c r="U16" s="25">
        <v>3.2183406628117202</v>
      </c>
      <c r="V16" s="25">
        <v>3.3378015922533999</v>
      </c>
      <c r="W16" s="25">
        <v>3.9735077405057102</v>
      </c>
      <c r="X16" s="25"/>
      <c r="Y16" s="25">
        <v>3.8147642825531101</v>
      </c>
      <c r="Z16" s="25">
        <v>3.2668303689309601</v>
      </c>
      <c r="AA16" s="25">
        <v>3.2656497456725</v>
      </c>
      <c r="AB16" s="25"/>
      <c r="AC16" s="25">
        <v>3.6677683811993802</v>
      </c>
      <c r="AD16" s="25">
        <v>3.3924185148006001</v>
      </c>
      <c r="AE16" s="25">
        <v>3.6067836316582</v>
      </c>
      <c r="AF16" s="25"/>
      <c r="AG16" s="25">
        <v>2.9027954661322601</v>
      </c>
      <c r="AH16" s="25">
        <v>3.4957981309309401</v>
      </c>
      <c r="AI16" s="25">
        <v>3.41220795471025</v>
      </c>
      <c r="AJ16" s="25">
        <v>3.5142669194570999</v>
      </c>
      <c r="AK16" s="25">
        <v>3.71924125410749</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336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182</v>
      </c>
      <c r="C9" s="14">
        <v>7.3933521491132498E-2</v>
      </c>
      <c r="D9" s="14">
        <v>7.4240478250357095E-2</v>
      </c>
      <c r="E9" s="14">
        <v>7.4120750111099504E-2</v>
      </c>
      <c r="F9" s="14"/>
      <c r="G9" s="14">
        <v>7.5213157719003207E-2</v>
      </c>
      <c r="H9" s="14">
        <v>6.5999298369542506E-2</v>
      </c>
      <c r="I9" s="14">
        <v>8.4366092807087206E-2</v>
      </c>
      <c r="J9" s="14">
        <v>7.2696223004486499E-2</v>
      </c>
      <c r="K9" s="14"/>
      <c r="L9" s="14">
        <v>5.5273382115579403E-2</v>
      </c>
      <c r="M9" s="14">
        <v>7.4002978910902406E-2</v>
      </c>
      <c r="N9" s="14">
        <v>7.4121311093085396E-2</v>
      </c>
      <c r="O9" s="14">
        <v>8.7821238707591801E-2</v>
      </c>
      <c r="P9" s="14">
        <v>6.0311534116685002E-2</v>
      </c>
      <c r="Q9" s="14">
        <v>8.1694426265569595E-2</v>
      </c>
      <c r="R9" s="14">
        <v>4.9107493585044897E-2</v>
      </c>
      <c r="S9" s="14">
        <v>8.4409803198540995E-2</v>
      </c>
      <c r="T9" s="14">
        <v>8.8285464556853196E-2</v>
      </c>
      <c r="U9" s="14">
        <v>0.102019363303522</v>
      </c>
      <c r="V9" s="14">
        <v>8.5562074163348406E-2</v>
      </c>
      <c r="W9" s="14">
        <v>2.2806933928667401E-2</v>
      </c>
      <c r="X9" s="14"/>
      <c r="Y9" s="14">
        <v>8.93100363345843E-2</v>
      </c>
      <c r="Z9" s="14">
        <v>6.3464789576585204E-2</v>
      </c>
      <c r="AA9" s="14">
        <v>5.9074150196621801E-2</v>
      </c>
      <c r="AB9" s="14"/>
      <c r="AC9" s="14">
        <v>9.2747892810597102E-2</v>
      </c>
      <c r="AD9" s="14">
        <v>6.8604083507711106E-2</v>
      </c>
      <c r="AE9" s="14">
        <v>6.6895090484359696E-2</v>
      </c>
      <c r="AF9" s="14"/>
      <c r="AG9" s="14">
        <v>8.5764521410192807E-2</v>
      </c>
      <c r="AH9" s="14">
        <v>7.4008835001284301E-2</v>
      </c>
      <c r="AI9" s="14">
        <v>8.3115678528007705E-2</v>
      </c>
      <c r="AJ9" s="14">
        <v>8.2350722823127706E-2</v>
      </c>
      <c r="AK9" s="14">
        <v>4.7251690183528698E-2</v>
      </c>
    </row>
    <row r="10" spans="2:37" x14ac:dyDescent="0.3">
      <c r="B10" s="15" t="s">
        <v>183</v>
      </c>
      <c r="C10" s="14">
        <v>0.102127355067489</v>
      </c>
      <c r="D10" s="14">
        <v>9.2223639751834799E-2</v>
      </c>
      <c r="E10" s="14">
        <v>0.111813214869002</v>
      </c>
      <c r="F10" s="14"/>
      <c r="G10" s="14">
        <v>9.7813411525623201E-2</v>
      </c>
      <c r="H10" s="14">
        <v>0.11361493448383</v>
      </c>
      <c r="I10" s="14">
        <v>9.4108056521490999E-2</v>
      </c>
      <c r="J10" s="14">
        <v>0.102103163865994</v>
      </c>
      <c r="K10" s="14"/>
      <c r="L10" s="14">
        <v>7.1762876264046094E-2</v>
      </c>
      <c r="M10" s="14">
        <v>0.12659043966019501</v>
      </c>
      <c r="N10" s="14">
        <v>0.119441528451247</v>
      </c>
      <c r="O10" s="14">
        <v>0.149235027931445</v>
      </c>
      <c r="P10" s="14">
        <v>0.106668644031318</v>
      </c>
      <c r="Q10" s="14">
        <v>0.111892022189003</v>
      </c>
      <c r="R10" s="14">
        <v>7.1870574888986294E-2</v>
      </c>
      <c r="S10" s="14">
        <v>7.4086180530980705E-2</v>
      </c>
      <c r="T10" s="14">
        <v>9.2408388026799196E-2</v>
      </c>
      <c r="U10" s="14">
        <v>0.102810125647477</v>
      </c>
      <c r="V10" s="14">
        <v>8.3733452064914102E-2</v>
      </c>
      <c r="W10" s="14">
        <v>9.2593220782976604E-2</v>
      </c>
      <c r="X10" s="14"/>
      <c r="Y10" s="14">
        <v>8.95023600177456E-2</v>
      </c>
      <c r="Z10" s="14">
        <v>0.114172476187265</v>
      </c>
      <c r="AA10" s="14">
        <v>0.12843214712336001</v>
      </c>
      <c r="AB10" s="14"/>
      <c r="AC10" s="14">
        <v>0.10086911984005401</v>
      </c>
      <c r="AD10" s="14">
        <v>0.113932624122729</v>
      </c>
      <c r="AE10" s="14">
        <v>7.6717241866650798E-2</v>
      </c>
      <c r="AF10" s="14"/>
      <c r="AG10" s="14">
        <v>7.6639647154303603E-2</v>
      </c>
      <c r="AH10" s="14">
        <v>7.5498971005629995E-2</v>
      </c>
      <c r="AI10" s="14">
        <v>0.11540878280301201</v>
      </c>
      <c r="AJ10" s="14">
        <v>9.9835790717844305E-2</v>
      </c>
      <c r="AK10" s="14">
        <v>0.112164833272275</v>
      </c>
    </row>
    <row r="11" spans="2:37" x14ac:dyDescent="0.3">
      <c r="B11" s="15" t="s">
        <v>324</v>
      </c>
      <c r="C11" s="14">
        <v>0.13161992355775901</v>
      </c>
      <c r="D11" s="14">
        <v>0.12925641607107999</v>
      </c>
      <c r="E11" s="14">
        <v>0.13414718614903101</v>
      </c>
      <c r="F11" s="14"/>
      <c r="G11" s="14">
        <v>0.14423031090445501</v>
      </c>
      <c r="H11" s="14">
        <v>0.14014568935105801</v>
      </c>
      <c r="I11" s="14">
        <v>0.10224745260845</v>
      </c>
      <c r="J11" s="14">
        <v>0.13563749572828299</v>
      </c>
      <c r="K11" s="14"/>
      <c r="L11" s="14">
        <v>0.124697637497726</v>
      </c>
      <c r="M11" s="14">
        <v>0.10993644066212201</v>
      </c>
      <c r="N11" s="14">
        <v>0.13927690433921899</v>
      </c>
      <c r="O11" s="14">
        <v>0.147660648601214</v>
      </c>
      <c r="P11" s="14">
        <v>0.11740909427226801</v>
      </c>
      <c r="Q11" s="14">
        <v>9.7168212356235795E-2</v>
      </c>
      <c r="R11" s="14">
        <v>0.18603156533190299</v>
      </c>
      <c r="S11" s="14">
        <v>0.12215755218277299</v>
      </c>
      <c r="T11" s="14">
        <v>0.11342669244461</v>
      </c>
      <c r="U11" s="14">
        <v>0.13040507762105699</v>
      </c>
      <c r="V11" s="14">
        <v>0.19216889772463899</v>
      </c>
      <c r="W11" s="14">
        <v>0.16232983827890901</v>
      </c>
      <c r="X11" s="14"/>
      <c r="Y11" s="14">
        <v>0.124885284023649</v>
      </c>
      <c r="Z11" s="14">
        <v>0.13336675494070599</v>
      </c>
      <c r="AA11" s="14">
        <v>0.14801480286303401</v>
      </c>
      <c r="AB11" s="14"/>
      <c r="AC11" s="14">
        <v>0.12218270762241699</v>
      </c>
      <c r="AD11" s="14">
        <v>0.127093246450452</v>
      </c>
      <c r="AE11" s="14">
        <v>0.15494202834778001</v>
      </c>
      <c r="AF11" s="14"/>
      <c r="AG11" s="14">
        <v>8.1784930633582706E-2</v>
      </c>
      <c r="AH11" s="14">
        <v>0.154150204889239</v>
      </c>
      <c r="AI11" s="14">
        <v>0.126388952355836</v>
      </c>
      <c r="AJ11" s="14">
        <v>0.134741878354837</v>
      </c>
      <c r="AK11" s="14">
        <v>0.12932878392525299</v>
      </c>
    </row>
    <row r="12" spans="2:37" x14ac:dyDescent="0.3">
      <c r="B12" s="15" t="s">
        <v>325</v>
      </c>
      <c r="C12" s="14">
        <v>0.14057089038812201</v>
      </c>
      <c r="D12" s="14">
        <v>0.15067112641965</v>
      </c>
      <c r="E12" s="14">
        <v>0.12962961067497</v>
      </c>
      <c r="F12" s="14"/>
      <c r="G12" s="14">
        <v>0.12577007828971701</v>
      </c>
      <c r="H12" s="14">
        <v>0.15281425484002101</v>
      </c>
      <c r="I12" s="14">
        <v>0.15179887166240599</v>
      </c>
      <c r="J12" s="14">
        <v>0.13446204855319299</v>
      </c>
      <c r="K12" s="14"/>
      <c r="L12" s="14">
        <v>0.14892053524024601</v>
      </c>
      <c r="M12" s="14">
        <v>0.12878864258570499</v>
      </c>
      <c r="N12" s="14">
        <v>0.14503561806495599</v>
      </c>
      <c r="O12" s="14">
        <v>0.122464390749005</v>
      </c>
      <c r="P12" s="14">
        <v>0.13525059798893399</v>
      </c>
      <c r="Q12" s="14">
        <v>0.176308006805555</v>
      </c>
      <c r="R12" s="14">
        <v>0.13737417797179599</v>
      </c>
      <c r="S12" s="14">
        <v>0.160775617287125</v>
      </c>
      <c r="T12" s="14">
        <v>0.108489992202338</v>
      </c>
      <c r="U12" s="14">
        <v>0.153284979917026</v>
      </c>
      <c r="V12" s="14">
        <v>0.13867084554766201</v>
      </c>
      <c r="W12" s="14">
        <v>0.164634839212255</v>
      </c>
      <c r="X12" s="14"/>
      <c r="Y12" s="14">
        <v>0.104289200684932</v>
      </c>
      <c r="Z12" s="14">
        <v>0.15435823819064801</v>
      </c>
      <c r="AA12" s="14">
        <v>0.144574682969484</v>
      </c>
      <c r="AB12" s="14"/>
      <c r="AC12" s="14">
        <v>0.129236513558983</v>
      </c>
      <c r="AD12" s="14">
        <v>0.15121592906446499</v>
      </c>
      <c r="AE12" s="14">
        <v>0.121986355882096</v>
      </c>
      <c r="AF12" s="14"/>
      <c r="AG12" s="14">
        <v>0.123552196273553</v>
      </c>
      <c r="AH12" s="14">
        <v>0.14265080981563</v>
      </c>
      <c r="AI12" s="14">
        <v>0.149326707962111</v>
      </c>
      <c r="AJ12" s="14">
        <v>0.131988690713223</v>
      </c>
      <c r="AK12" s="14">
        <v>0.16068899105283199</v>
      </c>
    </row>
    <row r="13" spans="2:37" x14ac:dyDescent="0.3">
      <c r="B13" s="15" t="s">
        <v>331</v>
      </c>
      <c r="C13" s="14">
        <v>6.0663884527877097E-2</v>
      </c>
      <c r="D13" s="14">
        <v>7.1071861988675197E-2</v>
      </c>
      <c r="E13" s="14">
        <v>4.9581297886122103E-2</v>
      </c>
      <c r="F13" s="14"/>
      <c r="G13" s="14">
        <v>6.3491468275323204E-2</v>
      </c>
      <c r="H13" s="14">
        <v>6.67470410073739E-2</v>
      </c>
      <c r="I13" s="14">
        <v>5.21037804172114E-2</v>
      </c>
      <c r="J13" s="14">
        <v>5.8383212452659802E-2</v>
      </c>
      <c r="K13" s="14"/>
      <c r="L13" s="14">
        <v>7.2485678425990296E-2</v>
      </c>
      <c r="M13" s="14">
        <v>4.7785015425408299E-2</v>
      </c>
      <c r="N13" s="14">
        <v>4.4762662127329399E-2</v>
      </c>
      <c r="O13" s="14">
        <v>2.5613203555391501E-2</v>
      </c>
      <c r="P13" s="14">
        <v>6.5543285551423802E-2</v>
      </c>
      <c r="Q13" s="14">
        <v>5.7084706727279402E-2</v>
      </c>
      <c r="R13" s="14">
        <v>8.7899282440825802E-2</v>
      </c>
      <c r="S13" s="14">
        <v>4.9073368155610399E-2</v>
      </c>
      <c r="T13" s="14">
        <v>8.4004318444751994E-2</v>
      </c>
      <c r="U13" s="14">
        <v>6.4431972775287796E-2</v>
      </c>
      <c r="V13" s="14">
        <v>4.5346871886138701E-2</v>
      </c>
      <c r="W13" s="14">
        <v>7.9809619665099904E-2</v>
      </c>
      <c r="X13" s="14"/>
      <c r="Y13" s="14">
        <v>6.72414834366864E-2</v>
      </c>
      <c r="Z13" s="14">
        <v>6.3141799814377605E-2</v>
      </c>
      <c r="AA13" s="14">
        <v>4.7775821165150403E-2</v>
      </c>
      <c r="AB13" s="14"/>
      <c r="AC13" s="14">
        <v>4.32262836379394E-2</v>
      </c>
      <c r="AD13" s="14">
        <v>6.2061424094384997E-2</v>
      </c>
      <c r="AE13" s="14">
        <v>7.6813176154516799E-2</v>
      </c>
      <c r="AF13" s="14"/>
      <c r="AG13" s="14">
        <v>8.0854103615502798E-2</v>
      </c>
      <c r="AH13" s="14">
        <v>5.2478840891574403E-2</v>
      </c>
      <c r="AI13" s="14">
        <v>6.4974457397653604E-2</v>
      </c>
      <c r="AJ13" s="14">
        <v>5.06391849829275E-2</v>
      </c>
      <c r="AK13" s="14">
        <v>7.6919329066522005E-2</v>
      </c>
    </row>
    <row r="14" spans="2:37" x14ac:dyDescent="0.3">
      <c r="B14" s="15" t="s">
        <v>327</v>
      </c>
      <c r="C14" s="14">
        <v>0.491084424967621</v>
      </c>
      <c r="D14" s="14">
        <v>0.48253647751840301</v>
      </c>
      <c r="E14" s="14">
        <v>0.50070794030977495</v>
      </c>
      <c r="F14" s="14"/>
      <c r="G14" s="14">
        <v>0.49348157328587799</v>
      </c>
      <c r="H14" s="14">
        <v>0.46067878194817402</v>
      </c>
      <c r="I14" s="14">
        <v>0.515375745983355</v>
      </c>
      <c r="J14" s="14">
        <v>0.49671785639538302</v>
      </c>
      <c r="K14" s="14"/>
      <c r="L14" s="14">
        <v>0.52685989045641102</v>
      </c>
      <c r="M14" s="14">
        <v>0.51289648275566702</v>
      </c>
      <c r="N14" s="14">
        <v>0.47736197592416302</v>
      </c>
      <c r="O14" s="14">
        <v>0.46720549045535298</v>
      </c>
      <c r="P14" s="14">
        <v>0.514816844039371</v>
      </c>
      <c r="Q14" s="14">
        <v>0.475852625656358</v>
      </c>
      <c r="R14" s="14">
        <v>0.46771690578144498</v>
      </c>
      <c r="S14" s="14">
        <v>0.50949747864496897</v>
      </c>
      <c r="T14" s="14">
        <v>0.51338514432464799</v>
      </c>
      <c r="U14" s="14">
        <v>0.44704848073563003</v>
      </c>
      <c r="V14" s="14">
        <v>0.45451785861329702</v>
      </c>
      <c r="W14" s="14">
        <v>0.47782554813209199</v>
      </c>
      <c r="X14" s="14"/>
      <c r="Y14" s="14">
        <v>0.52477163550240302</v>
      </c>
      <c r="Z14" s="14">
        <v>0.471495941290417</v>
      </c>
      <c r="AA14" s="14">
        <v>0.47212839568234999</v>
      </c>
      <c r="AB14" s="14"/>
      <c r="AC14" s="14">
        <v>0.51173748253000895</v>
      </c>
      <c r="AD14" s="14">
        <v>0.47709269276025901</v>
      </c>
      <c r="AE14" s="14">
        <v>0.50264610726459602</v>
      </c>
      <c r="AF14" s="14"/>
      <c r="AG14" s="14">
        <v>0.55140460091286503</v>
      </c>
      <c r="AH14" s="14">
        <v>0.50121233839664203</v>
      </c>
      <c r="AI14" s="14">
        <v>0.46078542095338099</v>
      </c>
      <c r="AJ14" s="14">
        <v>0.50044373240803997</v>
      </c>
      <c r="AK14" s="14">
        <v>0.47364637249959002</v>
      </c>
    </row>
    <row r="15" spans="2:37" x14ac:dyDescent="0.3">
      <c r="B15" s="15" t="s">
        <v>328</v>
      </c>
      <c r="C15" s="24">
        <v>3.4851575362969802</v>
      </c>
      <c r="D15" s="24">
        <v>3.49971968669966</v>
      </c>
      <c r="E15" s="24">
        <v>3.47086131228534</v>
      </c>
      <c r="F15" s="24"/>
      <c r="G15" s="24">
        <v>3.4849580077343698</v>
      </c>
      <c r="H15" s="24">
        <v>3.4227311514763801</v>
      </c>
      <c r="I15" s="24">
        <v>3.5392934283112298</v>
      </c>
      <c r="J15" s="24">
        <v>3.4938864327696999</v>
      </c>
      <c r="K15" s="24"/>
      <c r="L15" s="24">
        <v>3.6921619229662599</v>
      </c>
      <c r="M15" s="24">
        <v>3.4884517242215201</v>
      </c>
      <c r="N15" s="24">
        <v>3.3989627194546901</v>
      </c>
      <c r="O15" s="24">
        <v>3.2504297638792199</v>
      </c>
      <c r="P15" s="24">
        <v>3.5834959889452098</v>
      </c>
      <c r="Q15" s="24">
        <v>3.4427544225090401</v>
      </c>
      <c r="R15" s="24">
        <v>3.5462378981386999</v>
      </c>
      <c r="S15" s="24">
        <v>3.54450900260519</v>
      </c>
      <c r="T15" s="24">
        <v>3.5476747449252799</v>
      </c>
      <c r="U15" s="24">
        <v>3.3164455154199701</v>
      </c>
      <c r="V15" s="24">
        <v>3.3380605647682202</v>
      </c>
      <c r="W15" s="24">
        <v>3.6195236342984201</v>
      </c>
      <c r="X15" s="24"/>
      <c r="Y15" s="24">
        <v>3.5449646413785998</v>
      </c>
      <c r="Z15" s="24">
        <v>3.4540276063502202</v>
      </c>
      <c r="AA15" s="24">
        <v>3.4099310648302299</v>
      </c>
      <c r="AB15" s="24"/>
      <c r="AC15" s="24">
        <v>3.4645366229636401</v>
      </c>
      <c r="AD15" s="24">
        <v>3.4554760643958602</v>
      </c>
      <c r="AE15" s="24">
        <v>3.5730436071495499</v>
      </c>
      <c r="AF15" s="24"/>
      <c r="AG15" s="24">
        <v>3.6913055162684598</v>
      </c>
      <c r="AH15" s="24">
        <v>3.5277288657805101</v>
      </c>
      <c r="AI15" s="24">
        <v>3.37999174575853</v>
      </c>
      <c r="AJ15" s="24">
        <v>3.4700610215391001</v>
      </c>
      <c r="AK15" s="24">
        <v>3.5287985530453101</v>
      </c>
    </row>
    <row r="16" spans="2:37" x14ac:dyDescent="0.3">
      <c r="B16" s="15" t="s">
        <v>329</v>
      </c>
      <c r="C16" s="25">
        <v>2.99615018535318</v>
      </c>
      <c r="D16" s="25">
        <v>2.9197834503902298</v>
      </c>
      <c r="E16" s="25">
        <v>3.0812192690578799</v>
      </c>
      <c r="F16" s="25"/>
      <c r="G16" s="25">
        <v>3.0183622417691098</v>
      </c>
      <c r="H16" s="25">
        <v>2.9231120452858201</v>
      </c>
      <c r="I16" s="25">
        <v>3.0653884043745698</v>
      </c>
      <c r="J16" s="25">
        <v>3.0036518569354298</v>
      </c>
      <c r="K16" s="25"/>
      <c r="L16" s="25">
        <v>2.61626109113246</v>
      </c>
      <c r="M16" s="25">
        <v>3.15117012769272</v>
      </c>
      <c r="N16" s="25">
        <v>3.0920040245091598</v>
      </c>
      <c r="O16" s="25">
        <v>3.3791813111667701</v>
      </c>
      <c r="P16" s="25">
        <v>2.8849030965654801</v>
      </c>
      <c r="Q16" s="25">
        <v>3.05572560845637</v>
      </c>
      <c r="R16" s="25">
        <v>2.5866051729041901</v>
      </c>
      <c r="S16" s="25">
        <v>2.9937113262967601</v>
      </c>
      <c r="T16" s="25">
        <v>3.1246667759720301</v>
      </c>
      <c r="U16" s="25">
        <v>3.2242054183993201</v>
      </c>
      <c r="V16" s="25">
        <v>3.0666033659046299</v>
      </c>
      <c r="W16" s="25">
        <v>2.3716187246709799</v>
      </c>
      <c r="X16" s="25"/>
      <c r="Y16" s="25">
        <v>3.1610601514723302</v>
      </c>
      <c r="Z16" s="25">
        <v>2.9068985031803098</v>
      </c>
      <c r="AA16" s="25">
        <v>2.9778405853324101</v>
      </c>
      <c r="AB16" s="25"/>
      <c r="AC16" s="25">
        <v>3.2378095067145298</v>
      </c>
      <c r="AD16" s="25">
        <v>2.9657015501908401</v>
      </c>
      <c r="AE16" s="25">
        <v>2.82896924451848</v>
      </c>
      <c r="AF16" s="25"/>
      <c r="AG16" s="25">
        <v>2.9965391351188702</v>
      </c>
      <c r="AH16" s="25">
        <v>2.91324535372694</v>
      </c>
      <c r="AI16" s="25">
        <v>3.1059257979631201</v>
      </c>
      <c r="AJ16" s="25">
        <v>3.1088189104512698</v>
      </c>
      <c r="AK16" s="25">
        <v>2.6994286913583698</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H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13.6640625" customWidth="1"/>
  </cols>
  <sheetData>
    <row r="2" spans="2:8" ht="40.049999999999997" customHeight="1" x14ac:dyDescent="0.3">
      <c r="D2" s="31" t="s">
        <v>339</v>
      </c>
      <c r="E2" s="28"/>
      <c r="F2" s="28"/>
      <c r="G2" s="28"/>
      <c r="H2" s="28"/>
    </row>
    <row r="6" spans="2:8" ht="40.049999999999997" customHeight="1" x14ac:dyDescent="0.3">
      <c r="B6" t="s">
        <v>15</v>
      </c>
      <c r="C6" s="17" t="s">
        <v>318</v>
      </c>
      <c r="D6" s="17" t="s">
        <v>337</v>
      </c>
      <c r="E6" s="17" t="s">
        <v>338</v>
      </c>
      <c r="F6" s="17" t="s">
        <v>321</v>
      </c>
      <c r="G6" s="17" t="s">
        <v>322</v>
      </c>
    </row>
    <row r="7" spans="2:8" x14ac:dyDescent="0.3">
      <c r="B7" s="15" t="s">
        <v>323</v>
      </c>
      <c r="C7" s="14">
        <v>0.167634413908713</v>
      </c>
      <c r="D7" s="14">
        <v>0.15278998142882</v>
      </c>
      <c r="E7" s="14">
        <v>0.100677531813299</v>
      </c>
      <c r="F7" s="14">
        <v>3.65424082565102E-2</v>
      </c>
      <c r="G7" s="14">
        <v>3.31090404527071E-2</v>
      </c>
    </row>
    <row r="8" spans="2:8" x14ac:dyDescent="0.3">
      <c r="B8" s="15" t="s">
        <v>183</v>
      </c>
      <c r="C8" s="14">
        <v>0.173042446258138</v>
      </c>
      <c r="D8" s="14">
        <v>0.104366829862015</v>
      </c>
      <c r="E8" s="14">
        <v>9.3998635611532502E-2</v>
      </c>
      <c r="F8" s="14">
        <v>8.4403102733371205E-2</v>
      </c>
      <c r="G8" s="14">
        <v>3.49494997841528E-2</v>
      </c>
    </row>
    <row r="9" spans="2:8" x14ac:dyDescent="0.3">
      <c r="B9" s="15" t="s">
        <v>324</v>
      </c>
      <c r="C9" s="14">
        <v>7.9759119086859898E-2</v>
      </c>
      <c r="D9" s="14">
        <v>9.4298600817606895E-2</v>
      </c>
      <c r="E9" s="14">
        <v>0.11403369186064601</v>
      </c>
      <c r="F9" s="14">
        <v>0.14544630361796801</v>
      </c>
      <c r="G9" s="14">
        <v>5.6884212245072299E-2</v>
      </c>
    </row>
    <row r="10" spans="2:8" x14ac:dyDescent="0.3">
      <c r="B10" s="15" t="s">
        <v>325</v>
      </c>
      <c r="C10" s="14">
        <v>4.4221533263124599E-2</v>
      </c>
      <c r="D10" s="14">
        <v>8.0650141292953004E-2</v>
      </c>
      <c r="E10" s="14">
        <v>8.7661137711055798E-2</v>
      </c>
      <c r="F10" s="14">
        <v>0.15500506853291501</v>
      </c>
      <c r="G10" s="14">
        <v>0.123870454885984</v>
      </c>
    </row>
    <row r="11" spans="2:8" x14ac:dyDescent="0.3">
      <c r="B11" s="15" t="s">
        <v>326</v>
      </c>
      <c r="C11" s="14">
        <v>2.6426912450784601E-2</v>
      </c>
      <c r="D11" s="14">
        <v>5.8978871566225999E-2</v>
      </c>
      <c r="E11" s="14">
        <v>9.4713427971087297E-2</v>
      </c>
      <c r="F11" s="14">
        <v>6.9687541826857297E-2</v>
      </c>
      <c r="G11" s="14">
        <v>0.24227121759970499</v>
      </c>
    </row>
    <row r="12" spans="2:8" x14ac:dyDescent="0.3">
      <c r="B12" s="15" t="s">
        <v>327</v>
      </c>
      <c r="C12" s="14">
        <v>0.50891557503237905</v>
      </c>
      <c r="D12" s="14">
        <v>0.50891557503237905</v>
      </c>
      <c r="E12" s="14">
        <v>0.50891557503237905</v>
      </c>
      <c r="F12" s="14">
        <v>0.50891557503237905</v>
      </c>
      <c r="G12" s="14">
        <v>0.50891557503237905</v>
      </c>
    </row>
    <row r="13" spans="2:8" x14ac:dyDescent="0.3">
      <c r="B13" s="15" t="s">
        <v>328</v>
      </c>
      <c r="C13" s="24">
        <v>3.11551080918627</v>
      </c>
      <c r="D13" s="24">
        <v>3.3154078168028902</v>
      </c>
      <c r="E13" s="24">
        <v>3.50848101951224</v>
      </c>
      <c r="F13" s="24">
        <v>3.6636389580373701</v>
      </c>
      <c r="G13" s="24">
        <v>4.0339920344929601</v>
      </c>
    </row>
    <row r="14" spans="2:8" x14ac:dyDescent="0.3">
      <c r="B14" s="15" t="s">
        <v>329</v>
      </c>
      <c r="C14" s="25">
        <v>4.3308239067684298</v>
      </c>
      <c r="D14" s="25">
        <v>3.8833249751081702</v>
      </c>
      <c r="E14" s="25">
        <v>3.2690348596157599</v>
      </c>
      <c r="F14" s="25">
        <v>2.4776967192477102</v>
      </c>
      <c r="G14" s="25">
        <v>1.70402368661649</v>
      </c>
    </row>
    <row r="15" spans="2:8" x14ac:dyDescent="0.3">
      <c r="B15" s="16"/>
    </row>
    <row r="16" spans="2:8" x14ac:dyDescent="0.3">
      <c r="B16" t="s">
        <v>72</v>
      </c>
    </row>
    <row r="17" spans="2:2" x14ac:dyDescent="0.3">
      <c r="B17" t="s">
        <v>73</v>
      </c>
    </row>
    <row r="19" spans="2:2" x14ac:dyDescent="0.3">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182</v>
      </c>
      <c r="C9" s="14">
        <v>3.31090404527071E-2</v>
      </c>
      <c r="D9" s="14">
        <v>3.5591543342236902E-2</v>
      </c>
      <c r="E9" s="14">
        <v>3.0250497964880801E-2</v>
      </c>
      <c r="F9" s="14"/>
      <c r="G9" s="14">
        <v>3.2539764327166501E-2</v>
      </c>
      <c r="H9" s="14">
        <v>2.8235621649955401E-2</v>
      </c>
      <c r="I9" s="14">
        <v>3.5927308566089902E-2</v>
      </c>
      <c r="J9" s="14">
        <v>3.6791239651612101E-2</v>
      </c>
      <c r="K9" s="14"/>
      <c r="L9" s="14">
        <v>5.26383003617538E-2</v>
      </c>
      <c r="M9" s="14">
        <v>3.5864910918846298E-2</v>
      </c>
      <c r="N9" s="14">
        <v>3.6569852481873603E-2</v>
      </c>
      <c r="O9" s="14">
        <v>2.86409746689111E-2</v>
      </c>
      <c r="P9" s="14">
        <v>2.4351545992864699E-2</v>
      </c>
      <c r="Q9" s="14">
        <v>2.6315147519626901E-2</v>
      </c>
      <c r="R9" s="14">
        <v>2.8668718249014902E-2</v>
      </c>
      <c r="S9" s="14">
        <v>2.4731832375871302E-2</v>
      </c>
      <c r="T9" s="14">
        <v>3.5138896354378099E-2</v>
      </c>
      <c r="U9" s="14">
        <v>2.45861026318182E-2</v>
      </c>
      <c r="V9" s="14">
        <v>2.8681303130283602E-2</v>
      </c>
      <c r="W9" s="14">
        <v>2.3654118822204199E-2</v>
      </c>
      <c r="X9" s="14"/>
      <c r="Y9" s="14">
        <v>3.3550398786609301E-2</v>
      </c>
      <c r="Z9" s="14">
        <v>3.6341360900011298E-2</v>
      </c>
      <c r="AA9" s="14">
        <v>4.6351359724029997E-2</v>
      </c>
      <c r="AB9" s="14"/>
      <c r="AC9" s="14">
        <v>3.5744201172305798E-2</v>
      </c>
      <c r="AD9" s="14">
        <v>2.7129514279144899E-2</v>
      </c>
      <c r="AE9" s="14">
        <v>3.4453836181191098E-2</v>
      </c>
      <c r="AF9" s="14"/>
      <c r="AG9" s="14">
        <v>9.1845909731951794E-2</v>
      </c>
      <c r="AH9" s="14">
        <v>5.3892497206967302E-2</v>
      </c>
      <c r="AI9" s="14">
        <v>3.4135712405421098E-2</v>
      </c>
      <c r="AJ9" s="14">
        <v>2.4497671856687799E-2</v>
      </c>
      <c r="AK9" s="14">
        <v>2.81256670921134E-2</v>
      </c>
    </row>
    <row r="10" spans="2:37" x14ac:dyDescent="0.3">
      <c r="B10" s="15" t="s">
        <v>183</v>
      </c>
      <c r="C10" s="14">
        <v>3.49494997841528E-2</v>
      </c>
      <c r="D10" s="14">
        <v>3.81338865384616E-2</v>
      </c>
      <c r="E10" s="14">
        <v>3.2070668987725197E-2</v>
      </c>
      <c r="F10" s="14"/>
      <c r="G10" s="14">
        <v>2.9120555459572098E-2</v>
      </c>
      <c r="H10" s="14">
        <v>3.0764549979204699E-2</v>
      </c>
      <c r="I10" s="14">
        <v>4.2987405205007802E-2</v>
      </c>
      <c r="J10" s="14">
        <v>3.7782916781191E-2</v>
      </c>
      <c r="K10" s="14"/>
      <c r="L10" s="14">
        <v>5.2993996885688503E-2</v>
      </c>
      <c r="M10" s="14">
        <v>2.54215875002432E-2</v>
      </c>
      <c r="N10" s="14">
        <v>2.4338413893651399E-2</v>
      </c>
      <c r="O10" s="14">
        <v>4.7093096146294797E-2</v>
      </c>
      <c r="P10" s="14">
        <v>3.7470267907615797E-2</v>
      </c>
      <c r="Q10" s="14">
        <v>3.2305151853590702E-2</v>
      </c>
      <c r="R10" s="14">
        <v>2.0932228091428601E-2</v>
      </c>
      <c r="S10" s="14">
        <v>5.8828657514639497E-2</v>
      </c>
      <c r="T10" s="14">
        <v>2.18188797947537E-2</v>
      </c>
      <c r="U10" s="14">
        <v>2.6698358194857101E-2</v>
      </c>
      <c r="V10" s="14">
        <v>5.2758570238688997E-2</v>
      </c>
      <c r="W10" s="14">
        <v>3.4781810974461203E-2</v>
      </c>
      <c r="X10" s="14"/>
      <c r="Y10" s="14">
        <v>3.02658457276428E-2</v>
      </c>
      <c r="Z10" s="14">
        <v>3.60955217852778E-2</v>
      </c>
      <c r="AA10" s="14">
        <v>2.1512182564959698E-2</v>
      </c>
      <c r="AB10" s="14"/>
      <c r="AC10" s="14">
        <v>3.03088564403995E-2</v>
      </c>
      <c r="AD10" s="14">
        <v>3.2967848788552898E-2</v>
      </c>
      <c r="AE10" s="14">
        <v>4.2233701929464303E-2</v>
      </c>
      <c r="AF10" s="14"/>
      <c r="AG10" s="14">
        <v>8.6131138948264505E-2</v>
      </c>
      <c r="AH10" s="14">
        <v>4.1618431151396199E-2</v>
      </c>
      <c r="AI10" s="14">
        <v>2.7561405034504799E-2</v>
      </c>
      <c r="AJ10" s="14">
        <v>3.06841018745336E-2</v>
      </c>
      <c r="AK10" s="14">
        <v>3.80973300746398E-2</v>
      </c>
    </row>
    <row r="11" spans="2:37" x14ac:dyDescent="0.3">
      <c r="B11" s="15" t="s">
        <v>324</v>
      </c>
      <c r="C11" s="14">
        <v>5.6884212245072299E-2</v>
      </c>
      <c r="D11" s="14">
        <v>5.2553782804109897E-2</v>
      </c>
      <c r="E11" s="14">
        <v>6.1486764097483097E-2</v>
      </c>
      <c r="F11" s="14"/>
      <c r="G11" s="14">
        <v>5.8963024488190498E-2</v>
      </c>
      <c r="H11" s="14">
        <v>5.00973279744985E-2</v>
      </c>
      <c r="I11" s="14">
        <v>5.5182897626610203E-2</v>
      </c>
      <c r="J11" s="14">
        <v>6.2706651788892398E-2</v>
      </c>
      <c r="K11" s="14"/>
      <c r="L11" s="14">
        <v>6.7320531212361298E-2</v>
      </c>
      <c r="M11" s="14">
        <v>5.3239242647518101E-2</v>
      </c>
      <c r="N11" s="14">
        <v>5.8715868229881001E-2</v>
      </c>
      <c r="O11" s="14">
        <v>4.4380972278556301E-2</v>
      </c>
      <c r="P11" s="14">
        <v>3.7221744061079601E-2</v>
      </c>
      <c r="Q11" s="14">
        <v>5.7061998874210297E-2</v>
      </c>
      <c r="R11" s="14">
        <v>4.8997124873661799E-2</v>
      </c>
      <c r="S11" s="14">
        <v>5.6572126331567898E-2</v>
      </c>
      <c r="T11" s="14">
        <v>5.95463858003022E-2</v>
      </c>
      <c r="U11" s="14">
        <v>6.9929411709703806E-2</v>
      </c>
      <c r="V11" s="14">
        <v>5.2929333037383203E-2</v>
      </c>
      <c r="W11" s="14">
        <v>8.1312003451679604E-2</v>
      </c>
      <c r="X11" s="14"/>
      <c r="Y11" s="14">
        <v>5.6725328044068102E-2</v>
      </c>
      <c r="Z11" s="14">
        <v>5.2001888285961403E-2</v>
      </c>
      <c r="AA11" s="14">
        <v>5.4303351259816002E-2</v>
      </c>
      <c r="AB11" s="14"/>
      <c r="AC11" s="14">
        <v>5.5747606166880397E-2</v>
      </c>
      <c r="AD11" s="14">
        <v>5.9396051033281799E-2</v>
      </c>
      <c r="AE11" s="14">
        <v>5.1132540733776197E-2</v>
      </c>
      <c r="AF11" s="14"/>
      <c r="AG11" s="14">
        <v>5.9819728973141501E-2</v>
      </c>
      <c r="AH11" s="14">
        <v>4.9691536747284E-2</v>
      </c>
      <c r="AI11" s="14">
        <v>4.0434895637154203E-2</v>
      </c>
      <c r="AJ11" s="14">
        <v>5.5433497941457903E-2</v>
      </c>
      <c r="AK11" s="14">
        <v>7.6932902511238896E-2</v>
      </c>
    </row>
    <row r="12" spans="2:37" x14ac:dyDescent="0.3">
      <c r="B12" s="15" t="s">
        <v>325</v>
      </c>
      <c r="C12" s="14">
        <v>0.123870454885984</v>
      </c>
      <c r="D12" s="14">
        <v>0.11195191556626299</v>
      </c>
      <c r="E12" s="14">
        <v>0.13567169863852799</v>
      </c>
      <c r="F12" s="14"/>
      <c r="G12" s="14">
        <v>0.113406676148786</v>
      </c>
      <c r="H12" s="14">
        <v>0.107099473830125</v>
      </c>
      <c r="I12" s="14">
        <v>0.133711251097342</v>
      </c>
      <c r="J12" s="14">
        <v>0.139123534544663</v>
      </c>
      <c r="K12" s="14"/>
      <c r="L12" s="14">
        <v>0.122484022518209</v>
      </c>
      <c r="M12" s="14">
        <v>0.13134690481810099</v>
      </c>
      <c r="N12" s="14">
        <v>0.133623390760651</v>
      </c>
      <c r="O12" s="14">
        <v>0.10882867506777499</v>
      </c>
      <c r="P12" s="14">
        <v>0.116285261691353</v>
      </c>
      <c r="Q12" s="14">
        <v>0.13623404663836</v>
      </c>
      <c r="R12" s="14">
        <v>0.10970837045531399</v>
      </c>
      <c r="S12" s="14">
        <v>0.13088211438995101</v>
      </c>
      <c r="T12" s="14">
        <v>0.13727275329600799</v>
      </c>
      <c r="U12" s="14">
        <v>0.110348733495443</v>
      </c>
      <c r="V12" s="14">
        <v>0.13019081537274599</v>
      </c>
      <c r="W12" s="14">
        <v>0.107008237941982</v>
      </c>
      <c r="X12" s="14"/>
      <c r="Y12" s="14">
        <v>0.10532929588953099</v>
      </c>
      <c r="Z12" s="14">
        <v>0.12928465439938799</v>
      </c>
      <c r="AA12" s="14">
        <v>0.102983214914375</v>
      </c>
      <c r="AB12" s="14"/>
      <c r="AC12" s="14">
        <v>0.11103045822590001</v>
      </c>
      <c r="AD12" s="14">
        <v>0.116343670802961</v>
      </c>
      <c r="AE12" s="14">
        <v>0.15299648673674399</v>
      </c>
      <c r="AF12" s="14"/>
      <c r="AG12" s="14">
        <v>0.12936804292530099</v>
      </c>
      <c r="AH12" s="14">
        <v>9.1524350686569403E-2</v>
      </c>
      <c r="AI12" s="14">
        <v>0.13251823011481201</v>
      </c>
      <c r="AJ12" s="14">
        <v>0.12500425214167701</v>
      </c>
      <c r="AK12" s="14">
        <v>0.11948213208111</v>
      </c>
    </row>
    <row r="13" spans="2:37" x14ac:dyDescent="0.3">
      <c r="B13" s="15" t="s">
        <v>331</v>
      </c>
      <c r="C13" s="14">
        <v>0.24227121759970499</v>
      </c>
      <c r="D13" s="14">
        <v>0.24430534926733199</v>
      </c>
      <c r="E13" s="14">
        <v>0.24122831062115699</v>
      </c>
      <c r="F13" s="14"/>
      <c r="G13" s="14">
        <v>0.25945155286216298</v>
      </c>
      <c r="H13" s="14">
        <v>0.24448180851439</v>
      </c>
      <c r="I13" s="14">
        <v>0.247566883488305</v>
      </c>
      <c r="J13" s="14">
        <v>0.22031351362902399</v>
      </c>
      <c r="K13" s="14"/>
      <c r="L13" s="14">
        <v>0.23142303947839901</v>
      </c>
      <c r="M13" s="14">
        <v>0.26702383687095899</v>
      </c>
      <c r="N13" s="14">
        <v>0.224114450558105</v>
      </c>
      <c r="O13" s="14">
        <v>0.23826177229381601</v>
      </c>
      <c r="P13" s="14">
        <v>0.299488024386457</v>
      </c>
      <c r="Q13" s="14">
        <v>0.22393628077056901</v>
      </c>
      <c r="R13" s="14">
        <v>0.25941046411202601</v>
      </c>
      <c r="S13" s="14">
        <v>0.23848274803294001</v>
      </c>
      <c r="T13" s="14">
        <v>0.259608229079207</v>
      </c>
      <c r="U13" s="14">
        <v>0.21548587470380801</v>
      </c>
      <c r="V13" s="14">
        <v>0.18995783683419501</v>
      </c>
      <c r="W13" s="14">
        <v>0.23106937694176499</v>
      </c>
      <c r="X13" s="14"/>
      <c r="Y13" s="14">
        <v>0.29890076705455099</v>
      </c>
      <c r="Z13" s="14">
        <v>0.217772515919779</v>
      </c>
      <c r="AA13" s="14">
        <v>0.24697828721916901</v>
      </c>
      <c r="AB13" s="14"/>
      <c r="AC13" s="14">
        <v>0.278906360524523</v>
      </c>
      <c r="AD13" s="14">
        <v>0.241255607856318</v>
      </c>
      <c r="AE13" s="14">
        <v>0.22182954168342101</v>
      </c>
      <c r="AF13" s="14"/>
      <c r="AG13" s="14">
        <v>0.18423978033420599</v>
      </c>
      <c r="AH13" s="14">
        <v>0.26448552260442598</v>
      </c>
      <c r="AI13" s="14">
        <v>0.226135177761488</v>
      </c>
      <c r="AJ13" s="14">
        <v>0.264824208593683</v>
      </c>
      <c r="AK13" s="14">
        <v>0.21100834074048699</v>
      </c>
    </row>
    <row r="14" spans="2:37" x14ac:dyDescent="0.3">
      <c r="B14" s="15" t="s">
        <v>327</v>
      </c>
      <c r="C14" s="14">
        <v>0.50891557503237905</v>
      </c>
      <c r="D14" s="14">
        <v>0.51746352248159699</v>
      </c>
      <c r="E14" s="14">
        <v>0.499292059690225</v>
      </c>
      <c r="F14" s="14"/>
      <c r="G14" s="14">
        <v>0.50651842671412195</v>
      </c>
      <c r="H14" s="14">
        <v>0.53932121805182598</v>
      </c>
      <c r="I14" s="14">
        <v>0.484624254016645</v>
      </c>
      <c r="J14" s="14">
        <v>0.50328214360461698</v>
      </c>
      <c r="K14" s="14"/>
      <c r="L14" s="14">
        <v>0.47314010954358898</v>
      </c>
      <c r="M14" s="14">
        <v>0.48710351724433298</v>
      </c>
      <c r="N14" s="14">
        <v>0.52263802407583704</v>
      </c>
      <c r="O14" s="14">
        <v>0.53279450954464702</v>
      </c>
      <c r="P14" s="14">
        <v>0.485183155960629</v>
      </c>
      <c r="Q14" s="14">
        <v>0.524147374343643</v>
      </c>
      <c r="R14" s="14">
        <v>0.53228309421855502</v>
      </c>
      <c r="S14" s="14">
        <v>0.49050252135503097</v>
      </c>
      <c r="T14" s="14">
        <v>0.48661485567535201</v>
      </c>
      <c r="U14" s="14">
        <v>0.55295151926436903</v>
      </c>
      <c r="V14" s="14">
        <v>0.54548214138670303</v>
      </c>
      <c r="W14" s="14">
        <v>0.52217445186790801</v>
      </c>
      <c r="X14" s="14"/>
      <c r="Y14" s="14">
        <v>0.47522836449759698</v>
      </c>
      <c r="Z14" s="14">
        <v>0.52850405870958295</v>
      </c>
      <c r="AA14" s="14">
        <v>0.52787160431765001</v>
      </c>
      <c r="AB14" s="14"/>
      <c r="AC14" s="14">
        <v>0.488262517469991</v>
      </c>
      <c r="AD14" s="14">
        <v>0.52290730723974099</v>
      </c>
      <c r="AE14" s="14">
        <v>0.49735389273540398</v>
      </c>
      <c r="AF14" s="14"/>
      <c r="AG14" s="14">
        <v>0.44859539908713503</v>
      </c>
      <c r="AH14" s="14">
        <v>0.49878766160335802</v>
      </c>
      <c r="AI14" s="14">
        <v>0.53921457904661896</v>
      </c>
      <c r="AJ14" s="14">
        <v>0.49955626759195998</v>
      </c>
      <c r="AK14" s="14">
        <v>0.52635362750041104</v>
      </c>
    </row>
    <row r="15" spans="2:37" x14ac:dyDescent="0.3">
      <c r="B15" s="15" t="s">
        <v>328</v>
      </c>
      <c r="C15" s="24">
        <v>4.0339920344929601</v>
      </c>
      <c r="D15" s="24">
        <v>4.0436362083227797</v>
      </c>
      <c r="E15" s="24">
        <v>4.02343283403403</v>
      </c>
      <c r="F15" s="24"/>
      <c r="G15" s="24">
        <v>4.0576649779015703</v>
      </c>
      <c r="H15" s="24">
        <v>4.1267909517352699</v>
      </c>
      <c r="I15" s="24">
        <v>3.9678757577866999</v>
      </c>
      <c r="J15" s="24">
        <v>3.97823159653215</v>
      </c>
      <c r="K15" s="24"/>
      <c r="L15" s="24">
        <v>3.8464798324965801</v>
      </c>
      <c r="M15" s="24">
        <v>4.0295537209550796</v>
      </c>
      <c r="N15" s="24">
        <v>4.0522882452469799</v>
      </c>
      <c r="O15" s="24">
        <v>4.0793607028052303</v>
      </c>
      <c r="P15" s="24">
        <v>4.08463741845281</v>
      </c>
      <c r="Q15" s="24">
        <v>4.0716132843175803</v>
      </c>
      <c r="R15" s="24">
        <v>4.1471089167455704</v>
      </c>
      <c r="S15" s="24">
        <v>3.9710628522545401</v>
      </c>
      <c r="T15" s="24">
        <v>4.0242371059769697</v>
      </c>
      <c r="U15" s="24">
        <v>4.12430447723768</v>
      </c>
      <c r="V15" s="24">
        <v>4.0364317367019904</v>
      </c>
      <c r="W15" s="24">
        <v>4.0535802988103704</v>
      </c>
      <c r="X15" s="24"/>
      <c r="Y15" s="24">
        <v>4.0314492801905697</v>
      </c>
      <c r="Z15" s="24">
        <v>4.0415636187823898</v>
      </c>
      <c r="AA15" s="24">
        <v>4.06633970029264</v>
      </c>
      <c r="AB15" s="24"/>
      <c r="AC15" s="24">
        <v>4.0318334728999101</v>
      </c>
      <c r="AD15" s="24">
        <v>4.08034993088798</v>
      </c>
      <c r="AE15" s="24">
        <v>3.9775758740179499</v>
      </c>
      <c r="AF15" s="24"/>
      <c r="AG15" s="24">
        <v>3.57381084244295</v>
      </c>
      <c r="AH15" s="24">
        <v>3.9674549551401599</v>
      </c>
      <c r="AI15" s="24">
        <v>4.1065994929323004</v>
      </c>
      <c r="AJ15" s="24">
        <v>4.0736420265170201</v>
      </c>
      <c r="AK15" s="24">
        <v>4.0262110318044497</v>
      </c>
    </row>
    <row r="16" spans="2:37" x14ac:dyDescent="0.3">
      <c r="B16" s="15" t="s">
        <v>329</v>
      </c>
      <c r="C16" s="25">
        <v>1.70402368661649</v>
      </c>
      <c r="D16" s="25">
        <v>1.75157802441041</v>
      </c>
      <c r="E16" s="25">
        <v>1.65409535972261</v>
      </c>
      <c r="F16" s="25"/>
      <c r="G16" s="25">
        <v>1.63719440717327</v>
      </c>
      <c r="H16" s="25">
        <v>1.56138930539146</v>
      </c>
      <c r="I16" s="25">
        <v>1.80248975767254</v>
      </c>
      <c r="J16" s="25">
        <v>1.8238963691974199</v>
      </c>
      <c r="K16" s="25"/>
      <c r="L16" s="25">
        <v>2.1656406323469799</v>
      </c>
      <c r="M16" s="25">
        <v>1.6373544396966</v>
      </c>
      <c r="N16" s="25">
        <v>1.6996065010508401</v>
      </c>
      <c r="O16" s="25">
        <v>1.7012199770872301</v>
      </c>
      <c r="P16" s="25">
        <v>1.4770492819118901</v>
      </c>
      <c r="Q16" s="25">
        <v>1.60119816128438</v>
      </c>
      <c r="R16" s="25">
        <v>1.4695260942378501</v>
      </c>
      <c r="S16" s="25">
        <v>1.78689379986283</v>
      </c>
      <c r="T16" s="25">
        <v>1.6249873018852901</v>
      </c>
      <c r="U16" s="25">
        <v>1.56701149263121</v>
      </c>
      <c r="V16" s="25">
        <v>1.83192293970061</v>
      </c>
      <c r="W16" s="25">
        <v>1.66152342652728</v>
      </c>
      <c r="X16" s="25"/>
      <c r="Y16" s="25">
        <v>1.6182457318872601</v>
      </c>
      <c r="Z16" s="25">
        <v>1.77202039587067</v>
      </c>
      <c r="AA16" s="25">
        <v>1.78861942484923</v>
      </c>
      <c r="AB16" s="25"/>
      <c r="AC16" s="25">
        <v>1.66752123591998</v>
      </c>
      <c r="AD16" s="25">
        <v>1.6024951289685201</v>
      </c>
      <c r="AE16" s="25">
        <v>1.78959097999811</v>
      </c>
      <c r="AF16" s="25"/>
      <c r="AG16" s="25">
        <v>2.9072388443195698</v>
      </c>
      <c r="AH16" s="25">
        <v>2.03337265036535</v>
      </c>
      <c r="AI16" s="25">
        <v>1.6195336429874001</v>
      </c>
      <c r="AJ16" s="25">
        <v>1.5100210580145701</v>
      </c>
      <c r="AK16" s="25">
        <v>1.7485513129611201</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341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182</v>
      </c>
      <c r="C9" s="14">
        <v>0.15278998142882</v>
      </c>
      <c r="D9" s="14">
        <v>0.157100176298515</v>
      </c>
      <c r="E9" s="14">
        <v>0.14958807901308299</v>
      </c>
      <c r="F9" s="14"/>
      <c r="G9" s="14">
        <v>0.145558945382746</v>
      </c>
      <c r="H9" s="14">
        <v>0.14427269705326201</v>
      </c>
      <c r="I9" s="14">
        <v>0.15451373693266299</v>
      </c>
      <c r="J9" s="14">
        <v>0.16353170920273599</v>
      </c>
      <c r="K9" s="14"/>
      <c r="L9" s="14">
        <v>0.19025621029876499</v>
      </c>
      <c r="M9" s="14">
        <v>0.141248419324221</v>
      </c>
      <c r="N9" s="14">
        <v>0.13749644021434501</v>
      </c>
      <c r="O9" s="14">
        <v>0.15243535901160801</v>
      </c>
      <c r="P9" s="14">
        <v>0.16617665532908901</v>
      </c>
      <c r="Q9" s="14">
        <v>0.138608440740808</v>
      </c>
      <c r="R9" s="14">
        <v>0.14184942833571099</v>
      </c>
      <c r="S9" s="14">
        <v>0.205483842686395</v>
      </c>
      <c r="T9" s="14">
        <v>0.15974263557405899</v>
      </c>
      <c r="U9" s="14">
        <v>0.121941568484669</v>
      </c>
      <c r="V9" s="14">
        <v>0.106264688647002</v>
      </c>
      <c r="W9" s="14">
        <v>0.18543326682422101</v>
      </c>
      <c r="X9" s="14"/>
      <c r="Y9" s="14">
        <v>0.14634286230847801</v>
      </c>
      <c r="Z9" s="14">
        <v>0.16479095633031399</v>
      </c>
      <c r="AA9" s="14">
        <v>0.119735816726958</v>
      </c>
      <c r="AB9" s="14"/>
      <c r="AC9" s="14">
        <v>0.130101767287395</v>
      </c>
      <c r="AD9" s="14">
        <v>0.15239758623222199</v>
      </c>
      <c r="AE9" s="14">
        <v>0.185916543775728</v>
      </c>
      <c r="AF9" s="14"/>
      <c r="AG9" s="14">
        <v>0.120421672148115</v>
      </c>
      <c r="AH9" s="14">
        <v>0.13943028212308201</v>
      </c>
      <c r="AI9" s="14">
        <v>0.168249708379102</v>
      </c>
      <c r="AJ9" s="14">
        <v>0.15036789056390301</v>
      </c>
      <c r="AK9" s="14">
        <v>0.15014698739435001</v>
      </c>
    </row>
    <row r="10" spans="2:37" x14ac:dyDescent="0.3">
      <c r="B10" s="15" t="s">
        <v>183</v>
      </c>
      <c r="C10" s="14">
        <v>0.104366829862015</v>
      </c>
      <c r="D10" s="14">
        <v>0.109914966865801</v>
      </c>
      <c r="E10" s="14">
        <v>9.8333923049957403E-2</v>
      </c>
      <c r="F10" s="14"/>
      <c r="G10" s="14">
        <v>0.102893806033538</v>
      </c>
      <c r="H10" s="14">
        <v>9.2520073730279095E-2</v>
      </c>
      <c r="I10" s="14">
        <v>0.117824049731434</v>
      </c>
      <c r="J10" s="14">
        <v>0.107950886318487</v>
      </c>
      <c r="K10" s="14"/>
      <c r="L10" s="14">
        <v>9.0406455398162305E-2</v>
      </c>
      <c r="M10" s="14">
        <v>0.116574015533969</v>
      </c>
      <c r="N10" s="14">
        <v>9.0861499389127007E-2</v>
      </c>
      <c r="O10" s="14">
        <v>8.6912351153038095E-2</v>
      </c>
      <c r="P10" s="14">
        <v>9.6511861441725993E-2</v>
      </c>
      <c r="Q10" s="14">
        <v>0.12153306907392999</v>
      </c>
      <c r="R10" s="14">
        <v>0.131782362479443</v>
      </c>
      <c r="S10" s="14">
        <v>8.2461054912963502E-2</v>
      </c>
      <c r="T10" s="14">
        <v>0.103735978784754</v>
      </c>
      <c r="U10" s="14">
        <v>9.7981550251935598E-2</v>
      </c>
      <c r="V10" s="14">
        <v>0.10236299464949</v>
      </c>
      <c r="W10" s="14">
        <v>0.15278815943334001</v>
      </c>
      <c r="X10" s="14"/>
      <c r="Y10" s="14">
        <v>0.10364943055442501</v>
      </c>
      <c r="Z10" s="14">
        <v>9.7256461214866294E-2</v>
      </c>
      <c r="AA10" s="14">
        <v>0.14489158500739099</v>
      </c>
      <c r="AB10" s="14"/>
      <c r="AC10" s="14">
        <v>0.109257009529801</v>
      </c>
      <c r="AD10" s="14">
        <v>0.10273652007505001</v>
      </c>
      <c r="AE10" s="14">
        <v>0.109512058415055</v>
      </c>
      <c r="AF10" s="14"/>
      <c r="AG10" s="14">
        <v>0.156309794825021</v>
      </c>
      <c r="AH10" s="14">
        <v>9.5559119135410403E-2</v>
      </c>
      <c r="AI10" s="14">
        <v>8.4029780581215296E-2</v>
      </c>
      <c r="AJ10" s="14">
        <v>0.109280268787666</v>
      </c>
      <c r="AK10" s="14">
        <v>0.101812161181823</v>
      </c>
    </row>
    <row r="11" spans="2:37" x14ac:dyDescent="0.3">
      <c r="B11" s="15" t="s">
        <v>324</v>
      </c>
      <c r="C11" s="14">
        <v>9.4298600817606895E-2</v>
      </c>
      <c r="D11" s="14">
        <v>8.6835112254569996E-2</v>
      </c>
      <c r="E11" s="14">
        <v>0.10155359319486799</v>
      </c>
      <c r="F11" s="14"/>
      <c r="G11" s="14">
        <v>0.101208059627984</v>
      </c>
      <c r="H11" s="14">
        <v>9.0524905182465198E-2</v>
      </c>
      <c r="I11" s="14">
        <v>0.107845823470558</v>
      </c>
      <c r="J11" s="14">
        <v>7.8918574077991799E-2</v>
      </c>
      <c r="K11" s="14"/>
      <c r="L11" s="14">
        <v>0.105096531651208</v>
      </c>
      <c r="M11" s="14">
        <v>0.109136272447073</v>
      </c>
      <c r="N11" s="14">
        <v>9.3837160368962502E-2</v>
      </c>
      <c r="O11" s="14">
        <v>7.5974463952071594E-2</v>
      </c>
      <c r="P11" s="14">
        <v>0.107852002846284</v>
      </c>
      <c r="Q11" s="14">
        <v>8.8210136788586094E-2</v>
      </c>
      <c r="R11" s="14">
        <v>9.5411558328087204E-2</v>
      </c>
      <c r="S11" s="14">
        <v>5.8778024180391603E-2</v>
      </c>
      <c r="T11" s="14">
        <v>0.113181997802347</v>
      </c>
      <c r="U11" s="14">
        <v>7.7509857925559006E-2</v>
      </c>
      <c r="V11" s="14">
        <v>0.109164037848688</v>
      </c>
      <c r="W11" s="14">
        <v>2.2850357969082899E-2</v>
      </c>
      <c r="X11" s="14"/>
      <c r="Y11" s="14">
        <v>9.8202926006479396E-2</v>
      </c>
      <c r="Z11" s="14">
        <v>9.3240131326334602E-2</v>
      </c>
      <c r="AA11" s="14">
        <v>0.114912958402445</v>
      </c>
      <c r="AB11" s="14"/>
      <c r="AC11" s="14">
        <v>9.20521682461167E-2</v>
      </c>
      <c r="AD11" s="14">
        <v>0.107505629359563</v>
      </c>
      <c r="AE11" s="14">
        <v>8.4069972364325396E-2</v>
      </c>
      <c r="AF11" s="14"/>
      <c r="AG11" s="14">
        <v>0.13759811764600599</v>
      </c>
      <c r="AH11" s="14">
        <v>0.100783003610574</v>
      </c>
      <c r="AI11" s="14">
        <v>0.10241246449583399</v>
      </c>
      <c r="AJ11" s="14">
        <v>9.3589946571554894E-2</v>
      </c>
      <c r="AK11" s="14">
        <v>7.9567794795148403E-2</v>
      </c>
    </row>
    <row r="12" spans="2:37" x14ac:dyDescent="0.3">
      <c r="B12" s="15" t="s">
        <v>325</v>
      </c>
      <c r="C12" s="14">
        <v>8.0650141292953004E-2</v>
      </c>
      <c r="D12" s="14">
        <v>7.6733466996238203E-2</v>
      </c>
      <c r="E12" s="14">
        <v>8.5005252661046402E-2</v>
      </c>
      <c r="F12" s="14"/>
      <c r="G12" s="14">
        <v>8.3526203670268598E-2</v>
      </c>
      <c r="H12" s="14">
        <v>9.0183308747882607E-2</v>
      </c>
      <c r="I12" s="14">
        <v>7.2808234861212504E-2</v>
      </c>
      <c r="J12" s="14">
        <v>7.4478110430429595E-2</v>
      </c>
      <c r="K12" s="14"/>
      <c r="L12" s="14">
        <v>7.02285950819624E-2</v>
      </c>
      <c r="M12" s="14">
        <v>9.3418830607509301E-2</v>
      </c>
      <c r="N12" s="14">
        <v>0.107021810938612</v>
      </c>
      <c r="O12" s="14">
        <v>8.3528857756153096E-2</v>
      </c>
      <c r="P12" s="14">
        <v>8.3600248495146107E-2</v>
      </c>
      <c r="Q12" s="14">
        <v>6.7718570695981598E-2</v>
      </c>
      <c r="R12" s="14">
        <v>5.2659813149150601E-2</v>
      </c>
      <c r="S12" s="14">
        <v>9.7431808044873197E-2</v>
      </c>
      <c r="T12" s="14">
        <v>8.3594013976845002E-2</v>
      </c>
      <c r="U12" s="14">
        <v>9.3216421828625398E-2</v>
      </c>
      <c r="V12" s="14">
        <v>6.4225237094284099E-2</v>
      </c>
      <c r="W12" s="14">
        <v>5.8146035036134601E-2</v>
      </c>
      <c r="X12" s="14"/>
      <c r="Y12" s="14">
        <v>0.111902395399178</v>
      </c>
      <c r="Z12" s="14">
        <v>6.4850289654988499E-2</v>
      </c>
      <c r="AA12" s="14">
        <v>6.5709929012132906E-2</v>
      </c>
      <c r="AB12" s="14"/>
      <c r="AC12" s="14">
        <v>0.107615379758031</v>
      </c>
      <c r="AD12" s="14">
        <v>6.98430009091172E-2</v>
      </c>
      <c r="AE12" s="14">
        <v>5.8958025808222299E-2</v>
      </c>
      <c r="AF12" s="14"/>
      <c r="AG12" s="14">
        <v>4.0529823715408399E-2</v>
      </c>
      <c r="AH12" s="14">
        <v>0.11188620036152699</v>
      </c>
      <c r="AI12" s="14">
        <v>6.6724901532324604E-2</v>
      </c>
      <c r="AJ12" s="14">
        <v>8.3142250813422205E-2</v>
      </c>
      <c r="AK12" s="14">
        <v>8.2359874980211703E-2</v>
      </c>
    </row>
    <row r="13" spans="2:37" x14ac:dyDescent="0.3">
      <c r="B13" s="15" t="s">
        <v>331</v>
      </c>
      <c r="C13" s="14">
        <v>5.8978871566225999E-2</v>
      </c>
      <c r="D13" s="14">
        <v>5.19527551032785E-2</v>
      </c>
      <c r="E13" s="14">
        <v>6.6227092390820003E-2</v>
      </c>
      <c r="F13" s="14"/>
      <c r="G13" s="14">
        <v>6.02945585713415E-2</v>
      </c>
      <c r="H13" s="14">
        <v>4.3177797234285498E-2</v>
      </c>
      <c r="I13" s="14">
        <v>6.2383900987486501E-2</v>
      </c>
      <c r="J13" s="14">
        <v>7.1838576365738802E-2</v>
      </c>
      <c r="K13" s="14"/>
      <c r="L13" s="14">
        <v>7.0872098026313696E-2</v>
      </c>
      <c r="M13" s="14">
        <v>5.2518944842895099E-2</v>
      </c>
      <c r="N13" s="14">
        <v>4.8145065013116599E-2</v>
      </c>
      <c r="O13" s="14">
        <v>6.8354458582482902E-2</v>
      </c>
      <c r="P13" s="14">
        <v>6.0676075927126198E-2</v>
      </c>
      <c r="Q13" s="14">
        <v>5.9782408357051703E-2</v>
      </c>
      <c r="R13" s="14">
        <v>4.6013743489052697E-2</v>
      </c>
      <c r="S13" s="14">
        <v>6.5342748820346394E-2</v>
      </c>
      <c r="T13" s="14">
        <v>5.3130518186643098E-2</v>
      </c>
      <c r="U13" s="14">
        <v>5.6399082244841997E-2</v>
      </c>
      <c r="V13" s="14">
        <v>7.2500900373832805E-2</v>
      </c>
      <c r="W13" s="14">
        <v>5.8607728869314098E-2</v>
      </c>
      <c r="X13" s="14"/>
      <c r="Y13" s="14">
        <v>6.4674021233843207E-2</v>
      </c>
      <c r="Z13" s="14">
        <v>5.1358102763913602E-2</v>
      </c>
      <c r="AA13" s="14">
        <v>2.6878106533423499E-2</v>
      </c>
      <c r="AB13" s="14"/>
      <c r="AC13" s="14">
        <v>7.2711157708664903E-2</v>
      </c>
      <c r="AD13" s="14">
        <v>4.4609956184305501E-2</v>
      </c>
      <c r="AE13" s="14">
        <v>6.4189506901265306E-2</v>
      </c>
      <c r="AF13" s="14"/>
      <c r="AG13" s="14">
        <v>9.6545192578314107E-2</v>
      </c>
      <c r="AH13" s="14">
        <v>5.3553733166049201E-2</v>
      </c>
      <c r="AI13" s="14">
        <v>3.9368565964904699E-2</v>
      </c>
      <c r="AJ13" s="14">
        <v>6.4063375671494005E-2</v>
      </c>
      <c r="AK13" s="14">
        <v>5.9759554148055997E-2</v>
      </c>
    </row>
    <row r="14" spans="2:37" x14ac:dyDescent="0.3">
      <c r="B14" s="15" t="s">
        <v>327</v>
      </c>
      <c r="C14" s="14">
        <v>0.50891557503237905</v>
      </c>
      <c r="D14" s="14">
        <v>0.51746352248159699</v>
      </c>
      <c r="E14" s="14">
        <v>0.499292059690225</v>
      </c>
      <c r="F14" s="14"/>
      <c r="G14" s="14">
        <v>0.50651842671412195</v>
      </c>
      <c r="H14" s="14">
        <v>0.53932121805182598</v>
      </c>
      <c r="I14" s="14">
        <v>0.484624254016645</v>
      </c>
      <c r="J14" s="14">
        <v>0.50328214360461698</v>
      </c>
      <c r="K14" s="14"/>
      <c r="L14" s="14">
        <v>0.47314010954358898</v>
      </c>
      <c r="M14" s="14">
        <v>0.48710351724433298</v>
      </c>
      <c r="N14" s="14">
        <v>0.52263802407583704</v>
      </c>
      <c r="O14" s="14">
        <v>0.53279450954464702</v>
      </c>
      <c r="P14" s="14">
        <v>0.485183155960629</v>
      </c>
      <c r="Q14" s="14">
        <v>0.524147374343643</v>
      </c>
      <c r="R14" s="14">
        <v>0.53228309421855502</v>
      </c>
      <c r="S14" s="14">
        <v>0.49050252135503097</v>
      </c>
      <c r="T14" s="14">
        <v>0.48661485567535201</v>
      </c>
      <c r="U14" s="14">
        <v>0.55295151926436903</v>
      </c>
      <c r="V14" s="14">
        <v>0.54548214138670303</v>
      </c>
      <c r="W14" s="14">
        <v>0.52217445186790801</v>
      </c>
      <c r="X14" s="14"/>
      <c r="Y14" s="14">
        <v>0.47522836449759698</v>
      </c>
      <c r="Z14" s="14">
        <v>0.52850405870958295</v>
      </c>
      <c r="AA14" s="14">
        <v>0.52787160431765001</v>
      </c>
      <c r="AB14" s="14"/>
      <c r="AC14" s="14">
        <v>0.488262517469991</v>
      </c>
      <c r="AD14" s="14">
        <v>0.52290730723974099</v>
      </c>
      <c r="AE14" s="14">
        <v>0.49735389273540398</v>
      </c>
      <c r="AF14" s="14"/>
      <c r="AG14" s="14">
        <v>0.44859539908713503</v>
      </c>
      <c r="AH14" s="14">
        <v>0.49878766160335802</v>
      </c>
      <c r="AI14" s="14">
        <v>0.53921457904661896</v>
      </c>
      <c r="AJ14" s="14">
        <v>0.49955626759195998</v>
      </c>
      <c r="AK14" s="14">
        <v>0.52635362750041104</v>
      </c>
    </row>
    <row r="15" spans="2:37" x14ac:dyDescent="0.3">
      <c r="B15" s="15" t="s">
        <v>328</v>
      </c>
      <c r="C15" s="24">
        <v>3.3154078168028902</v>
      </c>
      <c r="D15" s="24">
        <v>3.3089142251847599</v>
      </c>
      <c r="E15" s="24">
        <v>3.3178255354372399</v>
      </c>
      <c r="F15" s="24"/>
      <c r="G15" s="24">
        <v>3.3296589041562901</v>
      </c>
      <c r="H15" s="24">
        <v>3.41343708953513</v>
      </c>
      <c r="I15" s="24">
        <v>3.2245972752893599</v>
      </c>
      <c r="J15" s="24">
        <v>3.2929873892517998</v>
      </c>
      <c r="K15" s="24"/>
      <c r="L15" s="24">
        <v>3.1604742437696598</v>
      </c>
      <c r="M15" s="24">
        <v>3.26069641784389</v>
      </c>
      <c r="N15" s="24">
        <v>3.4053716333745401</v>
      </c>
      <c r="O15" s="24">
        <v>3.4268382343788</v>
      </c>
      <c r="P15" s="24">
        <v>3.23163669613138</v>
      </c>
      <c r="Q15" s="24">
        <v>3.3609755598854698</v>
      </c>
      <c r="R15" s="24">
        <v>3.3260553636320598</v>
      </c>
      <c r="S15" s="24">
        <v>3.2061961294649</v>
      </c>
      <c r="T15" s="24">
        <v>3.22647836744332</v>
      </c>
      <c r="U15" s="24">
        <v>3.5230044568901402</v>
      </c>
      <c r="V15" s="24">
        <v>3.5307810900585701</v>
      </c>
      <c r="W15" s="24">
        <v>3.2182301552967001</v>
      </c>
      <c r="X15" s="24"/>
      <c r="Y15" s="24">
        <v>3.2706003761882698</v>
      </c>
      <c r="Z15" s="24">
        <v>3.3262402974360699</v>
      </c>
      <c r="AA15" s="24">
        <v>3.31871773657062</v>
      </c>
      <c r="AB15" s="24"/>
      <c r="AC15" s="24">
        <v>3.34836470348074</v>
      </c>
      <c r="AD15" s="24">
        <v>3.3202531424574602</v>
      </c>
      <c r="AE15" s="24">
        <v>3.1980535718504499</v>
      </c>
      <c r="AF15" s="24"/>
      <c r="AG15" s="24">
        <v>3.1822532670121899</v>
      </c>
      <c r="AH15" s="24">
        <v>3.3409369681221199</v>
      </c>
      <c r="AI15" s="24">
        <v>3.3425765732625701</v>
      </c>
      <c r="AJ15" s="24">
        <v>3.2999217550168201</v>
      </c>
      <c r="AK15" s="24">
        <v>3.3788337298070301</v>
      </c>
    </row>
    <row r="16" spans="2:37" x14ac:dyDescent="0.3">
      <c r="B16" s="15" t="s">
        <v>329</v>
      </c>
      <c r="C16" s="25">
        <v>3.8833249751081702</v>
      </c>
      <c r="D16" s="25">
        <v>3.96945385681056</v>
      </c>
      <c r="E16" s="25">
        <v>3.8060715501995301</v>
      </c>
      <c r="F16" s="25"/>
      <c r="G16" s="25">
        <v>3.8052048483085001</v>
      </c>
      <c r="H16" s="25">
        <v>3.7934615714403002</v>
      </c>
      <c r="I16" s="25">
        <v>3.9261513499434999</v>
      </c>
      <c r="J16" s="25">
        <v>3.9869489746664102</v>
      </c>
      <c r="K16" s="25"/>
      <c r="L16" s="25">
        <v>4.1265104868371596</v>
      </c>
      <c r="M16" s="25">
        <v>3.78932988081388</v>
      </c>
      <c r="N16" s="25">
        <v>3.68441012885974</v>
      </c>
      <c r="O16" s="25">
        <v>3.8270055096506801</v>
      </c>
      <c r="P16" s="25">
        <v>3.95599126109926</v>
      </c>
      <c r="Q16" s="25">
        <v>3.8621383637250499</v>
      </c>
      <c r="R16" s="25">
        <v>3.9845532996584501</v>
      </c>
      <c r="S16" s="25">
        <v>4.2582986404476904</v>
      </c>
      <c r="T16" s="25">
        <v>3.9259680537521402</v>
      </c>
      <c r="U16" s="25">
        <v>3.5747727159028</v>
      </c>
      <c r="V16" s="25">
        <v>3.47068377539073</v>
      </c>
      <c r="W16" s="25">
        <v>4.4520507634859499</v>
      </c>
      <c r="X16" s="25"/>
      <c r="Y16" s="25">
        <v>3.7281859264251498</v>
      </c>
      <c r="Z16" s="25">
        <v>4.02803183014779</v>
      </c>
      <c r="AA16" s="25">
        <v>3.82969875737709</v>
      </c>
      <c r="AB16" s="25"/>
      <c r="AC16" s="25">
        <v>3.6077837854660002</v>
      </c>
      <c r="AD16" s="25">
        <v>3.92697412902436</v>
      </c>
      <c r="AE16" s="25">
        <v>4.2188196910446303</v>
      </c>
      <c r="AF16" s="25"/>
      <c r="AG16" s="25">
        <v>3.7389629088027201</v>
      </c>
      <c r="AH16" s="25">
        <v>3.6857800564836301</v>
      </c>
      <c r="AI16" s="25">
        <v>4.03963059551059</v>
      </c>
      <c r="AJ16" s="25">
        <v>3.8589897495907999</v>
      </c>
      <c r="AK16" s="25">
        <v>3.86595437368383</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342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182</v>
      </c>
      <c r="C9" s="14">
        <v>0.167634413908713</v>
      </c>
      <c r="D9" s="14">
        <v>0.15560038260406001</v>
      </c>
      <c r="E9" s="14">
        <v>0.17918413815516401</v>
      </c>
      <c r="F9" s="14"/>
      <c r="G9" s="14">
        <v>0.17115736266263601</v>
      </c>
      <c r="H9" s="14">
        <v>0.15601158128623299</v>
      </c>
      <c r="I9" s="14">
        <v>0.19108075457041099</v>
      </c>
      <c r="J9" s="14">
        <v>0.156479889729329</v>
      </c>
      <c r="K9" s="14"/>
      <c r="L9" s="14">
        <v>0.17613818372906601</v>
      </c>
      <c r="M9" s="14">
        <v>0.18258574557058099</v>
      </c>
      <c r="N9" s="14">
        <v>0.15955759064657599</v>
      </c>
      <c r="O9" s="14">
        <v>0.140111125328862</v>
      </c>
      <c r="P9" s="14">
        <v>0.18474597825653399</v>
      </c>
      <c r="Q9" s="14">
        <v>0.182566780529415</v>
      </c>
      <c r="R9" s="14">
        <v>0.19406772177277501</v>
      </c>
      <c r="S9" s="14">
        <v>0.18254226296065801</v>
      </c>
      <c r="T9" s="14">
        <v>0.13974063488143701</v>
      </c>
      <c r="U9" s="14">
        <v>0.14249081347293399</v>
      </c>
      <c r="V9" s="14">
        <v>0.170887632432971</v>
      </c>
      <c r="W9" s="14">
        <v>0.16450546274476899</v>
      </c>
      <c r="X9" s="14"/>
      <c r="Y9" s="14">
        <v>0.17162466285344699</v>
      </c>
      <c r="Z9" s="14">
        <v>0.16239862031003599</v>
      </c>
      <c r="AA9" s="14">
        <v>0.165750830564419</v>
      </c>
      <c r="AB9" s="14"/>
      <c r="AC9" s="14">
        <v>0.19090964398500501</v>
      </c>
      <c r="AD9" s="14">
        <v>0.174479095112306</v>
      </c>
      <c r="AE9" s="14">
        <v>0.12960628488499701</v>
      </c>
      <c r="AF9" s="14"/>
      <c r="AG9" s="14">
        <v>0.180208330900863</v>
      </c>
      <c r="AH9" s="14">
        <v>0.14232140272965599</v>
      </c>
      <c r="AI9" s="14">
        <v>0.14999703538894199</v>
      </c>
      <c r="AJ9" s="14">
        <v>0.18080016802230001</v>
      </c>
      <c r="AK9" s="14">
        <v>0.16784364282320999</v>
      </c>
    </row>
    <row r="10" spans="2:37" x14ac:dyDescent="0.3">
      <c r="B10" s="15" t="s">
        <v>183</v>
      </c>
      <c r="C10" s="14">
        <v>0.173042446258138</v>
      </c>
      <c r="D10" s="14">
        <v>0.155693460600556</v>
      </c>
      <c r="E10" s="14">
        <v>0.191120381225033</v>
      </c>
      <c r="F10" s="14"/>
      <c r="G10" s="14">
        <v>0.18001550329110799</v>
      </c>
      <c r="H10" s="14">
        <v>0.17484360469306301</v>
      </c>
      <c r="I10" s="14">
        <v>0.15005041714311801</v>
      </c>
      <c r="J10" s="14">
        <v>0.17847434422146</v>
      </c>
      <c r="K10" s="14"/>
      <c r="L10" s="14">
        <v>0.16824658011032601</v>
      </c>
      <c r="M10" s="14">
        <v>0.19436354538765899</v>
      </c>
      <c r="N10" s="14">
        <v>0.16706857362779201</v>
      </c>
      <c r="O10" s="14">
        <v>0.19430435533132301</v>
      </c>
      <c r="P10" s="14">
        <v>0.16059351390660301</v>
      </c>
      <c r="Q10" s="14">
        <v>0.143532139874576</v>
      </c>
      <c r="R10" s="14">
        <v>0.13683460938001199</v>
      </c>
      <c r="S10" s="14">
        <v>0.16263541654054101</v>
      </c>
      <c r="T10" s="14">
        <v>0.23293052935273301</v>
      </c>
      <c r="U10" s="14">
        <v>0.16053565050558599</v>
      </c>
      <c r="V10" s="14">
        <v>0.13610799716133001</v>
      </c>
      <c r="W10" s="14">
        <v>0.16309381670943701</v>
      </c>
      <c r="X10" s="14"/>
      <c r="Y10" s="14">
        <v>0.18026951198337299</v>
      </c>
      <c r="Z10" s="14">
        <v>0.167997642663302</v>
      </c>
      <c r="AA10" s="14">
        <v>0.152157913559019</v>
      </c>
      <c r="AB10" s="14"/>
      <c r="AC10" s="14">
        <v>0.15887798266773001</v>
      </c>
      <c r="AD10" s="14">
        <v>0.169537012127464</v>
      </c>
      <c r="AE10" s="14">
        <v>0.19659241400920599</v>
      </c>
      <c r="AF10" s="14"/>
      <c r="AG10" s="14">
        <v>0.121416375892792</v>
      </c>
      <c r="AH10" s="14">
        <v>0.202608703161542</v>
      </c>
      <c r="AI10" s="14">
        <v>0.16362009681727199</v>
      </c>
      <c r="AJ10" s="14">
        <v>0.17714126099078001</v>
      </c>
      <c r="AK10" s="14">
        <v>0.165919152639214</v>
      </c>
    </row>
    <row r="11" spans="2:37" x14ac:dyDescent="0.3">
      <c r="B11" s="15" t="s">
        <v>324</v>
      </c>
      <c r="C11" s="14">
        <v>7.9759119086859898E-2</v>
      </c>
      <c r="D11" s="14">
        <v>8.9592291564855694E-2</v>
      </c>
      <c r="E11" s="14">
        <v>7.0684006811865693E-2</v>
      </c>
      <c r="F11" s="14"/>
      <c r="G11" s="14">
        <v>7.06135268643754E-2</v>
      </c>
      <c r="H11" s="14">
        <v>7.1892141651229105E-2</v>
      </c>
      <c r="I11" s="14">
        <v>9.5609439582906602E-2</v>
      </c>
      <c r="J11" s="14">
        <v>8.5029044293704698E-2</v>
      </c>
      <c r="K11" s="14"/>
      <c r="L11" s="14">
        <v>0.100827754042076</v>
      </c>
      <c r="M11" s="14">
        <v>6.2516610922310506E-2</v>
      </c>
      <c r="N11" s="14">
        <v>8.6113140059517299E-2</v>
      </c>
      <c r="O11" s="14">
        <v>8.9477725530073299E-2</v>
      </c>
      <c r="P11" s="14">
        <v>8.4270778208851593E-2</v>
      </c>
      <c r="Q11" s="14">
        <v>7.04187733959422E-2</v>
      </c>
      <c r="R11" s="14">
        <v>8.7225611246123103E-2</v>
      </c>
      <c r="S11" s="14">
        <v>9.1166281831143905E-2</v>
      </c>
      <c r="T11" s="14">
        <v>7.7448902031589106E-2</v>
      </c>
      <c r="U11" s="14">
        <v>6.0681202977528499E-2</v>
      </c>
      <c r="V11" s="14">
        <v>7.3767243706961902E-2</v>
      </c>
      <c r="W11" s="14">
        <v>6.8172986482975498E-2</v>
      </c>
      <c r="X11" s="14"/>
      <c r="Y11" s="14">
        <v>0.104535884464925</v>
      </c>
      <c r="Z11" s="14">
        <v>6.9918216874271993E-2</v>
      </c>
      <c r="AA11" s="14">
        <v>6.5411921804091402E-2</v>
      </c>
      <c r="AB11" s="14"/>
      <c r="AC11" s="14">
        <v>8.9716376050547497E-2</v>
      </c>
      <c r="AD11" s="14">
        <v>6.7778308228530496E-2</v>
      </c>
      <c r="AE11" s="14">
        <v>9.2869118324702002E-2</v>
      </c>
      <c r="AF11" s="14"/>
      <c r="AG11" s="14">
        <v>0.11291106561812</v>
      </c>
      <c r="AH11" s="14">
        <v>9.0491508744784704E-2</v>
      </c>
      <c r="AI11" s="14">
        <v>7.3557294880055996E-2</v>
      </c>
      <c r="AJ11" s="14">
        <v>8.14862847029727E-2</v>
      </c>
      <c r="AK11" s="14">
        <v>6.2830287186084494E-2</v>
      </c>
    </row>
    <row r="12" spans="2:37" x14ac:dyDescent="0.3">
      <c r="B12" s="15" t="s">
        <v>325</v>
      </c>
      <c r="C12" s="14">
        <v>4.4221533263124599E-2</v>
      </c>
      <c r="D12" s="14">
        <v>5.4110750348267303E-2</v>
      </c>
      <c r="E12" s="14">
        <v>3.4204796779422099E-2</v>
      </c>
      <c r="F12" s="14"/>
      <c r="G12" s="14">
        <v>4.9766883624456297E-2</v>
      </c>
      <c r="H12" s="14">
        <v>3.8357934938964701E-2</v>
      </c>
      <c r="I12" s="14">
        <v>4.18610771774914E-2</v>
      </c>
      <c r="J12" s="14">
        <v>4.7048662842130003E-2</v>
      </c>
      <c r="K12" s="14"/>
      <c r="L12" s="14">
        <v>4.7806669528777497E-2</v>
      </c>
      <c r="M12" s="14">
        <v>3.8443106165891E-2</v>
      </c>
      <c r="N12" s="14">
        <v>3.61930553655933E-2</v>
      </c>
      <c r="O12" s="14">
        <v>2.9001093713798099E-2</v>
      </c>
      <c r="P12" s="14">
        <v>4.1932070651736701E-2</v>
      </c>
      <c r="Q12" s="14">
        <v>4.7871678550423298E-2</v>
      </c>
      <c r="R12" s="14">
        <v>4.1569927646970498E-2</v>
      </c>
      <c r="S12" s="14">
        <v>5.6740973390297399E-2</v>
      </c>
      <c r="T12" s="14">
        <v>4.7716049705841999E-2</v>
      </c>
      <c r="U12" s="14">
        <v>5.30874311480585E-2</v>
      </c>
      <c r="V12" s="14">
        <v>4.8134449515134597E-2</v>
      </c>
      <c r="W12" s="14">
        <v>5.8552371324068903E-2</v>
      </c>
      <c r="X12" s="14"/>
      <c r="Y12" s="14">
        <v>4.4093388649457499E-2</v>
      </c>
      <c r="Z12" s="14">
        <v>4.0929506121060902E-2</v>
      </c>
      <c r="AA12" s="14">
        <v>5.4118906584223199E-2</v>
      </c>
      <c r="AB12" s="14"/>
      <c r="AC12" s="14">
        <v>4.4778200732289899E-2</v>
      </c>
      <c r="AD12" s="14">
        <v>4.42243314409137E-2</v>
      </c>
      <c r="AE12" s="14">
        <v>4.8606885994627903E-2</v>
      </c>
      <c r="AF12" s="14"/>
      <c r="AG12" s="14">
        <v>0.107245764196034</v>
      </c>
      <c r="AH12" s="14">
        <v>2.8778006239084199E-2</v>
      </c>
      <c r="AI12" s="14">
        <v>4.5012809672726098E-2</v>
      </c>
      <c r="AJ12" s="14">
        <v>3.9245952578368999E-2</v>
      </c>
      <c r="AK12" s="14">
        <v>4.6867950795133201E-2</v>
      </c>
    </row>
    <row r="13" spans="2:37" x14ac:dyDescent="0.3">
      <c r="B13" s="15" t="s">
        <v>331</v>
      </c>
      <c r="C13" s="14">
        <v>2.6426912450784601E-2</v>
      </c>
      <c r="D13" s="14">
        <v>2.75395924006645E-2</v>
      </c>
      <c r="E13" s="14">
        <v>2.5514617338290298E-2</v>
      </c>
      <c r="F13" s="14"/>
      <c r="G13" s="14">
        <v>2.1928296843302001E-2</v>
      </c>
      <c r="H13" s="14">
        <v>1.95735193786842E-2</v>
      </c>
      <c r="I13" s="14">
        <v>3.6774057509427902E-2</v>
      </c>
      <c r="J13" s="14">
        <v>2.9685915308759601E-2</v>
      </c>
      <c r="K13" s="14"/>
      <c r="L13" s="14">
        <v>3.3840703046165301E-2</v>
      </c>
      <c r="M13" s="14">
        <v>3.4987474709226099E-2</v>
      </c>
      <c r="N13" s="14">
        <v>2.84296162246849E-2</v>
      </c>
      <c r="O13" s="14">
        <v>1.43111905512974E-2</v>
      </c>
      <c r="P13" s="14">
        <v>4.3274503015645699E-2</v>
      </c>
      <c r="Q13" s="14">
        <v>3.14632533060017E-2</v>
      </c>
      <c r="R13" s="14">
        <v>8.0190357355643203E-3</v>
      </c>
      <c r="S13" s="14">
        <v>1.6412543922328601E-2</v>
      </c>
      <c r="T13" s="14">
        <v>1.5549028353046701E-2</v>
      </c>
      <c r="U13" s="14">
        <v>3.0253382631523398E-2</v>
      </c>
      <c r="V13" s="14">
        <v>2.5620535796899199E-2</v>
      </c>
      <c r="W13" s="14">
        <v>2.3500910870842402E-2</v>
      </c>
      <c r="X13" s="14"/>
      <c r="Y13" s="14">
        <v>2.4248187551200999E-2</v>
      </c>
      <c r="Z13" s="14">
        <v>3.0251955321745998E-2</v>
      </c>
      <c r="AA13" s="14">
        <v>3.4688823170597197E-2</v>
      </c>
      <c r="AB13" s="14"/>
      <c r="AC13" s="14">
        <v>2.7455279094436701E-2</v>
      </c>
      <c r="AD13" s="14">
        <v>2.1073945851044499E-2</v>
      </c>
      <c r="AE13" s="14">
        <v>3.49714040510627E-2</v>
      </c>
      <c r="AF13" s="14"/>
      <c r="AG13" s="14">
        <v>2.9623064305057199E-2</v>
      </c>
      <c r="AH13" s="14">
        <v>3.7012717521575998E-2</v>
      </c>
      <c r="AI13" s="14">
        <v>2.8598184194385E-2</v>
      </c>
      <c r="AJ13" s="14">
        <v>2.1770066113619001E-2</v>
      </c>
      <c r="AK13" s="14">
        <v>3.0185339055948199E-2</v>
      </c>
    </row>
    <row r="14" spans="2:37" x14ac:dyDescent="0.3">
      <c r="B14" s="15" t="s">
        <v>327</v>
      </c>
      <c r="C14" s="14">
        <v>0.50891557503237905</v>
      </c>
      <c r="D14" s="14">
        <v>0.51746352248159699</v>
      </c>
      <c r="E14" s="14">
        <v>0.499292059690225</v>
      </c>
      <c r="F14" s="14"/>
      <c r="G14" s="14">
        <v>0.50651842671412195</v>
      </c>
      <c r="H14" s="14">
        <v>0.53932121805182598</v>
      </c>
      <c r="I14" s="14">
        <v>0.484624254016645</v>
      </c>
      <c r="J14" s="14">
        <v>0.50328214360461698</v>
      </c>
      <c r="K14" s="14"/>
      <c r="L14" s="14">
        <v>0.47314010954358898</v>
      </c>
      <c r="M14" s="14">
        <v>0.48710351724433298</v>
      </c>
      <c r="N14" s="14">
        <v>0.52263802407583704</v>
      </c>
      <c r="O14" s="14">
        <v>0.53279450954464702</v>
      </c>
      <c r="P14" s="14">
        <v>0.485183155960629</v>
      </c>
      <c r="Q14" s="14">
        <v>0.524147374343643</v>
      </c>
      <c r="R14" s="14">
        <v>0.53228309421855502</v>
      </c>
      <c r="S14" s="14">
        <v>0.49050252135503097</v>
      </c>
      <c r="T14" s="14">
        <v>0.48661485567535201</v>
      </c>
      <c r="U14" s="14">
        <v>0.55295151926436903</v>
      </c>
      <c r="V14" s="14">
        <v>0.54548214138670303</v>
      </c>
      <c r="W14" s="14">
        <v>0.52217445186790801</v>
      </c>
      <c r="X14" s="14"/>
      <c r="Y14" s="14">
        <v>0.47522836449759698</v>
      </c>
      <c r="Z14" s="14">
        <v>0.52850405870958295</v>
      </c>
      <c r="AA14" s="14">
        <v>0.52787160431765001</v>
      </c>
      <c r="AB14" s="14"/>
      <c r="AC14" s="14">
        <v>0.488262517469991</v>
      </c>
      <c r="AD14" s="14">
        <v>0.52290730723974099</v>
      </c>
      <c r="AE14" s="14">
        <v>0.49735389273540398</v>
      </c>
      <c r="AF14" s="14"/>
      <c r="AG14" s="14">
        <v>0.44859539908713503</v>
      </c>
      <c r="AH14" s="14">
        <v>0.49878766160335802</v>
      </c>
      <c r="AI14" s="14">
        <v>0.53921457904661896</v>
      </c>
      <c r="AJ14" s="14">
        <v>0.49955626759195998</v>
      </c>
      <c r="AK14" s="14">
        <v>0.52635362750041104</v>
      </c>
    </row>
    <row r="15" spans="2:37" x14ac:dyDescent="0.3">
      <c r="B15" s="15" t="s">
        <v>328</v>
      </c>
      <c r="C15" s="24">
        <v>3.11551080918627</v>
      </c>
      <c r="D15" s="24">
        <v>3.1946862767857098</v>
      </c>
      <c r="E15" s="24">
        <v>3.03362155299132</v>
      </c>
      <c r="F15" s="24"/>
      <c r="G15" s="24">
        <v>3.09084852883705</v>
      </c>
      <c r="H15" s="24">
        <v>3.2086018605862798</v>
      </c>
      <c r="I15" s="24">
        <v>3.0370700279623399</v>
      </c>
      <c r="J15" s="24">
        <v>3.1248328005933801</v>
      </c>
      <c r="K15" s="24"/>
      <c r="L15" s="24">
        <v>3.0143854566834198</v>
      </c>
      <c r="M15" s="24">
        <v>3.0101935707885201</v>
      </c>
      <c r="N15" s="24">
        <v>3.1747826051215302</v>
      </c>
      <c r="O15" s="24">
        <v>3.18148039746128</v>
      </c>
      <c r="P15" s="24">
        <v>3.0539450741452399</v>
      </c>
      <c r="Q15" s="24">
        <v>3.1745746072599501</v>
      </c>
      <c r="R15" s="24">
        <v>3.1294872288482001</v>
      </c>
      <c r="S15" s="24">
        <v>3.03335368283819</v>
      </c>
      <c r="T15" s="24">
        <v>3.0262468743223798</v>
      </c>
      <c r="U15" s="24">
        <v>3.32693147675276</v>
      </c>
      <c r="V15" s="24">
        <v>3.2579386832417701</v>
      </c>
      <c r="W15" s="24">
        <v>3.1799728064705</v>
      </c>
      <c r="X15" s="24"/>
      <c r="Y15" s="24">
        <v>2.9947560195543801</v>
      </c>
      <c r="Z15" s="24">
        <v>3.19415070960993</v>
      </c>
      <c r="AA15" s="24">
        <v>3.2234517911905098</v>
      </c>
      <c r="AB15" s="24"/>
      <c r="AC15" s="24">
        <v>3.0237790406934</v>
      </c>
      <c r="AD15" s="24">
        <v>3.1365989425101501</v>
      </c>
      <c r="AE15" s="24">
        <v>3.1548063885237698</v>
      </c>
      <c r="AF15" s="24"/>
      <c r="AG15" s="24">
        <v>3.0304450523730302</v>
      </c>
      <c r="AH15" s="24">
        <v>3.11191491747145</v>
      </c>
      <c r="AI15" s="24">
        <v>3.2562387476061998</v>
      </c>
      <c r="AJ15" s="24">
        <v>3.0427132905461001</v>
      </c>
      <c r="AK15" s="24">
        <v>3.1846930731226299</v>
      </c>
    </row>
    <row r="16" spans="2:37" x14ac:dyDescent="0.3">
      <c r="B16" s="15" t="s">
        <v>329</v>
      </c>
      <c r="C16" s="25">
        <v>4.33082390676842</v>
      </c>
      <c r="D16" s="25">
        <v>4.1750777047957204</v>
      </c>
      <c r="E16" s="25">
        <v>4.4723214156730702</v>
      </c>
      <c r="F16" s="25"/>
      <c r="G16" s="25">
        <v>4.3762431217866196</v>
      </c>
      <c r="H16" s="25">
        <v>4.3142526407225601</v>
      </c>
      <c r="I16" s="25">
        <v>4.3960955367051504</v>
      </c>
      <c r="J16" s="25">
        <v>4.2401301972964696</v>
      </c>
      <c r="K16" s="25"/>
      <c r="L16" s="25">
        <v>4.2954549086822196</v>
      </c>
      <c r="M16" s="25">
        <v>4.4779928044283102</v>
      </c>
      <c r="N16" s="25">
        <v>4.2966669976309397</v>
      </c>
      <c r="O16" s="25">
        <v>4.2559539961744601</v>
      </c>
      <c r="P16" s="25">
        <v>4.39126738775854</v>
      </c>
      <c r="Q16" s="25">
        <v>4.4014663882278802</v>
      </c>
      <c r="R16" s="25">
        <v>4.5203145066248798</v>
      </c>
      <c r="S16" s="25">
        <v>4.3985530848633401</v>
      </c>
      <c r="T16" s="25">
        <v>4.2409688808243304</v>
      </c>
      <c r="U16" s="25">
        <v>4.1356771969181798</v>
      </c>
      <c r="V16" s="25">
        <v>4.3258526923554399</v>
      </c>
      <c r="W16" s="25">
        <v>4.3290059918736201</v>
      </c>
      <c r="X16" s="25"/>
      <c r="Y16" s="25">
        <v>4.30222071421721</v>
      </c>
      <c r="Z16" s="25">
        <v>4.3140388193994097</v>
      </c>
      <c r="AA16" s="25">
        <v>4.2853354551791201</v>
      </c>
      <c r="AB16" s="25"/>
      <c r="AC16" s="25">
        <v>4.42750839376939</v>
      </c>
      <c r="AD16" s="25">
        <v>4.4139542914155196</v>
      </c>
      <c r="AE16" s="25">
        <v>4.0548373757694103</v>
      </c>
      <c r="AF16" s="25"/>
      <c r="AG16" s="25">
        <v>4.0813193002575598</v>
      </c>
      <c r="AH16" s="25">
        <v>4.2191105433298901</v>
      </c>
      <c r="AI16" s="25">
        <v>4.2061216987314403</v>
      </c>
      <c r="AJ16" s="25">
        <v>4.4384511450273401</v>
      </c>
      <c r="AK16" s="25">
        <v>4.34550759903758</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343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182</v>
      </c>
      <c r="C9" s="14">
        <v>0.100677531813299</v>
      </c>
      <c r="D9" s="14">
        <v>0.10006379990375899</v>
      </c>
      <c r="E9" s="14">
        <v>0.10193978768204499</v>
      </c>
      <c r="F9" s="14"/>
      <c r="G9" s="14">
        <v>0.105183784568427</v>
      </c>
      <c r="H9" s="14">
        <v>0.109240246294789</v>
      </c>
      <c r="I9" s="14">
        <v>0.101828088079364</v>
      </c>
      <c r="J9" s="14">
        <v>8.6082173713941806E-2</v>
      </c>
      <c r="K9" s="14"/>
      <c r="L9" s="14">
        <v>8.0528253289273696E-2</v>
      </c>
      <c r="M9" s="14">
        <v>0.11577584742300701</v>
      </c>
      <c r="N9" s="14">
        <v>0.11527306596247799</v>
      </c>
      <c r="O9" s="14">
        <v>9.37284727573134E-2</v>
      </c>
      <c r="P9" s="14">
        <v>9.7592801200557106E-2</v>
      </c>
      <c r="Q9" s="14">
        <v>6.8096462391758497E-2</v>
      </c>
      <c r="R9" s="14">
        <v>8.2843164524335794E-2</v>
      </c>
      <c r="S9" s="14">
        <v>8.0390705163522702E-2</v>
      </c>
      <c r="T9" s="14">
        <v>0.14000836306395401</v>
      </c>
      <c r="U9" s="14">
        <v>0.12086986138856</v>
      </c>
      <c r="V9" s="14">
        <v>8.9743106787346996E-2</v>
      </c>
      <c r="W9" s="14">
        <v>0.10423269974089901</v>
      </c>
      <c r="X9" s="14"/>
      <c r="Y9" s="14">
        <v>0.12894871577784101</v>
      </c>
      <c r="Z9" s="14">
        <v>8.1232697729919603E-2</v>
      </c>
      <c r="AA9" s="14">
        <v>8.0033187910152306E-2</v>
      </c>
      <c r="AB9" s="14"/>
      <c r="AC9" s="14">
        <v>0.113979466988316</v>
      </c>
      <c r="AD9" s="14">
        <v>8.8946383582580002E-2</v>
      </c>
      <c r="AE9" s="14">
        <v>0.114683903770939</v>
      </c>
      <c r="AF9" s="14"/>
      <c r="AG9" s="14">
        <v>0.102629261136179</v>
      </c>
      <c r="AH9" s="14">
        <v>0.115905888994004</v>
      </c>
      <c r="AI9" s="14">
        <v>8.2828716858284093E-2</v>
      </c>
      <c r="AJ9" s="14">
        <v>0.107176330321854</v>
      </c>
      <c r="AK9" s="14">
        <v>9.5811953680922796E-2</v>
      </c>
    </row>
    <row r="10" spans="2:37" x14ac:dyDescent="0.3">
      <c r="B10" s="15" t="s">
        <v>183</v>
      </c>
      <c r="C10" s="14">
        <v>9.3998635611532502E-2</v>
      </c>
      <c r="D10" s="14">
        <v>9.7966817877353299E-2</v>
      </c>
      <c r="E10" s="14">
        <v>9.0743455463536904E-2</v>
      </c>
      <c r="F10" s="14"/>
      <c r="G10" s="14">
        <v>9.2436320874045103E-2</v>
      </c>
      <c r="H10" s="14">
        <v>8.9430638155603398E-2</v>
      </c>
      <c r="I10" s="14">
        <v>0.11038920714203</v>
      </c>
      <c r="J10" s="14">
        <v>8.7385505927708301E-2</v>
      </c>
      <c r="K10" s="14"/>
      <c r="L10" s="14">
        <v>0.115268733163293</v>
      </c>
      <c r="M10" s="14">
        <v>8.6204140941952001E-2</v>
      </c>
      <c r="N10" s="14">
        <v>0.101872383443839</v>
      </c>
      <c r="O10" s="14">
        <v>8.9468850474693301E-2</v>
      </c>
      <c r="P10" s="14">
        <v>0.126313272014246</v>
      </c>
      <c r="Q10" s="14">
        <v>0.11835328725347399</v>
      </c>
      <c r="R10" s="14">
        <v>9.5695073348622803E-2</v>
      </c>
      <c r="S10" s="14">
        <v>0.115989002521014</v>
      </c>
      <c r="T10" s="14">
        <v>7.2220642624983705E-2</v>
      </c>
      <c r="U10" s="14">
        <v>6.2552240828270003E-2</v>
      </c>
      <c r="V10" s="14">
        <v>6.0194487283322599E-2</v>
      </c>
      <c r="W10" s="14">
        <v>6.9462966200568604E-2</v>
      </c>
      <c r="X10" s="14"/>
      <c r="Y10" s="14">
        <v>0.121738746664252</v>
      </c>
      <c r="Z10" s="14">
        <v>9.0930433370041294E-2</v>
      </c>
      <c r="AA10" s="14">
        <v>8.8238256414368596E-2</v>
      </c>
      <c r="AB10" s="14"/>
      <c r="AC10" s="14">
        <v>0.111276996858942</v>
      </c>
      <c r="AD10" s="14">
        <v>9.57655899145467E-2</v>
      </c>
      <c r="AE10" s="14">
        <v>7.4398743255446306E-2</v>
      </c>
      <c r="AF10" s="14"/>
      <c r="AG10" s="14">
        <v>0.12669214892588601</v>
      </c>
      <c r="AH10" s="14">
        <v>9.5821243597027705E-2</v>
      </c>
      <c r="AI10" s="14">
        <v>9.7386601461542294E-2</v>
      </c>
      <c r="AJ10" s="14">
        <v>9.74976819696243E-2</v>
      </c>
      <c r="AK10" s="14">
        <v>7.8108546130309001E-2</v>
      </c>
    </row>
    <row r="11" spans="2:37" x14ac:dyDescent="0.3">
      <c r="B11" s="15" t="s">
        <v>324</v>
      </c>
      <c r="C11" s="14">
        <v>0.11403369186064601</v>
      </c>
      <c r="D11" s="14">
        <v>0.112368210659884</v>
      </c>
      <c r="E11" s="14">
        <v>0.115758259300637</v>
      </c>
      <c r="F11" s="14"/>
      <c r="G11" s="14">
        <v>0.124019830690716</v>
      </c>
      <c r="H11" s="14">
        <v>9.8651180234881702E-2</v>
      </c>
      <c r="I11" s="14">
        <v>0.113586053277865</v>
      </c>
      <c r="J11" s="14">
        <v>0.118712565441176</v>
      </c>
      <c r="K11" s="14"/>
      <c r="L11" s="14">
        <v>0.121607236314853</v>
      </c>
      <c r="M11" s="14">
        <v>0.118390235059702</v>
      </c>
      <c r="N11" s="14">
        <v>9.7063356429941502E-2</v>
      </c>
      <c r="O11" s="14">
        <v>0.11705795249765499</v>
      </c>
      <c r="P11" s="14">
        <v>0.15895453224160699</v>
      </c>
      <c r="Q11" s="14">
        <v>0.135598282541256</v>
      </c>
      <c r="R11" s="14">
        <v>9.0287059597434993E-2</v>
      </c>
      <c r="S11" s="14">
        <v>0.106710646734827</v>
      </c>
      <c r="T11" s="14">
        <v>0.113805982097524</v>
      </c>
      <c r="U11" s="14">
        <v>9.9534259815275902E-2</v>
      </c>
      <c r="V11" s="14">
        <v>8.9704455573404507E-2</v>
      </c>
      <c r="W11" s="14">
        <v>8.4435884554819707E-2</v>
      </c>
      <c r="X11" s="14"/>
      <c r="Y11" s="14">
        <v>0.110079979319558</v>
      </c>
      <c r="Z11" s="14">
        <v>0.120412956027835</v>
      </c>
      <c r="AA11" s="14">
        <v>0.129644939921855</v>
      </c>
      <c r="AB11" s="14"/>
      <c r="AC11" s="14">
        <v>0.116877962593779</v>
      </c>
      <c r="AD11" s="14">
        <v>0.10758206284642</v>
      </c>
      <c r="AE11" s="14">
        <v>0.123300587932874</v>
      </c>
      <c r="AF11" s="14"/>
      <c r="AG11" s="14">
        <v>0.12576602558786301</v>
      </c>
      <c r="AH11" s="14">
        <v>7.8113033825787298E-2</v>
      </c>
      <c r="AI11" s="14">
        <v>0.110712200732958</v>
      </c>
      <c r="AJ11" s="14">
        <v>0.1189869014814</v>
      </c>
      <c r="AK11" s="14">
        <v>0.112762481435389</v>
      </c>
    </row>
    <row r="12" spans="2:37" x14ac:dyDescent="0.3">
      <c r="B12" s="15" t="s">
        <v>325</v>
      </c>
      <c r="C12" s="14">
        <v>8.7661137711055798E-2</v>
      </c>
      <c r="D12" s="14">
        <v>8.8827791585049096E-2</v>
      </c>
      <c r="E12" s="14">
        <v>8.7099429022011093E-2</v>
      </c>
      <c r="F12" s="14"/>
      <c r="G12" s="14">
        <v>8.9357294124162601E-2</v>
      </c>
      <c r="H12" s="14">
        <v>7.7836813556025605E-2</v>
      </c>
      <c r="I12" s="14">
        <v>9.2633639229038098E-2</v>
      </c>
      <c r="J12" s="14">
        <v>9.2943382157863103E-2</v>
      </c>
      <c r="K12" s="14"/>
      <c r="L12" s="14">
        <v>0.113103493009189</v>
      </c>
      <c r="M12" s="14">
        <v>8.5081892389074307E-2</v>
      </c>
      <c r="N12" s="14">
        <v>7.7008560524154002E-2</v>
      </c>
      <c r="O12" s="14">
        <v>9.7741451266318294E-2</v>
      </c>
      <c r="P12" s="14">
        <v>6.7060932578313304E-2</v>
      </c>
      <c r="Q12" s="14">
        <v>8.1014733307277306E-2</v>
      </c>
      <c r="R12" s="14">
        <v>8.2431147849528194E-2</v>
      </c>
      <c r="S12" s="14">
        <v>7.6186618062307004E-2</v>
      </c>
      <c r="T12" s="14">
        <v>9.0002294907396196E-2</v>
      </c>
      <c r="U12" s="14">
        <v>7.5833633602854195E-2</v>
      </c>
      <c r="V12" s="14">
        <v>8.0269920291064403E-2</v>
      </c>
      <c r="W12" s="14">
        <v>0.11504800458940601</v>
      </c>
      <c r="X12" s="14"/>
      <c r="Y12" s="14">
        <v>9.1432340419995997E-2</v>
      </c>
      <c r="Z12" s="14">
        <v>8.0484828980235595E-2</v>
      </c>
      <c r="AA12" s="14">
        <v>9.7365332381398703E-2</v>
      </c>
      <c r="AB12" s="14"/>
      <c r="AC12" s="14">
        <v>9.4409086434641701E-2</v>
      </c>
      <c r="AD12" s="14">
        <v>8.4689155887656298E-2</v>
      </c>
      <c r="AE12" s="14">
        <v>9.0387358815662594E-2</v>
      </c>
      <c r="AF12" s="14"/>
      <c r="AG12" s="14">
        <v>9.7623277391284694E-2</v>
      </c>
      <c r="AH12" s="14">
        <v>0.128069417303214</v>
      </c>
      <c r="AI12" s="14">
        <v>8.20439329373224E-2</v>
      </c>
      <c r="AJ12" s="14">
        <v>8.6251857063066095E-2</v>
      </c>
      <c r="AK12" s="14">
        <v>8.0897985339705505E-2</v>
      </c>
    </row>
    <row r="13" spans="2:37" x14ac:dyDescent="0.3">
      <c r="B13" s="15" t="s">
        <v>331</v>
      </c>
      <c r="C13" s="14">
        <v>9.4713427971087297E-2</v>
      </c>
      <c r="D13" s="14">
        <v>8.3309857492357794E-2</v>
      </c>
      <c r="E13" s="14">
        <v>0.10516700884154501</v>
      </c>
      <c r="F13" s="14"/>
      <c r="G13" s="14">
        <v>8.2484343028526905E-2</v>
      </c>
      <c r="H13" s="14">
        <v>8.5519903706875094E-2</v>
      </c>
      <c r="I13" s="14">
        <v>9.6938758255058002E-2</v>
      </c>
      <c r="J13" s="14">
        <v>0.111594229154694</v>
      </c>
      <c r="K13" s="14"/>
      <c r="L13" s="14">
        <v>9.6352174679803101E-2</v>
      </c>
      <c r="M13" s="14">
        <v>0.107444366941931</v>
      </c>
      <c r="N13" s="14">
        <v>8.6144609563750002E-2</v>
      </c>
      <c r="O13" s="14">
        <v>6.9208763459373004E-2</v>
      </c>
      <c r="P13" s="14">
        <v>6.4895306004647296E-2</v>
      </c>
      <c r="Q13" s="14">
        <v>7.2789860162592507E-2</v>
      </c>
      <c r="R13" s="14">
        <v>0.116460460461523</v>
      </c>
      <c r="S13" s="14">
        <v>0.130220506163298</v>
      </c>
      <c r="T13" s="14">
        <v>9.7347861630790899E-2</v>
      </c>
      <c r="U13" s="14">
        <v>8.8258485100670206E-2</v>
      </c>
      <c r="V13" s="14">
        <v>0.13460588867815801</v>
      </c>
      <c r="W13" s="14">
        <v>0.104645993046399</v>
      </c>
      <c r="X13" s="14"/>
      <c r="Y13" s="14">
        <v>7.2571853320756594E-2</v>
      </c>
      <c r="Z13" s="14">
        <v>9.8435025182385893E-2</v>
      </c>
      <c r="AA13" s="14">
        <v>7.6846679054575498E-2</v>
      </c>
      <c r="AB13" s="14"/>
      <c r="AC13" s="14">
        <v>7.5193969654329604E-2</v>
      </c>
      <c r="AD13" s="14">
        <v>0.100109500529055</v>
      </c>
      <c r="AE13" s="14">
        <v>9.9875513489674397E-2</v>
      </c>
      <c r="AF13" s="14"/>
      <c r="AG13" s="14">
        <v>9.8693887871652203E-2</v>
      </c>
      <c r="AH13" s="14">
        <v>8.3302754676609095E-2</v>
      </c>
      <c r="AI13" s="14">
        <v>8.7813968963273495E-2</v>
      </c>
      <c r="AJ13" s="14">
        <v>9.0530961572096405E-2</v>
      </c>
      <c r="AK13" s="14">
        <v>0.10606540591326299</v>
      </c>
    </row>
    <row r="14" spans="2:37" x14ac:dyDescent="0.3">
      <c r="B14" s="15" t="s">
        <v>327</v>
      </c>
      <c r="C14" s="14">
        <v>0.50891557503237905</v>
      </c>
      <c r="D14" s="14">
        <v>0.51746352248159699</v>
      </c>
      <c r="E14" s="14">
        <v>0.499292059690225</v>
      </c>
      <c r="F14" s="14"/>
      <c r="G14" s="14">
        <v>0.50651842671412195</v>
      </c>
      <c r="H14" s="14">
        <v>0.53932121805182598</v>
      </c>
      <c r="I14" s="14">
        <v>0.484624254016645</v>
      </c>
      <c r="J14" s="14">
        <v>0.50328214360461698</v>
      </c>
      <c r="K14" s="14"/>
      <c r="L14" s="14">
        <v>0.47314010954358898</v>
      </c>
      <c r="M14" s="14">
        <v>0.48710351724433298</v>
      </c>
      <c r="N14" s="14">
        <v>0.52263802407583704</v>
      </c>
      <c r="O14" s="14">
        <v>0.53279450954464702</v>
      </c>
      <c r="P14" s="14">
        <v>0.485183155960629</v>
      </c>
      <c r="Q14" s="14">
        <v>0.524147374343643</v>
      </c>
      <c r="R14" s="14">
        <v>0.53228309421855502</v>
      </c>
      <c r="S14" s="14">
        <v>0.49050252135503097</v>
      </c>
      <c r="T14" s="14">
        <v>0.48661485567535201</v>
      </c>
      <c r="U14" s="14">
        <v>0.55295151926436903</v>
      </c>
      <c r="V14" s="14">
        <v>0.54548214138670303</v>
      </c>
      <c r="W14" s="14">
        <v>0.52217445186790801</v>
      </c>
      <c r="X14" s="14"/>
      <c r="Y14" s="14">
        <v>0.47522836449759698</v>
      </c>
      <c r="Z14" s="14">
        <v>0.52850405870958295</v>
      </c>
      <c r="AA14" s="14">
        <v>0.52787160431765001</v>
      </c>
      <c r="AB14" s="14"/>
      <c r="AC14" s="14">
        <v>0.488262517469991</v>
      </c>
      <c r="AD14" s="14">
        <v>0.52290730723974099</v>
      </c>
      <c r="AE14" s="14">
        <v>0.49735389273540398</v>
      </c>
      <c r="AF14" s="14"/>
      <c r="AG14" s="14">
        <v>0.44859539908713503</v>
      </c>
      <c r="AH14" s="14">
        <v>0.49878766160335802</v>
      </c>
      <c r="AI14" s="14">
        <v>0.53921457904661896</v>
      </c>
      <c r="AJ14" s="14">
        <v>0.49955626759195998</v>
      </c>
      <c r="AK14" s="14">
        <v>0.52635362750041104</v>
      </c>
    </row>
    <row r="15" spans="2:37" x14ac:dyDescent="0.3">
      <c r="B15" s="15" t="s">
        <v>328</v>
      </c>
      <c r="C15" s="24">
        <v>3.50848101951224</v>
      </c>
      <c r="D15" s="24">
        <v>3.5097436563296802</v>
      </c>
      <c r="E15" s="24">
        <v>3.5006865949481498</v>
      </c>
      <c r="F15" s="24"/>
      <c r="G15" s="24">
        <v>3.4710773703126798</v>
      </c>
      <c r="H15" s="24">
        <v>3.5589291443800701</v>
      </c>
      <c r="I15" s="24">
        <v>3.4263385344883299</v>
      </c>
      <c r="J15" s="24">
        <v>3.5664284179255099</v>
      </c>
      <c r="K15" s="24"/>
      <c r="L15" s="24">
        <v>3.4489029312577202</v>
      </c>
      <c r="M15" s="24">
        <v>3.4435253422179701</v>
      </c>
      <c r="N15" s="24">
        <v>3.48479333651037</v>
      </c>
      <c r="O15" s="24">
        <v>3.5576167108296901</v>
      </c>
      <c r="P15" s="24">
        <v>3.3309021380541401</v>
      </c>
      <c r="Q15" s="24">
        <v>3.5444903646263999</v>
      </c>
      <c r="R15" s="24">
        <v>3.6508199490309501</v>
      </c>
      <c r="S15" s="24">
        <v>3.5313647816059399</v>
      </c>
      <c r="T15" s="24">
        <v>3.3923052164421401</v>
      </c>
      <c r="U15" s="24">
        <v>3.60691319799191</v>
      </c>
      <c r="V15" s="24">
        <v>3.7462474209494698</v>
      </c>
      <c r="W15" s="24">
        <v>3.6129349806035602</v>
      </c>
      <c r="X15" s="24"/>
      <c r="Y15" s="24">
        <v>3.28262496233436</v>
      </c>
      <c r="Z15" s="24">
        <v>3.60947122664387</v>
      </c>
      <c r="AA15" s="24">
        <v>3.5863688712088302</v>
      </c>
      <c r="AB15" s="24"/>
      <c r="AC15" s="24">
        <v>3.3703486473176998</v>
      </c>
      <c r="AD15" s="24">
        <v>3.5799717215852902</v>
      </c>
      <c r="AE15" s="24">
        <v>3.4784335132039002</v>
      </c>
      <c r="AF15" s="24"/>
      <c r="AG15" s="24">
        <v>3.3088465791977502</v>
      </c>
      <c r="AH15" s="24">
        <v>3.46340488988147</v>
      </c>
      <c r="AI15" s="24">
        <v>3.6122715728256201</v>
      </c>
      <c r="AJ15" s="24">
        <v>3.4541322403698</v>
      </c>
      <c r="AK15" s="24">
        <v>3.6023572261753101</v>
      </c>
    </row>
    <row r="16" spans="2:37" x14ac:dyDescent="0.3">
      <c r="B16" s="15" t="s">
        <v>329</v>
      </c>
      <c r="C16" s="25">
        <v>3.2690348596157599</v>
      </c>
      <c r="D16" s="25">
        <v>3.3003619984647599</v>
      </c>
      <c r="E16" s="25">
        <v>3.2499793128740402</v>
      </c>
      <c r="F16" s="25"/>
      <c r="G16" s="25">
        <v>3.33117589920557</v>
      </c>
      <c r="H16" s="25">
        <v>3.3742704780372499</v>
      </c>
      <c r="I16" s="25">
        <v>3.3303128314246999</v>
      </c>
      <c r="J16" s="25">
        <v>3.0509437284883698</v>
      </c>
      <c r="K16" s="25"/>
      <c r="L16" s="25">
        <v>3.10220387501895</v>
      </c>
      <c r="M16" s="25">
        <v>3.3729596275754599</v>
      </c>
      <c r="N16" s="25">
        <v>3.4981979548207098</v>
      </c>
      <c r="O16" s="25">
        <v>3.2198212739672298</v>
      </c>
      <c r="P16" s="25">
        <v>3.4550491766295002</v>
      </c>
      <c r="Q16" s="25">
        <v>3.10625137564511</v>
      </c>
      <c r="R16" s="25">
        <v>3.0533515735941701</v>
      </c>
      <c r="S16" s="25">
        <v>3.1301496441104701</v>
      </c>
      <c r="T16" s="25">
        <v>3.56343338142013</v>
      </c>
      <c r="U16" s="25">
        <v>3.3817717705085699</v>
      </c>
      <c r="V16" s="25">
        <v>2.91713840412234</v>
      </c>
      <c r="W16" s="25">
        <v>3.1530706757147802</v>
      </c>
      <c r="X16" s="25"/>
      <c r="Y16" s="25">
        <v>3.6570051064927802</v>
      </c>
      <c r="Z16" s="25">
        <v>3.05903925653908</v>
      </c>
      <c r="AA16" s="25">
        <v>3.0640537660932301</v>
      </c>
      <c r="AB16" s="25"/>
      <c r="AC16" s="25">
        <v>3.4821536325195201</v>
      </c>
      <c r="AD16" s="25">
        <v>3.1491533342959999</v>
      </c>
      <c r="AE16" s="25">
        <v>3.3205841940452898</v>
      </c>
      <c r="AF16" s="25"/>
      <c r="AG16" s="25">
        <v>3.3852319868742602</v>
      </c>
      <c r="AH16" s="25">
        <v>3.38241267256242</v>
      </c>
      <c r="AI16" s="25">
        <v>3.1216821969681501</v>
      </c>
      <c r="AJ16" s="25">
        <v>3.3583753851443201</v>
      </c>
      <c r="AK16" s="25">
        <v>3.1411517711046502</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344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182</v>
      </c>
      <c r="C9" s="14">
        <v>3.65424082565102E-2</v>
      </c>
      <c r="D9" s="14">
        <v>3.4180575369831899E-2</v>
      </c>
      <c r="E9" s="14">
        <v>3.9088995735725003E-2</v>
      </c>
      <c r="F9" s="14"/>
      <c r="G9" s="14">
        <v>3.9041716344902298E-2</v>
      </c>
      <c r="H9" s="14">
        <v>2.2918635663935299E-2</v>
      </c>
      <c r="I9" s="14">
        <v>3.20258578348274E-2</v>
      </c>
      <c r="J9" s="14">
        <v>5.2504233679377503E-2</v>
      </c>
      <c r="K9" s="14"/>
      <c r="L9" s="14">
        <v>2.7298942777552598E-2</v>
      </c>
      <c r="M9" s="14">
        <v>3.7421559519012E-2</v>
      </c>
      <c r="N9" s="14">
        <v>2.8465026618890499E-2</v>
      </c>
      <c r="O9" s="14">
        <v>5.2289558688659601E-2</v>
      </c>
      <c r="P9" s="14">
        <v>4.1949863260326403E-2</v>
      </c>
      <c r="Q9" s="14">
        <v>6.0265794474749099E-2</v>
      </c>
      <c r="R9" s="14">
        <v>2.0287872899608199E-2</v>
      </c>
      <c r="S9" s="14">
        <v>1.63488354585224E-2</v>
      </c>
      <c r="T9" s="14">
        <v>3.5744139031471597E-2</v>
      </c>
      <c r="U9" s="14">
        <v>3.7160134757649801E-2</v>
      </c>
      <c r="V9" s="14">
        <v>5.8941127615692701E-2</v>
      </c>
      <c r="W9" s="14">
        <v>0</v>
      </c>
      <c r="X9" s="14"/>
      <c r="Y9" s="14">
        <v>4.4304995776028401E-2</v>
      </c>
      <c r="Z9" s="14">
        <v>2.58153654222225E-2</v>
      </c>
      <c r="AA9" s="14">
        <v>6.0257200756791203E-2</v>
      </c>
      <c r="AB9" s="14"/>
      <c r="AC9" s="14">
        <v>4.1002403096986502E-2</v>
      </c>
      <c r="AD9" s="14">
        <v>3.3311443837883398E-2</v>
      </c>
      <c r="AE9" s="14">
        <v>3.7985538651741098E-2</v>
      </c>
      <c r="AF9" s="14"/>
      <c r="AG9" s="14">
        <v>5.6299426995755603E-2</v>
      </c>
      <c r="AH9" s="14">
        <v>4.9662267342933698E-2</v>
      </c>
      <c r="AI9" s="14">
        <v>2.5574247921631502E-2</v>
      </c>
      <c r="AJ9" s="14">
        <v>3.6921984023266498E-2</v>
      </c>
      <c r="AK9" s="14">
        <v>3.1718121508993703E-2</v>
      </c>
    </row>
    <row r="10" spans="2:37" x14ac:dyDescent="0.3">
      <c r="B10" s="15" t="s">
        <v>183</v>
      </c>
      <c r="C10" s="14">
        <v>8.4403102733371205E-2</v>
      </c>
      <c r="D10" s="14">
        <v>8.0827345636231604E-2</v>
      </c>
      <c r="E10" s="14">
        <v>8.7797224633187801E-2</v>
      </c>
      <c r="F10" s="14"/>
      <c r="G10" s="14">
        <v>8.9015387627614698E-2</v>
      </c>
      <c r="H10" s="14">
        <v>7.3119915390024007E-2</v>
      </c>
      <c r="I10" s="14">
        <v>9.2647437576284297E-2</v>
      </c>
      <c r="J10" s="14">
        <v>8.51242031465375E-2</v>
      </c>
      <c r="K10" s="14"/>
      <c r="L10" s="14">
        <v>9.9944124898941902E-2</v>
      </c>
      <c r="M10" s="14">
        <v>8.7839444544610401E-2</v>
      </c>
      <c r="N10" s="14">
        <v>9.3221105569753299E-2</v>
      </c>
      <c r="O10" s="14">
        <v>4.94268373500042E-2</v>
      </c>
      <c r="P10" s="14">
        <v>9.3927928769179395E-2</v>
      </c>
      <c r="Q10" s="14">
        <v>6.01289776007881E-2</v>
      </c>
      <c r="R10" s="14">
        <v>8.2472632481937994E-2</v>
      </c>
      <c r="S10" s="14">
        <v>8.9583347155810997E-2</v>
      </c>
      <c r="T10" s="14">
        <v>8.2679113767423901E-2</v>
      </c>
      <c r="U10" s="14">
        <v>9.9280680954981507E-2</v>
      </c>
      <c r="V10" s="14">
        <v>0.10309380928046501</v>
      </c>
      <c r="W10" s="14">
        <v>5.7698794814285199E-2</v>
      </c>
      <c r="X10" s="14"/>
      <c r="Y10" s="14">
        <v>8.8848100572710503E-2</v>
      </c>
      <c r="Z10" s="14">
        <v>7.9215882256929701E-2</v>
      </c>
      <c r="AA10" s="14">
        <v>6.5328458136611506E-2</v>
      </c>
      <c r="AB10" s="14"/>
      <c r="AC10" s="14">
        <v>0.10110211656726301</v>
      </c>
      <c r="AD10" s="14">
        <v>7.6085721854644503E-2</v>
      </c>
      <c r="AE10" s="14">
        <v>7.9909189655424095E-2</v>
      </c>
      <c r="AF10" s="14"/>
      <c r="AG10" s="14">
        <v>6.0855142320901702E-2</v>
      </c>
      <c r="AH10" s="14">
        <v>6.5604841351266305E-2</v>
      </c>
      <c r="AI10" s="14">
        <v>8.6260227623016605E-2</v>
      </c>
      <c r="AJ10" s="14">
        <v>8.5840418785436606E-2</v>
      </c>
      <c r="AK10" s="14">
        <v>8.9709182473603197E-2</v>
      </c>
    </row>
    <row r="11" spans="2:37" x14ac:dyDescent="0.3">
      <c r="B11" s="15" t="s">
        <v>324</v>
      </c>
      <c r="C11" s="14">
        <v>0.14544630361796801</v>
      </c>
      <c r="D11" s="14">
        <v>0.141187080234983</v>
      </c>
      <c r="E11" s="14">
        <v>0.149911641958136</v>
      </c>
      <c r="F11" s="14"/>
      <c r="G11" s="14">
        <v>0.13867713161461201</v>
      </c>
      <c r="H11" s="14">
        <v>0.14951322690509999</v>
      </c>
      <c r="I11" s="14">
        <v>0.141630921074796</v>
      </c>
      <c r="J11" s="14">
        <v>0.15003033577443201</v>
      </c>
      <c r="K11" s="14"/>
      <c r="L11" s="14">
        <v>0.132007837235913</v>
      </c>
      <c r="M11" s="14">
        <v>0.16961412167906401</v>
      </c>
      <c r="N11" s="14">
        <v>0.14163245083586101</v>
      </c>
      <c r="O11" s="14">
        <v>0.136659539877616</v>
      </c>
      <c r="P11" s="14">
        <v>0.126517786681549</v>
      </c>
      <c r="Q11" s="14">
        <v>0.124563434056363</v>
      </c>
      <c r="R11" s="14">
        <v>0.14579555173613801</v>
      </c>
      <c r="S11" s="14">
        <v>0.19627039956703901</v>
      </c>
      <c r="T11" s="14">
        <v>0.14940187659288601</v>
      </c>
      <c r="U11" s="14">
        <v>0.13939374830756299</v>
      </c>
      <c r="V11" s="14">
        <v>0.122307005346321</v>
      </c>
      <c r="W11" s="14">
        <v>0.22105431567353501</v>
      </c>
      <c r="X11" s="14"/>
      <c r="Y11" s="14">
        <v>0.155227517667373</v>
      </c>
      <c r="Z11" s="14">
        <v>0.134087762084692</v>
      </c>
      <c r="AA11" s="14">
        <v>0.107855224294143</v>
      </c>
      <c r="AB11" s="14"/>
      <c r="AC11" s="14">
        <v>0.15734336947268601</v>
      </c>
      <c r="AD11" s="14">
        <v>0.134830641292463</v>
      </c>
      <c r="AE11" s="14">
        <v>0.14698899743133101</v>
      </c>
      <c r="AF11" s="14"/>
      <c r="AG11" s="14">
        <v>0.11530966308773501</v>
      </c>
      <c r="AH11" s="14">
        <v>0.18213325546821199</v>
      </c>
      <c r="AI11" s="14">
        <v>0.13366856520737799</v>
      </c>
      <c r="AJ11" s="14">
        <v>0.149586907015547</v>
      </c>
      <c r="AK11" s="14">
        <v>0.141552906571729</v>
      </c>
    </row>
    <row r="12" spans="2:37" x14ac:dyDescent="0.3">
      <c r="B12" s="15" t="s">
        <v>325</v>
      </c>
      <c r="C12" s="14">
        <v>0.15500506853291501</v>
      </c>
      <c r="D12" s="14">
        <v>0.15091255302258599</v>
      </c>
      <c r="E12" s="14">
        <v>0.15936905015910099</v>
      </c>
      <c r="F12" s="14"/>
      <c r="G12" s="14">
        <v>0.15742451571820401</v>
      </c>
      <c r="H12" s="14">
        <v>0.14720125087517599</v>
      </c>
      <c r="I12" s="14">
        <v>0.17583877280375099</v>
      </c>
      <c r="J12" s="14">
        <v>0.14312416642029699</v>
      </c>
      <c r="K12" s="14"/>
      <c r="L12" s="14">
        <v>0.17323711031827299</v>
      </c>
      <c r="M12" s="14">
        <v>0.16709949762232501</v>
      </c>
      <c r="N12" s="14">
        <v>0.123515158335153</v>
      </c>
      <c r="O12" s="14">
        <v>0.148105412651309</v>
      </c>
      <c r="P12" s="14">
        <v>0.20593833062282099</v>
      </c>
      <c r="Q12" s="14">
        <v>0.143013596464315</v>
      </c>
      <c r="R12" s="14">
        <v>0.18134764668048201</v>
      </c>
      <c r="S12" s="14">
        <v>0.14825596475754099</v>
      </c>
      <c r="T12" s="14">
        <v>0.154800032438557</v>
      </c>
      <c r="U12" s="14">
        <v>0.11456226066064901</v>
      </c>
      <c r="V12" s="14">
        <v>0.131697436340068</v>
      </c>
      <c r="W12" s="14">
        <v>0.13907089924050101</v>
      </c>
      <c r="X12" s="14"/>
      <c r="Y12" s="14">
        <v>0.17201421514424001</v>
      </c>
      <c r="Z12" s="14">
        <v>0.15594666213474401</v>
      </c>
      <c r="AA12" s="14">
        <v>0.15195101279022</v>
      </c>
      <c r="AB12" s="14"/>
      <c r="AC12" s="14">
        <v>0.15481887784501899</v>
      </c>
      <c r="AD12" s="14">
        <v>0.16199253371961</v>
      </c>
      <c r="AE12" s="14">
        <v>0.15169734990934</v>
      </c>
      <c r="AF12" s="14"/>
      <c r="AG12" s="14">
        <v>0.17663769268483701</v>
      </c>
      <c r="AH12" s="14">
        <v>0.14095436380624701</v>
      </c>
      <c r="AI12" s="14">
        <v>0.136412856132025</v>
      </c>
      <c r="AJ12" s="14">
        <v>0.16679941981150501</v>
      </c>
      <c r="AK12" s="14">
        <v>0.144038429303429</v>
      </c>
    </row>
    <row r="13" spans="2:37" x14ac:dyDescent="0.3">
      <c r="B13" s="15" t="s">
        <v>331</v>
      </c>
      <c r="C13" s="14">
        <v>6.9687541826857297E-2</v>
      </c>
      <c r="D13" s="14">
        <v>7.5428923254770394E-2</v>
      </c>
      <c r="E13" s="14">
        <v>6.4541027823624197E-2</v>
      </c>
      <c r="F13" s="14"/>
      <c r="G13" s="14">
        <v>6.9322821980544902E-2</v>
      </c>
      <c r="H13" s="14">
        <v>6.7925753113939003E-2</v>
      </c>
      <c r="I13" s="14">
        <v>7.3232756693697096E-2</v>
      </c>
      <c r="J13" s="14">
        <v>6.5934917374738694E-2</v>
      </c>
      <c r="K13" s="14"/>
      <c r="L13" s="14">
        <v>9.4371875225730401E-2</v>
      </c>
      <c r="M13" s="14">
        <v>5.0921859390655501E-2</v>
      </c>
      <c r="N13" s="14">
        <v>9.0528234564505997E-2</v>
      </c>
      <c r="O13" s="14">
        <v>8.0724141887765E-2</v>
      </c>
      <c r="P13" s="14">
        <v>4.6482934705494298E-2</v>
      </c>
      <c r="Q13" s="14">
        <v>8.7880823060142305E-2</v>
      </c>
      <c r="R13" s="14">
        <v>3.7813201983279199E-2</v>
      </c>
      <c r="S13" s="14">
        <v>5.9038931706055897E-2</v>
      </c>
      <c r="T13" s="14">
        <v>9.0759982494309305E-2</v>
      </c>
      <c r="U13" s="14">
        <v>5.6651656054786698E-2</v>
      </c>
      <c r="V13" s="14">
        <v>3.84784800307496E-2</v>
      </c>
      <c r="W13" s="14">
        <v>6.0001538403771197E-2</v>
      </c>
      <c r="X13" s="14"/>
      <c r="Y13" s="14">
        <v>6.4376806342050494E-2</v>
      </c>
      <c r="Z13" s="14">
        <v>7.6430269391829203E-2</v>
      </c>
      <c r="AA13" s="14">
        <v>8.6736499704584705E-2</v>
      </c>
      <c r="AB13" s="14"/>
      <c r="AC13" s="14">
        <v>5.7470715548054899E-2</v>
      </c>
      <c r="AD13" s="14">
        <v>7.0872352055658103E-2</v>
      </c>
      <c r="AE13" s="14">
        <v>8.6065031616760199E-2</v>
      </c>
      <c r="AF13" s="14"/>
      <c r="AG13" s="14">
        <v>0.14230267582363501</v>
      </c>
      <c r="AH13" s="14">
        <v>6.2857610427982505E-2</v>
      </c>
      <c r="AI13" s="14">
        <v>7.88695240693294E-2</v>
      </c>
      <c r="AJ13" s="14">
        <v>6.1295002772284599E-2</v>
      </c>
      <c r="AK13" s="14">
        <v>6.6627732641834705E-2</v>
      </c>
    </row>
    <row r="14" spans="2:37" x14ac:dyDescent="0.3">
      <c r="B14" s="15" t="s">
        <v>327</v>
      </c>
      <c r="C14" s="14">
        <v>0.50891557503237905</v>
      </c>
      <c r="D14" s="14">
        <v>0.51746352248159699</v>
      </c>
      <c r="E14" s="14">
        <v>0.499292059690225</v>
      </c>
      <c r="F14" s="14"/>
      <c r="G14" s="14">
        <v>0.50651842671412195</v>
      </c>
      <c r="H14" s="14">
        <v>0.53932121805182598</v>
      </c>
      <c r="I14" s="14">
        <v>0.484624254016645</v>
      </c>
      <c r="J14" s="14">
        <v>0.50328214360461698</v>
      </c>
      <c r="K14" s="14"/>
      <c r="L14" s="14">
        <v>0.47314010954358898</v>
      </c>
      <c r="M14" s="14">
        <v>0.48710351724433298</v>
      </c>
      <c r="N14" s="14">
        <v>0.52263802407583704</v>
      </c>
      <c r="O14" s="14">
        <v>0.53279450954464702</v>
      </c>
      <c r="P14" s="14">
        <v>0.485183155960629</v>
      </c>
      <c r="Q14" s="14">
        <v>0.524147374343643</v>
      </c>
      <c r="R14" s="14">
        <v>0.53228309421855502</v>
      </c>
      <c r="S14" s="14">
        <v>0.49050252135503097</v>
      </c>
      <c r="T14" s="14">
        <v>0.48661485567535201</v>
      </c>
      <c r="U14" s="14">
        <v>0.55295151926436903</v>
      </c>
      <c r="V14" s="14">
        <v>0.54548214138670303</v>
      </c>
      <c r="W14" s="14">
        <v>0.52217445186790801</v>
      </c>
      <c r="X14" s="14"/>
      <c r="Y14" s="14">
        <v>0.47522836449759698</v>
      </c>
      <c r="Z14" s="14">
        <v>0.52850405870958295</v>
      </c>
      <c r="AA14" s="14">
        <v>0.52787160431765001</v>
      </c>
      <c r="AB14" s="14"/>
      <c r="AC14" s="14">
        <v>0.488262517469991</v>
      </c>
      <c r="AD14" s="14">
        <v>0.52290730723974099</v>
      </c>
      <c r="AE14" s="14">
        <v>0.49735389273540398</v>
      </c>
      <c r="AF14" s="14"/>
      <c r="AG14" s="14">
        <v>0.44859539908713503</v>
      </c>
      <c r="AH14" s="14">
        <v>0.49878766160335802</v>
      </c>
      <c r="AI14" s="14">
        <v>0.53921457904661896</v>
      </c>
      <c r="AJ14" s="14">
        <v>0.49955626759195998</v>
      </c>
      <c r="AK14" s="14">
        <v>0.52635362750041104</v>
      </c>
    </row>
    <row r="15" spans="2:37" x14ac:dyDescent="0.3">
      <c r="B15" s="15" t="s">
        <v>328</v>
      </c>
      <c r="C15" s="24">
        <v>3.6636389580373701</v>
      </c>
      <c r="D15" s="24">
        <v>3.7049724706010201</v>
      </c>
      <c r="E15" s="24">
        <v>3.62035206877239</v>
      </c>
      <c r="F15" s="24"/>
      <c r="G15" s="24">
        <v>3.6485266195042398</v>
      </c>
      <c r="H15" s="24">
        <v>3.7820592245406401</v>
      </c>
      <c r="I15" s="24">
        <v>3.6194778949951401</v>
      </c>
      <c r="J15" s="24">
        <v>3.5947077614783298</v>
      </c>
      <c r="K15" s="24"/>
      <c r="L15" s="24">
        <v>3.6268591789464502</v>
      </c>
      <c r="M15" s="24">
        <v>3.567571204554</v>
      </c>
      <c r="N15" s="24">
        <v>3.7223345408841402</v>
      </c>
      <c r="O15" s="24">
        <v>3.75393127033345</v>
      </c>
      <c r="P15" s="24">
        <v>3.5766260126258702</v>
      </c>
      <c r="Q15" s="24">
        <v>3.7105567990652402</v>
      </c>
      <c r="R15" s="24">
        <v>3.7307749550215501</v>
      </c>
      <c r="S15" s="24">
        <v>3.6155603741618898</v>
      </c>
      <c r="T15" s="24">
        <v>3.6419971726228701</v>
      </c>
      <c r="U15" s="24">
        <v>3.7131191800930501</v>
      </c>
      <c r="V15" s="24">
        <v>3.62412475604983</v>
      </c>
      <c r="W15" s="24">
        <v>3.76789853683748</v>
      </c>
      <c r="X15" s="24"/>
      <c r="Y15" s="24">
        <v>3.5489948291963702</v>
      </c>
      <c r="Z15" s="24">
        <v>3.7634727639457801</v>
      </c>
      <c r="AA15" s="24">
        <v>3.72319596550214</v>
      </c>
      <c r="AB15" s="24"/>
      <c r="AC15" s="24">
        <v>3.55144093858986</v>
      </c>
      <c r="AD15" s="24">
        <v>3.7297505500197401</v>
      </c>
      <c r="AE15" s="24">
        <v>3.6600088243901601</v>
      </c>
      <c r="AF15" s="24"/>
      <c r="AG15" s="24">
        <v>3.6335752452810999</v>
      </c>
      <c r="AH15" s="24">
        <v>3.5981031934351502</v>
      </c>
      <c r="AI15" s="24">
        <v>3.77438691794426</v>
      </c>
      <c r="AJ15" s="24">
        <v>3.62837384129999</v>
      </c>
      <c r="AK15" s="24">
        <v>3.7032093515967399</v>
      </c>
    </row>
    <row r="16" spans="2:37" x14ac:dyDescent="0.3">
      <c r="B16" s="15" t="s">
        <v>329</v>
      </c>
      <c r="C16" s="25">
        <v>2.4776967192477199</v>
      </c>
      <c r="D16" s="25">
        <v>2.42205278360341</v>
      </c>
      <c r="E16" s="25">
        <v>2.5314416958671901</v>
      </c>
      <c r="F16" s="25"/>
      <c r="G16" s="25">
        <v>2.5240399806021099</v>
      </c>
      <c r="H16" s="25">
        <v>2.26476187220138</v>
      </c>
      <c r="I16" s="25">
        <v>2.43211532548648</v>
      </c>
      <c r="J16" s="25">
        <v>2.6920408094515502</v>
      </c>
      <c r="K16" s="25"/>
      <c r="L16" s="25">
        <v>2.3771010257265099</v>
      </c>
      <c r="M16" s="25">
        <v>2.5414647013799199</v>
      </c>
      <c r="N16" s="25">
        <v>2.44014031815927</v>
      </c>
      <c r="O16" s="25">
        <v>2.4575311176632901</v>
      </c>
      <c r="P16" s="25">
        <v>2.5465653010753302</v>
      </c>
      <c r="Q16" s="25">
        <v>2.5966325202856799</v>
      </c>
      <c r="R16" s="25">
        <v>2.3007371087383302</v>
      </c>
      <c r="S16" s="25">
        <v>2.3635742018872299</v>
      </c>
      <c r="T16" s="25">
        <v>2.4342287839963501</v>
      </c>
      <c r="U16" s="25">
        <v>2.6406204399051401</v>
      </c>
      <c r="V16" s="25">
        <v>2.9153345769758698</v>
      </c>
      <c r="W16" s="25">
        <v>2.03347484284948</v>
      </c>
      <c r="X16" s="25"/>
      <c r="Y16" s="25">
        <v>2.5773639064441398</v>
      </c>
      <c r="Z16" s="25">
        <v>2.2929548569465998</v>
      </c>
      <c r="AA16" s="25">
        <v>2.6008293180542599</v>
      </c>
      <c r="AB16" s="25"/>
      <c r="AC16" s="25">
        <v>2.63968339112572</v>
      </c>
      <c r="AD16" s="25">
        <v>2.3709147138160098</v>
      </c>
      <c r="AE16" s="25">
        <v>2.4536412059589399</v>
      </c>
      <c r="AF16" s="25"/>
      <c r="AG16" s="25">
        <v>2.4231281276243899</v>
      </c>
      <c r="AH16" s="25">
        <v>2.6026837439457999</v>
      </c>
      <c r="AI16" s="25">
        <v>2.3495738751975499</v>
      </c>
      <c r="AJ16" s="25">
        <v>2.4916124262760899</v>
      </c>
      <c r="AK16" s="25">
        <v>2.4673204347128599</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H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13.6640625" customWidth="1"/>
  </cols>
  <sheetData>
    <row r="2" spans="2:8" ht="40.049999999999997" customHeight="1" x14ac:dyDescent="0.3">
      <c r="D2" s="31" t="s">
        <v>348</v>
      </c>
      <c r="E2" s="28"/>
      <c r="F2" s="28"/>
      <c r="G2" s="28"/>
      <c r="H2" s="28"/>
    </row>
    <row r="6" spans="2:8" ht="40.049999999999997" customHeight="1" x14ac:dyDescent="0.3">
      <c r="B6" t="s">
        <v>15</v>
      </c>
      <c r="C6" s="17" t="s">
        <v>318</v>
      </c>
      <c r="D6" s="17" t="s">
        <v>337</v>
      </c>
      <c r="E6" s="17" t="s">
        <v>345</v>
      </c>
      <c r="F6" s="17" t="s">
        <v>346</v>
      </c>
      <c r="G6" s="17" t="s">
        <v>347</v>
      </c>
    </row>
    <row r="7" spans="2:8" x14ac:dyDescent="0.3">
      <c r="B7" s="15" t="s">
        <v>323</v>
      </c>
      <c r="C7" s="14">
        <v>0.41471509420402602</v>
      </c>
      <c r="D7" s="14">
        <v>0.230681076535033</v>
      </c>
      <c r="E7" s="14">
        <v>0.117952254484627</v>
      </c>
      <c r="F7" s="14">
        <v>0.11755185386646499</v>
      </c>
      <c r="G7" s="14">
        <v>0.11909972090984899</v>
      </c>
    </row>
    <row r="8" spans="2:8" x14ac:dyDescent="0.3">
      <c r="B8" s="15" t="s">
        <v>183</v>
      </c>
      <c r="C8" s="14">
        <v>0.28770665323384598</v>
      </c>
      <c r="D8" s="14">
        <v>0.25004306660950998</v>
      </c>
      <c r="E8" s="14">
        <v>0.208174305373371</v>
      </c>
      <c r="F8" s="14">
        <v>0.14002531862062301</v>
      </c>
      <c r="G8" s="14">
        <v>0.11405065616265</v>
      </c>
    </row>
    <row r="9" spans="2:8" x14ac:dyDescent="0.3">
      <c r="B9" s="15" t="s">
        <v>324</v>
      </c>
      <c r="C9" s="14">
        <v>0.14954512783027299</v>
      </c>
      <c r="D9" s="14">
        <v>0.17300032203999199</v>
      </c>
      <c r="E9" s="14">
        <v>0.31346223010483898</v>
      </c>
      <c r="F9" s="14">
        <v>0.16644589804442</v>
      </c>
      <c r="G9" s="14">
        <v>0.19722174373948201</v>
      </c>
    </row>
    <row r="10" spans="2:8" x14ac:dyDescent="0.3">
      <c r="B10" s="15" t="s">
        <v>325</v>
      </c>
      <c r="C10" s="14">
        <v>9.8130495543573698E-2</v>
      </c>
      <c r="D10" s="14">
        <v>0.191137227272272</v>
      </c>
      <c r="E10" s="14">
        <v>0.238236432799797</v>
      </c>
      <c r="F10" s="14">
        <v>0.26584331253983401</v>
      </c>
      <c r="G10" s="14">
        <v>0.206977210085518</v>
      </c>
    </row>
    <row r="11" spans="2:8" x14ac:dyDescent="0.3">
      <c r="B11" s="15" t="s">
        <v>326</v>
      </c>
      <c r="C11" s="14">
        <v>4.99026291882817E-2</v>
      </c>
      <c r="D11" s="14">
        <v>0.15474903547406699</v>
      </c>
      <c r="E11" s="14">
        <v>0.122174777237366</v>
      </c>
      <c r="F11" s="14">
        <v>0.31013361692865898</v>
      </c>
      <c r="G11" s="14">
        <v>0.36265066910250099</v>
      </c>
    </row>
    <row r="12" spans="2:8" x14ac:dyDescent="0.3">
      <c r="B12" s="15" t="s">
        <v>327</v>
      </c>
      <c r="C12" s="14">
        <v>0</v>
      </c>
      <c r="D12" s="14">
        <v>3.89272069125661E-4</v>
      </c>
      <c r="E12" s="14">
        <v>0</v>
      </c>
      <c r="F12" s="14">
        <v>0</v>
      </c>
      <c r="G12" s="14">
        <v>0</v>
      </c>
    </row>
    <row r="13" spans="2:8" x14ac:dyDescent="0.3">
      <c r="B13" s="15" t="s">
        <v>328</v>
      </c>
      <c r="C13" s="24">
        <v>1.08079891227824</v>
      </c>
      <c r="D13" s="24">
        <v>1.79039789474821</v>
      </c>
      <c r="E13" s="24">
        <v>2.0385071729319</v>
      </c>
      <c r="F13" s="24">
        <v>2.5109815200435999</v>
      </c>
      <c r="G13" s="24">
        <v>2.5800284503081699</v>
      </c>
    </row>
    <row r="14" spans="2:8" x14ac:dyDescent="0.3">
      <c r="B14" s="15" t="s">
        <v>329</v>
      </c>
      <c r="C14" s="25">
        <v>1.3998424666201801</v>
      </c>
      <c r="D14" s="25">
        <v>1.9431167017358399</v>
      </c>
      <c r="E14" s="25">
        <v>1.40590314014913</v>
      </c>
      <c r="F14" s="25">
        <v>1.8561250533565301</v>
      </c>
      <c r="G14" s="25">
        <v>1.9122317160595901</v>
      </c>
    </row>
    <row r="15" spans="2:8" x14ac:dyDescent="0.3">
      <c r="B15" s="16"/>
    </row>
    <row r="16" spans="2:8" x14ac:dyDescent="0.3">
      <c r="B16" t="s">
        <v>72</v>
      </c>
    </row>
    <row r="17" spans="2:2" x14ac:dyDescent="0.3">
      <c r="B17" t="s">
        <v>73</v>
      </c>
    </row>
    <row r="19" spans="2:2" x14ac:dyDescent="0.3">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349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182</v>
      </c>
      <c r="C9" s="14">
        <v>0.11755185386646499</v>
      </c>
      <c r="D9" s="14">
        <v>0.12408832019501199</v>
      </c>
      <c r="E9" s="14">
        <v>0.11128362193678799</v>
      </c>
      <c r="F9" s="14"/>
      <c r="G9" s="14">
        <v>0.11418926423203</v>
      </c>
      <c r="H9" s="14">
        <v>0.13927404408038199</v>
      </c>
      <c r="I9" s="14">
        <v>0.102831065248634</v>
      </c>
      <c r="J9" s="14">
        <v>0.111916144522534</v>
      </c>
      <c r="K9" s="14"/>
      <c r="L9" s="14">
        <v>0.12375646387111799</v>
      </c>
      <c r="M9" s="14">
        <v>0.120791481267393</v>
      </c>
      <c r="N9" s="14">
        <v>8.0059160732442694E-2</v>
      </c>
      <c r="O9" s="14">
        <v>0.13680107800720601</v>
      </c>
      <c r="P9" s="14">
        <v>9.5471723874471504E-2</v>
      </c>
      <c r="Q9" s="14">
        <v>0.109986827583505</v>
      </c>
      <c r="R9" s="14">
        <v>0.124078648305686</v>
      </c>
      <c r="S9" s="14">
        <v>7.3138696889895605E-2</v>
      </c>
      <c r="T9" s="14">
        <v>0.15473583610473499</v>
      </c>
      <c r="U9" s="14">
        <v>0.121387140827881</v>
      </c>
      <c r="V9" s="14">
        <v>0.10597051229674199</v>
      </c>
      <c r="W9" s="14">
        <v>0.104299982382057</v>
      </c>
      <c r="X9" s="14"/>
      <c r="Y9" s="14">
        <v>0.103618881350592</v>
      </c>
      <c r="Z9" s="14">
        <v>0.12764342517028501</v>
      </c>
      <c r="AA9" s="14">
        <v>0.10409852664925601</v>
      </c>
      <c r="AB9" s="14"/>
      <c r="AC9" s="14">
        <v>0.118621245577416</v>
      </c>
      <c r="AD9" s="14">
        <v>0.115205890752796</v>
      </c>
      <c r="AE9" s="14">
        <v>0.10452252272732999</v>
      </c>
      <c r="AF9" s="14"/>
      <c r="AG9" s="14">
        <v>0.17874128322871499</v>
      </c>
      <c r="AH9" s="14">
        <v>0.109228806122491</v>
      </c>
      <c r="AI9" s="14">
        <v>0.132247471489187</v>
      </c>
      <c r="AJ9" s="14">
        <v>0.109250847376403</v>
      </c>
      <c r="AK9" s="14">
        <v>0.118710791443688</v>
      </c>
    </row>
    <row r="10" spans="2:37" x14ac:dyDescent="0.3">
      <c r="B10" s="15" t="s">
        <v>183</v>
      </c>
      <c r="C10" s="14">
        <v>0.14002531862062301</v>
      </c>
      <c r="D10" s="14">
        <v>0.153523531639806</v>
      </c>
      <c r="E10" s="14">
        <v>0.12645158596664999</v>
      </c>
      <c r="F10" s="14"/>
      <c r="G10" s="14">
        <v>0.147813565547259</v>
      </c>
      <c r="H10" s="14">
        <v>0.138776277193815</v>
      </c>
      <c r="I10" s="14">
        <v>0.14730598550257901</v>
      </c>
      <c r="J10" s="14">
        <v>0.12597825279371999</v>
      </c>
      <c r="K10" s="14"/>
      <c r="L10" s="14">
        <v>0.14797540198862499</v>
      </c>
      <c r="M10" s="14">
        <v>0.12778590376516999</v>
      </c>
      <c r="N10" s="14">
        <v>0.13573055816247401</v>
      </c>
      <c r="O10" s="14">
        <v>0.139035807693415</v>
      </c>
      <c r="P10" s="14">
        <v>0.105767835678027</v>
      </c>
      <c r="Q10" s="14">
        <v>0.179756925455971</v>
      </c>
      <c r="R10" s="14">
        <v>0.135760569138968</v>
      </c>
      <c r="S10" s="14">
        <v>0.17361685986049499</v>
      </c>
      <c r="T10" s="14">
        <v>0.11504305824300901</v>
      </c>
      <c r="U10" s="14">
        <v>0.14244239644316001</v>
      </c>
      <c r="V10" s="14">
        <v>0.20691458300731</v>
      </c>
      <c r="W10" s="14">
        <v>7.0154081065491494E-2</v>
      </c>
      <c r="X10" s="14"/>
      <c r="Y10" s="14">
        <v>0.16546370384400699</v>
      </c>
      <c r="Z10" s="14">
        <v>0.125074267989321</v>
      </c>
      <c r="AA10" s="14">
        <v>0.10682870163859701</v>
      </c>
      <c r="AB10" s="14"/>
      <c r="AC10" s="14">
        <v>0.15390174738234699</v>
      </c>
      <c r="AD10" s="14">
        <v>0.133773568099923</v>
      </c>
      <c r="AE10" s="14">
        <v>0.1011241477412</v>
      </c>
      <c r="AF10" s="14"/>
      <c r="AG10" s="14">
        <v>0.21875225786527999</v>
      </c>
      <c r="AH10" s="14">
        <v>0.196527949562737</v>
      </c>
      <c r="AI10" s="14">
        <v>0.13649934553787299</v>
      </c>
      <c r="AJ10" s="14">
        <v>0.129380242328032</v>
      </c>
      <c r="AK10" s="14">
        <v>0.119697382335562</v>
      </c>
    </row>
    <row r="11" spans="2:37" x14ac:dyDescent="0.3">
      <c r="B11" s="15" t="s">
        <v>324</v>
      </c>
      <c r="C11" s="14">
        <v>0.16644589804442</v>
      </c>
      <c r="D11" s="14">
        <v>0.17514747230681799</v>
      </c>
      <c r="E11" s="14">
        <v>0.15837304989421599</v>
      </c>
      <c r="F11" s="14"/>
      <c r="G11" s="14">
        <v>0.16981414528625899</v>
      </c>
      <c r="H11" s="14">
        <v>0.15140721274132801</v>
      </c>
      <c r="I11" s="14">
        <v>0.17989397985177599</v>
      </c>
      <c r="J11" s="14">
        <v>0.165084580976263</v>
      </c>
      <c r="K11" s="14"/>
      <c r="L11" s="14">
        <v>0.17099028238788799</v>
      </c>
      <c r="M11" s="14">
        <v>0.16662454547335401</v>
      </c>
      <c r="N11" s="14">
        <v>0.20129469769996999</v>
      </c>
      <c r="O11" s="14">
        <v>0.16138678814723201</v>
      </c>
      <c r="P11" s="14">
        <v>0.16792288589540799</v>
      </c>
      <c r="Q11" s="14">
        <v>0.149182478458766</v>
      </c>
      <c r="R11" s="14">
        <v>0.17247084400933499</v>
      </c>
      <c r="S11" s="14">
        <v>0.20320916391441199</v>
      </c>
      <c r="T11" s="14">
        <v>0.13600257610112801</v>
      </c>
      <c r="U11" s="14">
        <v>0.160756088753188</v>
      </c>
      <c r="V11" s="14">
        <v>0.177356426270421</v>
      </c>
      <c r="W11" s="14">
        <v>0.16049419252573299</v>
      </c>
      <c r="X11" s="14"/>
      <c r="Y11" s="14">
        <v>0.155144835400192</v>
      </c>
      <c r="Z11" s="14">
        <v>0.16190451886726101</v>
      </c>
      <c r="AA11" s="14">
        <v>0.16835635910416799</v>
      </c>
      <c r="AB11" s="14"/>
      <c r="AC11" s="14">
        <v>0.16639864167223301</v>
      </c>
      <c r="AD11" s="14">
        <v>0.17199132522319299</v>
      </c>
      <c r="AE11" s="14">
        <v>0.157870295904491</v>
      </c>
      <c r="AF11" s="14"/>
      <c r="AG11" s="14">
        <v>0.11446134945280501</v>
      </c>
      <c r="AH11" s="14">
        <v>0.20647679690769399</v>
      </c>
      <c r="AI11" s="14">
        <v>0.161696678030819</v>
      </c>
      <c r="AJ11" s="14">
        <v>0.15919925526249401</v>
      </c>
      <c r="AK11" s="14">
        <v>0.181401058677782</v>
      </c>
    </row>
    <row r="12" spans="2:37" x14ac:dyDescent="0.3">
      <c r="B12" s="15" t="s">
        <v>325</v>
      </c>
      <c r="C12" s="14">
        <v>0.26584331253983401</v>
      </c>
      <c r="D12" s="14">
        <v>0.24519060680680299</v>
      </c>
      <c r="E12" s="14">
        <v>0.285144007913394</v>
      </c>
      <c r="F12" s="14"/>
      <c r="G12" s="14">
        <v>0.28165877432310699</v>
      </c>
      <c r="H12" s="14">
        <v>0.25549868411779703</v>
      </c>
      <c r="I12" s="14">
        <v>0.23997248170191701</v>
      </c>
      <c r="J12" s="14">
        <v>0.28227964044876402</v>
      </c>
      <c r="K12" s="14"/>
      <c r="L12" s="14">
        <v>0.276711246721625</v>
      </c>
      <c r="M12" s="14">
        <v>0.27992588607226798</v>
      </c>
      <c r="N12" s="14">
        <v>0.245159111864512</v>
      </c>
      <c r="O12" s="14">
        <v>0.26317924919321301</v>
      </c>
      <c r="P12" s="14">
        <v>0.247965444925317</v>
      </c>
      <c r="Q12" s="14">
        <v>0.25605582061451199</v>
      </c>
      <c r="R12" s="14">
        <v>0.26384162769461</v>
      </c>
      <c r="S12" s="14">
        <v>0.253258481802561</v>
      </c>
      <c r="T12" s="14">
        <v>0.26465822524257399</v>
      </c>
      <c r="U12" s="14">
        <v>0.28693314871554898</v>
      </c>
      <c r="V12" s="14">
        <v>0.25029461294879402</v>
      </c>
      <c r="W12" s="14">
        <v>0.277708058710808</v>
      </c>
      <c r="X12" s="14"/>
      <c r="Y12" s="14">
        <v>0.219845047363178</v>
      </c>
      <c r="Z12" s="14">
        <v>0.29956883833343501</v>
      </c>
      <c r="AA12" s="14">
        <v>0.284934764829817</v>
      </c>
      <c r="AB12" s="14"/>
      <c r="AC12" s="14">
        <v>0.22221743049106099</v>
      </c>
      <c r="AD12" s="14">
        <v>0.293692971048092</v>
      </c>
      <c r="AE12" s="14">
        <v>0.300072137382492</v>
      </c>
      <c r="AF12" s="14"/>
      <c r="AG12" s="14">
        <v>0.20551788267568499</v>
      </c>
      <c r="AH12" s="14">
        <v>0.23705358322924999</v>
      </c>
      <c r="AI12" s="14">
        <v>0.28621973990202698</v>
      </c>
      <c r="AJ12" s="14">
        <v>0.26993662375312899</v>
      </c>
      <c r="AK12" s="14">
        <v>0.261628623423597</v>
      </c>
    </row>
    <row r="13" spans="2:37" x14ac:dyDescent="0.3">
      <c r="B13" s="15" t="s">
        <v>331</v>
      </c>
      <c r="C13" s="14">
        <v>0.31013361692865898</v>
      </c>
      <c r="D13" s="14">
        <v>0.30205006905156001</v>
      </c>
      <c r="E13" s="14">
        <v>0.31874773428895198</v>
      </c>
      <c r="F13" s="14"/>
      <c r="G13" s="14">
        <v>0.28652425061134401</v>
      </c>
      <c r="H13" s="14">
        <v>0.31504378186667797</v>
      </c>
      <c r="I13" s="14">
        <v>0.32999648769509399</v>
      </c>
      <c r="J13" s="14">
        <v>0.31474138125871998</v>
      </c>
      <c r="K13" s="14"/>
      <c r="L13" s="14">
        <v>0.28056660503074399</v>
      </c>
      <c r="M13" s="14">
        <v>0.30487218342181599</v>
      </c>
      <c r="N13" s="14">
        <v>0.33775647154060101</v>
      </c>
      <c r="O13" s="14">
        <v>0.29959707695893401</v>
      </c>
      <c r="P13" s="14">
        <v>0.38287210962677598</v>
      </c>
      <c r="Q13" s="14">
        <v>0.30501794788724601</v>
      </c>
      <c r="R13" s="14">
        <v>0.30384831085140102</v>
      </c>
      <c r="S13" s="14">
        <v>0.29677679753263703</v>
      </c>
      <c r="T13" s="14">
        <v>0.32956030430855399</v>
      </c>
      <c r="U13" s="14">
        <v>0.28848122526022202</v>
      </c>
      <c r="V13" s="14">
        <v>0.259463865476733</v>
      </c>
      <c r="W13" s="14">
        <v>0.38734368531591001</v>
      </c>
      <c r="X13" s="14"/>
      <c r="Y13" s="14">
        <v>0.35592753204203198</v>
      </c>
      <c r="Z13" s="14">
        <v>0.285808949639698</v>
      </c>
      <c r="AA13" s="14">
        <v>0.335781647778162</v>
      </c>
      <c r="AB13" s="14"/>
      <c r="AC13" s="14">
        <v>0.33886093487694302</v>
      </c>
      <c r="AD13" s="14">
        <v>0.28533624487599601</v>
      </c>
      <c r="AE13" s="14">
        <v>0.336410896244487</v>
      </c>
      <c r="AF13" s="14"/>
      <c r="AG13" s="14">
        <v>0.28252722677751502</v>
      </c>
      <c r="AH13" s="14">
        <v>0.25071286417782901</v>
      </c>
      <c r="AI13" s="14">
        <v>0.28333676504009497</v>
      </c>
      <c r="AJ13" s="14">
        <v>0.33223303127994203</v>
      </c>
      <c r="AK13" s="14">
        <v>0.31856214411937001</v>
      </c>
    </row>
    <row r="14" spans="2:37" x14ac:dyDescent="0.3">
      <c r="B14" s="15" t="s">
        <v>327</v>
      </c>
      <c r="C14" s="14">
        <v>0</v>
      </c>
      <c r="D14" s="14">
        <v>0</v>
      </c>
      <c r="E14" s="14">
        <v>0</v>
      </c>
      <c r="F14" s="14"/>
      <c r="G14" s="14">
        <v>0</v>
      </c>
      <c r="H14" s="14">
        <v>0</v>
      </c>
      <c r="I14" s="14">
        <v>0</v>
      </c>
      <c r="J14" s="14">
        <v>0</v>
      </c>
      <c r="K14" s="14"/>
      <c r="L14" s="14">
        <v>0</v>
      </c>
      <c r="M14" s="14">
        <v>0</v>
      </c>
      <c r="N14" s="14">
        <v>0</v>
      </c>
      <c r="O14" s="14">
        <v>0</v>
      </c>
      <c r="P14" s="14">
        <v>0</v>
      </c>
      <c r="Q14" s="14">
        <v>0</v>
      </c>
      <c r="R14" s="14">
        <v>0</v>
      </c>
      <c r="S14" s="14">
        <v>0</v>
      </c>
      <c r="T14" s="14">
        <v>0</v>
      </c>
      <c r="U14" s="14">
        <v>0</v>
      </c>
      <c r="V14" s="14">
        <v>0</v>
      </c>
      <c r="W14" s="14">
        <v>0</v>
      </c>
      <c r="X14" s="14"/>
      <c r="Y14" s="14">
        <v>0</v>
      </c>
      <c r="Z14" s="14">
        <v>0</v>
      </c>
      <c r="AA14" s="14">
        <v>0</v>
      </c>
      <c r="AB14" s="14"/>
      <c r="AC14" s="14">
        <v>0</v>
      </c>
      <c r="AD14" s="14">
        <v>0</v>
      </c>
      <c r="AE14" s="14">
        <v>0</v>
      </c>
      <c r="AF14" s="14"/>
      <c r="AG14" s="14">
        <v>0</v>
      </c>
      <c r="AH14" s="14">
        <v>0</v>
      </c>
      <c r="AI14" s="14">
        <v>0</v>
      </c>
      <c r="AJ14" s="14">
        <v>0</v>
      </c>
      <c r="AK14" s="14">
        <v>0</v>
      </c>
    </row>
    <row r="15" spans="2:37" x14ac:dyDescent="0.3">
      <c r="B15" s="15" t="s">
        <v>328</v>
      </c>
      <c r="C15" s="24">
        <v>2.5109815200435999</v>
      </c>
      <c r="D15" s="24">
        <v>2.4475905728801002</v>
      </c>
      <c r="E15" s="24">
        <v>2.57362064665107</v>
      </c>
      <c r="F15" s="24"/>
      <c r="G15" s="24">
        <v>2.4785151815344801</v>
      </c>
      <c r="H15" s="24">
        <v>2.4682618824965701</v>
      </c>
      <c r="I15" s="24">
        <v>2.5469973410922599</v>
      </c>
      <c r="J15" s="24">
        <v>2.5619518611274099</v>
      </c>
      <c r="K15" s="24"/>
      <c r="L15" s="24">
        <v>2.4423561270522498</v>
      </c>
      <c r="M15" s="24">
        <v>2.5203013866159401</v>
      </c>
      <c r="N15" s="24">
        <v>2.62482317531836</v>
      </c>
      <c r="O15" s="24">
        <v>2.4497354394032498</v>
      </c>
      <c r="P15" s="24">
        <v>2.7169983807519</v>
      </c>
      <c r="Q15" s="24">
        <v>2.4663611357660198</v>
      </c>
      <c r="R15" s="24">
        <v>2.4876203836470698</v>
      </c>
      <c r="S15" s="24">
        <v>2.5269178232275502</v>
      </c>
      <c r="T15" s="24">
        <v>2.4992641034071998</v>
      </c>
      <c r="U15" s="24">
        <v>2.4786789211370701</v>
      </c>
      <c r="V15" s="24">
        <v>2.3503667363014702</v>
      </c>
      <c r="W15" s="24">
        <v>2.77364138351302</v>
      </c>
      <c r="X15" s="24"/>
      <c r="Y15" s="24">
        <v>2.5589986449020499</v>
      </c>
      <c r="Z15" s="24">
        <v>2.4908256192829401</v>
      </c>
      <c r="AA15" s="24">
        <v>2.6414723054490299</v>
      </c>
      <c r="AB15" s="24"/>
      <c r="AC15" s="24">
        <v>2.5087950617077701</v>
      </c>
      <c r="AD15" s="24">
        <v>2.5001801111945698</v>
      </c>
      <c r="AE15" s="24">
        <v>2.6627247366756102</v>
      </c>
      <c r="AF15" s="24"/>
      <c r="AG15" s="24">
        <v>2.194337511908</v>
      </c>
      <c r="AH15" s="24">
        <v>2.3234937497771901</v>
      </c>
      <c r="AI15" s="24">
        <v>2.4518989814659702</v>
      </c>
      <c r="AJ15" s="24">
        <v>2.58652074923218</v>
      </c>
      <c r="AK15" s="24">
        <v>2.5416339464394002</v>
      </c>
    </row>
    <row r="16" spans="2:37" x14ac:dyDescent="0.3">
      <c r="B16" s="15" t="s">
        <v>329</v>
      </c>
      <c r="C16" s="25">
        <v>1.8561250533565301</v>
      </c>
      <c r="D16" s="25">
        <v>1.9042152700956201</v>
      </c>
      <c r="E16" s="25">
        <v>1.80386869181493</v>
      </c>
      <c r="F16" s="25"/>
      <c r="G16" s="25">
        <v>1.80557872982789</v>
      </c>
      <c r="H16" s="25">
        <v>1.99483784194856</v>
      </c>
      <c r="I16" s="25">
        <v>1.82214341116766</v>
      </c>
      <c r="J16" s="25">
        <v>1.80150010227931</v>
      </c>
      <c r="K16" s="25"/>
      <c r="L16" s="25">
        <v>1.8506959335131701</v>
      </c>
      <c r="M16" s="25">
        <v>1.84436997443795</v>
      </c>
      <c r="N16" s="25">
        <v>1.6686721495321799</v>
      </c>
      <c r="O16" s="25">
        <v>1.9527514361525999</v>
      </c>
      <c r="P16" s="25">
        <v>1.7613696601151401</v>
      </c>
      <c r="Q16" s="25">
        <v>1.88529595062644</v>
      </c>
      <c r="R16" s="25">
        <v>1.8813427965592799</v>
      </c>
      <c r="S16" s="25">
        <v>1.6425831195815099</v>
      </c>
      <c r="T16" s="25">
        <v>2.07388671897619</v>
      </c>
      <c r="U16" s="25">
        <v>1.8465292610811701</v>
      </c>
      <c r="V16" s="25">
        <v>1.8081644561910899</v>
      </c>
      <c r="W16" s="25">
        <v>1.7351957733211201</v>
      </c>
      <c r="X16" s="25"/>
      <c r="Y16" s="25">
        <v>1.9140627904608001</v>
      </c>
      <c r="Z16" s="25">
        <v>1.83923484539483</v>
      </c>
      <c r="AA16" s="25">
        <v>1.74930453538622</v>
      </c>
      <c r="AB16" s="25"/>
      <c r="AC16" s="25">
        <v>1.9490038186612499</v>
      </c>
      <c r="AD16" s="25">
        <v>1.7809365824399199</v>
      </c>
      <c r="AE16" s="25">
        <v>1.72944512122906</v>
      </c>
      <c r="AF16" s="25"/>
      <c r="AG16" s="25">
        <v>2.2524329728914001</v>
      </c>
      <c r="AH16" s="25">
        <v>1.7761315204863799</v>
      </c>
      <c r="AI16" s="25">
        <v>1.8845677843686499</v>
      </c>
      <c r="AJ16" s="25">
        <v>1.82248896261536</v>
      </c>
      <c r="AK16" s="25">
        <v>1.83998032104569</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350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182</v>
      </c>
      <c r="C9" s="14">
        <v>0.230681076535033</v>
      </c>
      <c r="D9" s="14">
        <v>0.212664066278412</v>
      </c>
      <c r="E9" s="14">
        <v>0.247174989668934</v>
      </c>
      <c r="F9" s="14"/>
      <c r="G9" s="14">
        <v>0.21380461430022299</v>
      </c>
      <c r="H9" s="14">
        <v>0.21986631369616</v>
      </c>
      <c r="I9" s="14">
        <v>0.23839330816815499</v>
      </c>
      <c r="J9" s="14">
        <v>0.25148313138443301</v>
      </c>
      <c r="K9" s="14"/>
      <c r="L9" s="14">
        <v>0.27156026681669698</v>
      </c>
      <c r="M9" s="14">
        <v>0.21808178351059099</v>
      </c>
      <c r="N9" s="14">
        <v>0.21293410116577799</v>
      </c>
      <c r="O9" s="14">
        <v>0.180831666863463</v>
      </c>
      <c r="P9" s="14">
        <v>0.24959182246049699</v>
      </c>
      <c r="Q9" s="14">
        <v>0.225067639729331</v>
      </c>
      <c r="R9" s="14">
        <v>0.25195695734406798</v>
      </c>
      <c r="S9" s="14">
        <v>0.26679943744997903</v>
      </c>
      <c r="T9" s="14">
        <v>0.21287213430719101</v>
      </c>
      <c r="U9" s="14">
        <v>0.232817427456771</v>
      </c>
      <c r="V9" s="14">
        <v>0.208718530793014</v>
      </c>
      <c r="W9" s="14">
        <v>0.25517198354116499</v>
      </c>
      <c r="X9" s="14"/>
      <c r="Y9" s="14">
        <v>0.16364025561179499</v>
      </c>
      <c r="Z9" s="14">
        <v>0.26647968616729101</v>
      </c>
      <c r="AA9" s="14">
        <v>0.24485117079405799</v>
      </c>
      <c r="AB9" s="14"/>
      <c r="AC9" s="14">
        <v>0.171239050454496</v>
      </c>
      <c r="AD9" s="14">
        <v>0.22956376273305401</v>
      </c>
      <c r="AE9" s="14">
        <v>0.29888704869965499</v>
      </c>
      <c r="AF9" s="14"/>
      <c r="AG9" s="14">
        <v>0.27772359446803702</v>
      </c>
      <c r="AH9" s="14">
        <v>0.226139203242398</v>
      </c>
      <c r="AI9" s="14">
        <v>0.25770980852113701</v>
      </c>
      <c r="AJ9" s="14">
        <v>0.20536128314406699</v>
      </c>
      <c r="AK9" s="14">
        <v>0.25361236376110602</v>
      </c>
    </row>
    <row r="10" spans="2:37" x14ac:dyDescent="0.3">
      <c r="B10" s="15" t="s">
        <v>183</v>
      </c>
      <c r="C10" s="14">
        <v>0.25004306660950998</v>
      </c>
      <c r="D10" s="14">
        <v>0.25478768552193998</v>
      </c>
      <c r="E10" s="14">
        <v>0.24573693963213</v>
      </c>
      <c r="F10" s="14"/>
      <c r="G10" s="14">
        <v>0.24842221272735901</v>
      </c>
      <c r="H10" s="14">
        <v>0.24700467991431899</v>
      </c>
      <c r="I10" s="14">
        <v>0.24618072392080501</v>
      </c>
      <c r="J10" s="14">
        <v>0.25915867912964802</v>
      </c>
      <c r="K10" s="14"/>
      <c r="L10" s="14">
        <v>0.22457575734874899</v>
      </c>
      <c r="M10" s="14">
        <v>0.24503711446443499</v>
      </c>
      <c r="N10" s="14">
        <v>0.25901591316809602</v>
      </c>
      <c r="O10" s="14">
        <v>0.23236736391679999</v>
      </c>
      <c r="P10" s="14">
        <v>0.24273025074552501</v>
      </c>
      <c r="Q10" s="14">
        <v>0.244493079371011</v>
      </c>
      <c r="R10" s="14">
        <v>0.24707466368641501</v>
      </c>
      <c r="S10" s="14">
        <v>0.22569684149161301</v>
      </c>
      <c r="T10" s="14">
        <v>0.28867854834020501</v>
      </c>
      <c r="U10" s="14">
        <v>0.27352123841281201</v>
      </c>
      <c r="V10" s="14">
        <v>0.23079660761726201</v>
      </c>
      <c r="W10" s="14">
        <v>0.31389339286412199</v>
      </c>
      <c r="X10" s="14"/>
      <c r="Y10" s="14">
        <v>0.25760719044279101</v>
      </c>
      <c r="Z10" s="14">
        <v>0.26580688343621101</v>
      </c>
      <c r="AA10" s="14">
        <v>0.21654925899587099</v>
      </c>
      <c r="AB10" s="14"/>
      <c r="AC10" s="14">
        <v>0.24036517546601499</v>
      </c>
      <c r="AD10" s="14">
        <v>0.26098101227375498</v>
      </c>
      <c r="AE10" s="14">
        <v>0.28674609703891102</v>
      </c>
      <c r="AF10" s="14"/>
      <c r="AG10" s="14">
        <v>0.18681358541101001</v>
      </c>
      <c r="AH10" s="14">
        <v>0.191761216770054</v>
      </c>
      <c r="AI10" s="14">
        <v>0.246098869898563</v>
      </c>
      <c r="AJ10" s="14">
        <v>0.269131528121408</v>
      </c>
      <c r="AK10" s="14">
        <v>0.241852104117802</v>
      </c>
    </row>
    <row r="11" spans="2:37" x14ac:dyDescent="0.3">
      <c r="B11" s="15" t="s">
        <v>324</v>
      </c>
      <c r="C11" s="14">
        <v>0.17300032203999199</v>
      </c>
      <c r="D11" s="14">
        <v>0.172318238026614</v>
      </c>
      <c r="E11" s="14">
        <v>0.174154668427948</v>
      </c>
      <c r="F11" s="14"/>
      <c r="G11" s="14">
        <v>0.16577599721102401</v>
      </c>
      <c r="H11" s="14">
        <v>0.183528854311207</v>
      </c>
      <c r="I11" s="14">
        <v>0.16742460210326901</v>
      </c>
      <c r="J11" s="14">
        <v>0.17473111427871901</v>
      </c>
      <c r="K11" s="14"/>
      <c r="L11" s="14">
        <v>0.185771842508591</v>
      </c>
      <c r="M11" s="14">
        <v>0.18426726271927299</v>
      </c>
      <c r="N11" s="14">
        <v>0.142376850328056</v>
      </c>
      <c r="O11" s="14">
        <v>0.18539530102476101</v>
      </c>
      <c r="P11" s="14">
        <v>0.16834568188021801</v>
      </c>
      <c r="Q11" s="14">
        <v>0.15574276983528301</v>
      </c>
      <c r="R11" s="14">
        <v>0.162350772527287</v>
      </c>
      <c r="S11" s="14">
        <v>0.13224254772892399</v>
      </c>
      <c r="T11" s="14">
        <v>0.20701415781045801</v>
      </c>
      <c r="U11" s="14">
        <v>0.17168683433153101</v>
      </c>
      <c r="V11" s="14">
        <v>0.190826279329839</v>
      </c>
      <c r="W11" s="14">
        <v>0.10368060876412601</v>
      </c>
      <c r="X11" s="14"/>
      <c r="Y11" s="14">
        <v>0.18545583237246899</v>
      </c>
      <c r="Z11" s="14">
        <v>0.171591838754071</v>
      </c>
      <c r="AA11" s="14">
        <v>0.21061541274531201</v>
      </c>
      <c r="AB11" s="14"/>
      <c r="AC11" s="14">
        <v>0.16803320738487901</v>
      </c>
      <c r="AD11" s="14">
        <v>0.18641359067815999</v>
      </c>
      <c r="AE11" s="14">
        <v>0.173306548646395</v>
      </c>
      <c r="AF11" s="14"/>
      <c r="AG11" s="14">
        <v>0.21689240393067299</v>
      </c>
      <c r="AH11" s="14">
        <v>0.15543889861423499</v>
      </c>
      <c r="AI11" s="14">
        <v>0.15422106477059899</v>
      </c>
      <c r="AJ11" s="14">
        <v>0.180087922592642</v>
      </c>
      <c r="AK11" s="14">
        <v>0.169176389809191</v>
      </c>
    </row>
    <row r="12" spans="2:37" x14ac:dyDescent="0.3">
      <c r="B12" s="15" t="s">
        <v>325</v>
      </c>
      <c r="C12" s="14">
        <v>0.191137227272272</v>
      </c>
      <c r="D12" s="14">
        <v>0.18477932823447199</v>
      </c>
      <c r="E12" s="14">
        <v>0.19727835866726101</v>
      </c>
      <c r="F12" s="14"/>
      <c r="G12" s="14">
        <v>0.189988386457313</v>
      </c>
      <c r="H12" s="14">
        <v>0.20432422583232401</v>
      </c>
      <c r="I12" s="14">
        <v>0.19472422674718601</v>
      </c>
      <c r="J12" s="14">
        <v>0.17694428688945599</v>
      </c>
      <c r="K12" s="14"/>
      <c r="L12" s="14">
        <v>0.160799046733829</v>
      </c>
      <c r="M12" s="14">
        <v>0.21103928071230499</v>
      </c>
      <c r="N12" s="14">
        <v>0.216337857129968</v>
      </c>
      <c r="O12" s="14">
        <v>0.20221105104656401</v>
      </c>
      <c r="P12" s="14">
        <v>0.21363422457429401</v>
      </c>
      <c r="Q12" s="14">
        <v>0.19933762512353501</v>
      </c>
      <c r="R12" s="14">
        <v>0.20328183260783</v>
      </c>
      <c r="S12" s="14">
        <v>0.20478191508322399</v>
      </c>
      <c r="T12" s="14">
        <v>0.158508637165724</v>
      </c>
      <c r="U12" s="14">
        <v>0.162193577053137</v>
      </c>
      <c r="V12" s="14">
        <v>0.206245380286326</v>
      </c>
      <c r="W12" s="14">
        <v>0.199419883964294</v>
      </c>
      <c r="X12" s="14"/>
      <c r="Y12" s="14">
        <v>0.20728042393982499</v>
      </c>
      <c r="Z12" s="14">
        <v>0.159078448293797</v>
      </c>
      <c r="AA12" s="14">
        <v>0.220525613787588</v>
      </c>
      <c r="AB12" s="14"/>
      <c r="AC12" s="14">
        <v>0.236195852719746</v>
      </c>
      <c r="AD12" s="14">
        <v>0.179961418401935</v>
      </c>
      <c r="AE12" s="14">
        <v>0.13480537569464701</v>
      </c>
      <c r="AF12" s="14"/>
      <c r="AG12" s="14">
        <v>0.18930273889510299</v>
      </c>
      <c r="AH12" s="14">
        <v>0.199381281523105</v>
      </c>
      <c r="AI12" s="14">
        <v>0.18164842592414199</v>
      </c>
      <c r="AJ12" s="14">
        <v>0.19622000496682099</v>
      </c>
      <c r="AK12" s="14">
        <v>0.192191128260398</v>
      </c>
    </row>
    <row r="13" spans="2:37" x14ac:dyDescent="0.3">
      <c r="B13" s="15" t="s">
        <v>331</v>
      </c>
      <c r="C13" s="14">
        <v>0.15474903547406699</v>
      </c>
      <c r="D13" s="14">
        <v>0.17466007351375701</v>
      </c>
      <c r="E13" s="14">
        <v>0.13565504360372699</v>
      </c>
      <c r="F13" s="14"/>
      <c r="G13" s="14">
        <v>0.18200878930407999</v>
      </c>
      <c r="H13" s="14">
        <v>0.14527592624599001</v>
      </c>
      <c r="I13" s="14">
        <v>0.15327713906058499</v>
      </c>
      <c r="J13" s="14">
        <v>0.136120509746986</v>
      </c>
      <c r="K13" s="14"/>
      <c r="L13" s="14">
        <v>0.15729308659213401</v>
      </c>
      <c r="M13" s="14">
        <v>0.14157455859339599</v>
      </c>
      <c r="N13" s="14">
        <v>0.16447300203919099</v>
      </c>
      <c r="O13" s="14">
        <v>0.199194617148411</v>
      </c>
      <c r="P13" s="14">
        <v>0.125698020339466</v>
      </c>
      <c r="Q13" s="14">
        <v>0.17535888594084001</v>
      </c>
      <c r="R13" s="14">
        <v>0.13533577383440001</v>
      </c>
      <c r="S13" s="14">
        <v>0.17047925824626001</v>
      </c>
      <c r="T13" s="14">
        <v>0.132926522376422</v>
      </c>
      <c r="U13" s="14">
        <v>0.15978092274574901</v>
      </c>
      <c r="V13" s="14">
        <v>0.16341320197355899</v>
      </c>
      <c r="W13" s="14">
        <v>0.127834130866293</v>
      </c>
      <c r="X13" s="14"/>
      <c r="Y13" s="14">
        <v>0.186016297633119</v>
      </c>
      <c r="Z13" s="14">
        <v>0.13704314334863099</v>
      </c>
      <c r="AA13" s="14">
        <v>0.107458543677171</v>
      </c>
      <c r="AB13" s="14"/>
      <c r="AC13" s="14">
        <v>0.184166713974864</v>
      </c>
      <c r="AD13" s="14">
        <v>0.143080215913095</v>
      </c>
      <c r="AE13" s="14">
        <v>0.103737201798604</v>
      </c>
      <c r="AF13" s="14"/>
      <c r="AG13" s="14">
        <v>0.11838594469125301</v>
      </c>
      <c r="AH13" s="14">
        <v>0.22727939985020801</v>
      </c>
      <c r="AI13" s="14">
        <v>0.16032183088555901</v>
      </c>
      <c r="AJ13" s="14">
        <v>0.14919926117506199</v>
      </c>
      <c r="AK13" s="14">
        <v>0.14316801405150301</v>
      </c>
    </row>
    <row r="14" spans="2:37" x14ac:dyDescent="0.3">
      <c r="B14" s="15" t="s">
        <v>327</v>
      </c>
      <c r="C14" s="14">
        <v>3.89272069125661E-4</v>
      </c>
      <c r="D14" s="14">
        <v>7.9060842480500599E-4</v>
      </c>
      <c r="E14" s="14">
        <v>0</v>
      </c>
      <c r="F14" s="14"/>
      <c r="G14" s="14">
        <v>0</v>
      </c>
      <c r="H14" s="14">
        <v>0</v>
      </c>
      <c r="I14" s="14">
        <v>0</v>
      </c>
      <c r="J14" s="14">
        <v>1.56227857075765E-3</v>
      </c>
      <c r="K14" s="14"/>
      <c r="L14" s="14">
        <v>0</v>
      </c>
      <c r="M14" s="14">
        <v>0</v>
      </c>
      <c r="N14" s="14">
        <v>4.8622761689108901E-3</v>
      </c>
      <c r="O14" s="14">
        <v>0</v>
      </c>
      <c r="P14" s="14">
        <v>0</v>
      </c>
      <c r="Q14" s="14">
        <v>0</v>
      </c>
      <c r="R14" s="14">
        <v>0</v>
      </c>
      <c r="S14" s="14">
        <v>0</v>
      </c>
      <c r="T14" s="14">
        <v>0</v>
      </c>
      <c r="U14" s="14">
        <v>0</v>
      </c>
      <c r="V14" s="14">
        <v>0</v>
      </c>
      <c r="W14" s="14">
        <v>0</v>
      </c>
      <c r="X14" s="14"/>
      <c r="Y14" s="14">
        <v>0</v>
      </c>
      <c r="Z14" s="14">
        <v>0</v>
      </c>
      <c r="AA14" s="14">
        <v>0</v>
      </c>
      <c r="AB14" s="14"/>
      <c r="AC14" s="14">
        <v>0</v>
      </c>
      <c r="AD14" s="14">
        <v>0</v>
      </c>
      <c r="AE14" s="14">
        <v>2.5177281217870101E-3</v>
      </c>
      <c r="AF14" s="14"/>
      <c r="AG14" s="14">
        <v>1.08817326039242E-2</v>
      </c>
      <c r="AH14" s="14">
        <v>0</v>
      </c>
      <c r="AI14" s="14">
        <v>0</v>
      </c>
      <c r="AJ14" s="14">
        <v>0</v>
      </c>
      <c r="AK14" s="14">
        <v>0</v>
      </c>
    </row>
    <row r="15" spans="2:37" x14ac:dyDescent="0.3">
      <c r="B15" s="15" t="s">
        <v>328</v>
      </c>
      <c r="C15" s="24">
        <v>1.79039789474821</v>
      </c>
      <c r="D15" s="24">
        <v>1.85635548245764</v>
      </c>
      <c r="E15" s="24">
        <v>1.7285015269047199</v>
      </c>
      <c r="F15" s="24"/>
      <c r="G15" s="24">
        <v>1.8779745237376699</v>
      </c>
      <c r="H15" s="24">
        <v>1.80813877101766</v>
      </c>
      <c r="I15" s="24">
        <v>1.7783111646112399</v>
      </c>
      <c r="J15" s="24">
        <v>1.69174720019719</v>
      </c>
      <c r="K15" s="24"/>
      <c r="L15" s="24">
        <v>1.70768892893595</v>
      </c>
      <c r="M15" s="24">
        <v>1.81298771641348</v>
      </c>
      <c r="N15" s="24">
        <v>1.8749865742154299</v>
      </c>
      <c r="O15" s="24">
        <v>2.0065695876996599</v>
      </c>
      <c r="P15" s="24">
        <v>1.72311636958671</v>
      </c>
      <c r="Q15" s="24">
        <v>1.85542703817554</v>
      </c>
      <c r="R15" s="24">
        <v>1.72296480190208</v>
      </c>
      <c r="S15" s="24">
        <v>1.78644471518417</v>
      </c>
      <c r="T15" s="24">
        <v>1.70993886496398</v>
      </c>
      <c r="U15" s="24">
        <v>1.74259932921828</v>
      </c>
      <c r="V15" s="24">
        <v>1.8848381150301501</v>
      </c>
      <c r="W15" s="24">
        <v>1.63085078575043</v>
      </c>
      <c r="X15" s="24"/>
      <c r="Y15" s="24">
        <v>1.99442531753968</v>
      </c>
      <c r="Z15" s="24">
        <v>1.6343984792202599</v>
      </c>
      <c r="AA15" s="24">
        <v>1.7291911005579399</v>
      </c>
      <c r="AB15" s="24"/>
      <c r="AC15" s="24">
        <v>2.02168600429447</v>
      </c>
      <c r="AD15" s="24">
        <v>1.74601331248827</v>
      </c>
      <c r="AE15" s="24">
        <v>1.465312769219</v>
      </c>
      <c r="AF15" s="24"/>
      <c r="AG15" s="24">
        <v>1.7164590517423</v>
      </c>
      <c r="AH15" s="24">
        <v>2.0099004579686701</v>
      </c>
      <c r="AI15" s="24">
        <v>1.7407736007544199</v>
      </c>
      <c r="AJ15" s="24">
        <v>1.8147644329074</v>
      </c>
      <c r="AK15" s="24">
        <v>1.7294503247233901</v>
      </c>
    </row>
    <row r="16" spans="2:37" x14ac:dyDescent="0.3">
      <c r="B16" s="15" t="s">
        <v>329</v>
      </c>
      <c r="C16" s="25">
        <v>1.9431167017358399</v>
      </c>
      <c r="D16" s="25">
        <v>1.9766790928890099</v>
      </c>
      <c r="E16" s="25">
        <v>1.90187689382623</v>
      </c>
      <c r="F16" s="25"/>
      <c r="G16" s="25">
        <v>2.0092545579274601</v>
      </c>
      <c r="H16" s="25">
        <v>1.87749727203342</v>
      </c>
      <c r="I16" s="25">
        <v>1.9614126371759799</v>
      </c>
      <c r="J16" s="25">
        <v>1.9081023856094701</v>
      </c>
      <c r="K16" s="25"/>
      <c r="L16" s="25">
        <v>2.0201408898690301</v>
      </c>
      <c r="M16" s="25">
        <v>1.8644967031480899</v>
      </c>
      <c r="N16" s="25">
        <v>2.0215022883117899</v>
      </c>
      <c r="O16" s="25">
        <v>1.96187980038583</v>
      </c>
      <c r="P16" s="25">
        <v>1.8898157745941999</v>
      </c>
      <c r="Q16" s="25">
        <v>2.03213411575818</v>
      </c>
      <c r="R16" s="25">
        <v>1.93079049885639</v>
      </c>
      <c r="S16" s="25">
        <v>2.15192034926423</v>
      </c>
      <c r="T16" s="25">
        <v>1.7515380057886101</v>
      </c>
      <c r="U16" s="25">
        <v>1.94703775210884</v>
      </c>
      <c r="V16" s="25">
        <v>1.9250553702815401</v>
      </c>
      <c r="W16" s="25">
        <v>1.9305167785050099</v>
      </c>
      <c r="X16" s="25"/>
      <c r="Y16" s="25">
        <v>1.8664548120804101</v>
      </c>
      <c r="Z16" s="25">
        <v>1.90706660890019</v>
      </c>
      <c r="AA16" s="25">
        <v>1.7826646655729499</v>
      </c>
      <c r="AB16" s="25"/>
      <c r="AC16" s="25">
        <v>1.89949569401589</v>
      </c>
      <c r="AD16" s="25">
        <v>1.8685636532957299</v>
      </c>
      <c r="AE16" s="25">
        <v>1.7726296999440201</v>
      </c>
      <c r="AF16" s="25"/>
      <c r="AG16" s="25">
        <v>1.9965814705073699</v>
      </c>
      <c r="AH16" s="25">
        <v>2.2139824163502002</v>
      </c>
      <c r="AI16" s="25">
        <v>2.0367006274378898</v>
      </c>
      <c r="AJ16" s="25">
        <v>1.8505438032363799</v>
      </c>
      <c r="AK16" s="25">
        <v>1.9510744232427899</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351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182</v>
      </c>
      <c r="C9" s="14">
        <v>0.41471509420402602</v>
      </c>
      <c r="D9" s="14">
        <v>0.42156019901757702</v>
      </c>
      <c r="E9" s="14">
        <v>0.40877833064876901</v>
      </c>
      <c r="F9" s="14"/>
      <c r="G9" s="14">
        <v>0.42476678386653399</v>
      </c>
      <c r="H9" s="14">
        <v>0.42034074093516299</v>
      </c>
      <c r="I9" s="14">
        <v>0.44141515623924499</v>
      </c>
      <c r="J9" s="14">
        <v>0.37674943615447198</v>
      </c>
      <c r="K9" s="14"/>
      <c r="L9" s="14">
        <v>0.36385164918208202</v>
      </c>
      <c r="M9" s="14">
        <v>0.429107968275523</v>
      </c>
      <c r="N9" s="14">
        <v>0.48738540686506998</v>
      </c>
      <c r="O9" s="14">
        <v>0.44927933393056102</v>
      </c>
      <c r="P9" s="14">
        <v>0.43607005434339102</v>
      </c>
      <c r="Q9" s="14">
        <v>0.40850207860932197</v>
      </c>
      <c r="R9" s="14">
        <v>0.389135588525934</v>
      </c>
      <c r="S9" s="14">
        <v>0.41273729604812098</v>
      </c>
      <c r="T9" s="14">
        <v>0.393515115035802</v>
      </c>
      <c r="U9" s="14">
        <v>0.41889447145855202</v>
      </c>
      <c r="V9" s="14">
        <v>0.409005919682571</v>
      </c>
      <c r="W9" s="14">
        <v>0.406192306604305</v>
      </c>
      <c r="X9" s="14"/>
      <c r="Y9" s="14">
        <v>0.45104449459630502</v>
      </c>
      <c r="Z9" s="14">
        <v>0.40460223248907401</v>
      </c>
      <c r="AA9" s="14">
        <v>0.44049026810430902</v>
      </c>
      <c r="AB9" s="14"/>
      <c r="AC9" s="14">
        <v>0.450722171620349</v>
      </c>
      <c r="AD9" s="14">
        <v>0.43000003016447502</v>
      </c>
      <c r="AE9" s="14">
        <v>0.36648608945368999</v>
      </c>
      <c r="AF9" s="14"/>
      <c r="AG9" s="14">
        <v>0.26091073587178798</v>
      </c>
      <c r="AH9" s="14">
        <v>0.43482114358854401</v>
      </c>
      <c r="AI9" s="14">
        <v>0.37567153573435802</v>
      </c>
      <c r="AJ9" s="14">
        <v>0.44107062777261502</v>
      </c>
      <c r="AK9" s="14">
        <v>0.40730359608514</v>
      </c>
    </row>
    <row r="10" spans="2:37" x14ac:dyDescent="0.3">
      <c r="B10" s="15" t="s">
        <v>183</v>
      </c>
      <c r="C10" s="14">
        <v>0.28770665323384598</v>
      </c>
      <c r="D10" s="14">
        <v>0.26365848967128702</v>
      </c>
      <c r="E10" s="14">
        <v>0.31109610374560398</v>
      </c>
      <c r="F10" s="14"/>
      <c r="G10" s="14">
        <v>0.28073183947112801</v>
      </c>
      <c r="H10" s="14">
        <v>0.287994518454464</v>
      </c>
      <c r="I10" s="14">
        <v>0.269154568834853</v>
      </c>
      <c r="J10" s="14">
        <v>0.308848392201439</v>
      </c>
      <c r="K10" s="14"/>
      <c r="L10" s="14">
        <v>0.32224904994359699</v>
      </c>
      <c r="M10" s="14">
        <v>0.28052700754872001</v>
      </c>
      <c r="N10" s="14">
        <v>0.25864619260691102</v>
      </c>
      <c r="O10" s="14">
        <v>0.28475303050490602</v>
      </c>
      <c r="P10" s="14">
        <v>0.277853610947492</v>
      </c>
      <c r="Q10" s="14">
        <v>0.28937836185097199</v>
      </c>
      <c r="R10" s="14">
        <v>0.292856775293452</v>
      </c>
      <c r="S10" s="14">
        <v>0.24053629553016501</v>
      </c>
      <c r="T10" s="14">
        <v>0.30677294411778699</v>
      </c>
      <c r="U10" s="14">
        <v>0.28582965501382601</v>
      </c>
      <c r="V10" s="14">
        <v>0.241305332602816</v>
      </c>
      <c r="W10" s="14">
        <v>0.324585551177627</v>
      </c>
      <c r="X10" s="14"/>
      <c r="Y10" s="14">
        <v>0.24792015565236</v>
      </c>
      <c r="Z10" s="14">
        <v>0.29128500037542199</v>
      </c>
      <c r="AA10" s="14">
        <v>0.30164813118858902</v>
      </c>
      <c r="AB10" s="14"/>
      <c r="AC10" s="14">
        <v>0.238913288004311</v>
      </c>
      <c r="AD10" s="14">
        <v>0.29840679233512402</v>
      </c>
      <c r="AE10" s="14">
        <v>0.32636784198173702</v>
      </c>
      <c r="AF10" s="14"/>
      <c r="AG10" s="14">
        <v>0.27087530897418899</v>
      </c>
      <c r="AH10" s="14">
        <v>0.26299523065512198</v>
      </c>
      <c r="AI10" s="14">
        <v>0.31430094398500802</v>
      </c>
      <c r="AJ10" s="14">
        <v>0.27849849208467398</v>
      </c>
      <c r="AK10" s="14">
        <v>0.30587535505399599</v>
      </c>
    </row>
    <row r="11" spans="2:37" x14ac:dyDescent="0.3">
      <c r="B11" s="15" t="s">
        <v>324</v>
      </c>
      <c r="C11" s="14">
        <v>0.14954512783027299</v>
      </c>
      <c r="D11" s="14">
        <v>0.15544708129748699</v>
      </c>
      <c r="E11" s="14">
        <v>0.14280394977499999</v>
      </c>
      <c r="F11" s="14"/>
      <c r="G11" s="14">
        <v>0.15112717109256199</v>
      </c>
      <c r="H11" s="14">
        <v>0.138539700035407</v>
      </c>
      <c r="I11" s="14">
        <v>0.158483359475347</v>
      </c>
      <c r="J11" s="14">
        <v>0.150751168836982</v>
      </c>
      <c r="K11" s="14"/>
      <c r="L11" s="14">
        <v>0.150954040374216</v>
      </c>
      <c r="M11" s="14">
        <v>0.14045078482812601</v>
      </c>
      <c r="N11" s="14">
        <v>0.13675127256293201</v>
      </c>
      <c r="O11" s="14">
        <v>0.130737687387047</v>
      </c>
      <c r="P11" s="14">
        <v>0.14893156254922399</v>
      </c>
      <c r="Q11" s="14">
        <v>0.16650367693530599</v>
      </c>
      <c r="R11" s="14">
        <v>0.17352709840317401</v>
      </c>
      <c r="S11" s="14">
        <v>0.12334428875262</v>
      </c>
      <c r="T11" s="14">
        <v>0.15694805814472901</v>
      </c>
      <c r="U11" s="14">
        <v>0.14932735288458501</v>
      </c>
      <c r="V11" s="14">
        <v>0.15838750279740799</v>
      </c>
      <c r="W11" s="14">
        <v>0.15303104853534899</v>
      </c>
      <c r="X11" s="14"/>
      <c r="Y11" s="14">
        <v>0.14665997874252901</v>
      </c>
      <c r="Z11" s="14">
        <v>0.13982276349191</v>
      </c>
      <c r="AA11" s="14">
        <v>0.114148176756227</v>
      </c>
      <c r="AB11" s="14"/>
      <c r="AC11" s="14">
        <v>0.167028811375316</v>
      </c>
      <c r="AD11" s="14">
        <v>0.13119093259238401</v>
      </c>
      <c r="AE11" s="14">
        <v>0.14386679910394301</v>
      </c>
      <c r="AF11" s="14"/>
      <c r="AG11" s="14">
        <v>0.219763455394927</v>
      </c>
      <c r="AH11" s="14">
        <v>0.159653713277666</v>
      </c>
      <c r="AI11" s="14">
        <v>0.14269311694306699</v>
      </c>
      <c r="AJ11" s="14">
        <v>0.14442333921904399</v>
      </c>
      <c r="AK11" s="14">
        <v>0.14765419648065201</v>
      </c>
    </row>
    <row r="12" spans="2:37" x14ac:dyDescent="0.3">
      <c r="B12" s="15" t="s">
        <v>325</v>
      </c>
      <c r="C12" s="14">
        <v>9.8130495543573698E-2</v>
      </c>
      <c r="D12" s="14">
        <v>0.107450075756331</v>
      </c>
      <c r="E12" s="14">
        <v>8.9024950470606795E-2</v>
      </c>
      <c r="F12" s="14"/>
      <c r="G12" s="14">
        <v>9.9617587627675405E-2</v>
      </c>
      <c r="H12" s="14">
        <v>9.8062215659820998E-2</v>
      </c>
      <c r="I12" s="14">
        <v>8.6400465778171801E-2</v>
      </c>
      <c r="J12" s="14">
        <v>0.107025061565832</v>
      </c>
      <c r="K12" s="14"/>
      <c r="L12" s="14">
        <v>0.11622245289821399</v>
      </c>
      <c r="M12" s="14">
        <v>0.10387129269162999</v>
      </c>
      <c r="N12" s="14">
        <v>7.6861919301560902E-2</v>
      </c>
      <c r="O12" s="14">
        <v>7.2379637008190501E-2</v>
      </c>
      <c r="P12" s="14">
        <v>8.5368124682968893E-2</v>
      </c>
      <c r="Q12" s="14">
        <v>9.8782925753778894E-2</v>
      </c>
      <c r="R12" s="14">
        <v>9.2718556254546794E-2</v>
      </c>
      <c r="S12" s="14">
        <v>0.141957964075759</v>
      </c>
      <c r="T12" s="14">
        <v>8.7221706282794603E-2</v>
      </c>
      <c r="U12" s="14">
        <v>0.10439196414791101</v>
      </c>
      <c r="V12" s="14">
        <v>0.119343392375772</v>
      </c>
      <c r="W12" s="14">
        <v>9.2736944426783402E-2</v>
      </c>
      <c r="X12" s="14"/>
      <c r="Y12" s="14">
        <v>0.108445923481946</v>
      </c>
      <c r="Z12" s="14">
        <v>0.104900172680953</v>
      </c>
      <c r="AA12" s="14">
        <v>9.3511062555829805E-2</v>
      </c>
      <c r="AB12" s="14"/>
      <c r="AC12" s="14">
        <v>0.105310401841356</v>
      </c>
      <c r="AD12" s="14">
        <v>9.2217024234132805E-2</v>
      </c>
      <c r="AE12" s="14">
        <v>9.3523642320622602E-2</v>
      </c>
      <c r="AF12" s="14"/>
      <c r="AG12" s="14">
        <v>0.16039755547507201</v>
      </c>
      <c r="AH12" s="14">
        <v>0.11281604370658201</v>
      </c>
      <c r="AI12" s="14">
        <v>0.10231338019245299</v>
      </c>
      <c r="AJ12" s="14">
        <v>9.3576253703348405E-2</v>
      </c>
      <c r="AK12" s="14">
        <v>8.7828779591726996E-2</v>
      </c>
    </row>
    <row r="13" spans="2:37" x14ac:dyDescent="0.3">
      <c r="B13" s="15" t="s">
        <v>331</v>
      </c>
      <c r="C13" s="14">
        <v>4.99026291882817E-2</v>
      </c>
      <c r="D13" s="14">
        <v>5.18841542573183E-2</v>
      </c>
      <c r="E13" s="14">
        <v>4.82966653600208E-2</v>
      </c>
      <c r="F13" s="14"/>
      <c r="G13" s="14">
        <v>4.3756617942100402E-2</v>
      </c>
      <c r="H13" s="14">
        <v>5.5062824915144998E-2</v>
      </c>
      <c r="I13" s="14">
        <v>4.45464496723827E-2</v>
      </c>
      <c r="J13" s="14">
        <v>5.6625941241274597E-2</v>
      </c>
      <c r="K13" s="14"/>
      <c r="L13" s="14">
        <v>4.6722807601891403E-2</v>
      </c>
      <c r="M13" s="14">
        <v>4.6042946656001199E-2</v>
      </c>
      <c r="N13" s="14">
        <v>4.0355208663526002E-2</v>
      </c>
      <c r="O13" s="14">
        <v>6.2850311169295806E-2</v>
      </c>
      <c r="P13" s="14">
        <v>5.1776647476923197E-2</v>
      </c>
      <c r="Q13" s="14">
        <v>3.6832956850621802E-2</v>
      </c>
      <c r="R13" s="14">
        <v>5.1761981522892901E-2</v>
      </c>
      <c r="S13" s="14">
        <v>8.1424155593335004E-2</v>
      </c>
      <c r="T13" s="14">
        <v>5.55421764188875E-2</v>
      </c>
      <c r="U13" s="14">
        <v>4.1556556495126698E-2</v>
      </c>
      <c r="V13" s="14">
        <v>7.1957852541433096E-2</v>
      </c>
      <c r="W13" s="14">
        <v>2.34541492559346E-2</v>
      </c>
      <c r="X13" s="14"/>
      <c r="Y13" s="14">
        <v>4.5929447526859901E-2</v>
      </c>
      <c r="Z13" s="14">
        <v>5.9389830962640701E-2</v>
      </c>
      <c r="AA13" s="14">
        <v>5.0202361395045303E-2</v>
      </c>
      <c r="AB13" s="14"/>
      <c r="AC13" s="14">
        <v>3.8025327158668E-2</v>
      </c>
      <c r="AD13" s="14">
        <v>4.8185220673885101E-2</v>
      </c>
      <c r="AE13" s="14">
        <v>6.9755627140007298E-2</v>
      </c>
      <c r="AF13" s="14"/>
      <c r="AG13" s="14">
        <v>8.8052944284023896E-2</v>
      </c>
      <c r="AH13" s="14">
        <v>2.97138687720865E-2</v>
      </c>
      <c r="AI13" s="14">
        <v>6.5021023145115098E-2</v>
      </c>
      <c r="AJ13" s="14">
        <v>4.2431287220317603E-2</v>
      </c>
      <c r="AK13" s="14">
        <v>5.1338072788484901E-2</v>
      </c>
    </row>
    <row r="14" spans="2:37" x14ac:dyDescent="0.3">
      <c r="B14" s="15" t="s">
        <v>327</v>
      </c>
      <c r="C14" s="14">
        <v>0</v>
      </c>
      <c r="D14" s="14">
        <v>0</v>
      </c>
      <c r="E14" s="14">
        <v>0</v>
      </c>
      <c r="F14" s="14"/>
      <c r="G14" s="14">
        <v>0</v>
      </c>
      <c r="H14" s="14">
        <v>0</v>
      </c>
      <c r="I14" s="14">
        <v>0</v>
      </c>
      <c r="J14" s="14">
        <v>0</v>
      </c>
      <c r="K14" s="14"/>
      <c r="L14" s="14">
        <v>0</v>
      </c>
      <c r="M14" s="14">
        <v>0</v>
      </c>
      <c r="N14" s="14">
        <v>0</v>
      </c>
      <c r="O14" s="14">
        <v>0</v>
      </c>
      <c r="P14" s="14">
        <v>0</v>
      </c>
      <c r="Q14" s="14">
        <v>0</v>
      </c>
      <c r="R14" s="14">
        <v>0</v>
      </c>
      <c r="S14" s="14">
        <v>0</v>
      </c>
      <c r="T14" s="14">
        <v>0</v>
      </c>
      <c r="U14" s="14">
        <v>0</v>
      </c>
      <c r="V14" s="14">
        <v>0</v>
      </c>
      <c r="W14" s="14">
        <v>0</v>
      </c>
      <c r="X14" s="14"/>
      <c r="Y14" s="14">
        <v>0</v>
      </c>
      <c r="Z14" s="14">
        <v>0</v>
      </c>
      <c r="AA14" s="14">
        <v>0</v>
      </c>
      <c r="AB14" s="14"/>
      <c r="AC14" s="14">
        <v>0</v>
      </c>
      <c r="AD14" s="14">
        <v>0</v>
      </c>
      <c r="AE14" s="14">
        <v>0</v>
      </c>
      <c r="AF14" s="14"/>
      <c r="AG14" s="14">
        <v>0</v>
      </c>
      <c r="AH14" s="14">
        <v>0</v>
      </c>
      <c r="AI14" s="14">
        <v>0</v>
      </c>
      <c r="AJ14" s="14">
        <v>0</v>
      </c>
      <c r="AK14" s="14">
        <v>0</v>
      </c>
    </row>
    <row r="15" spans="2:37" x14ac:dyDescent="0.3">
      <c r="B15" s="15" t="s">
        <v>328</v>
      </c>
      <c r="C15" s="24">
        <v>1.08079891227824</v>
      </c>
      <c r="D15" s="24">
        <v>1.1044394965645301</v>
      </c>
      <c r="E15" s="24">
        <v>1.0569655161475</v>
      </c>
      <c r="F15" s="24"/>
      <c r="G15" s="24">
        <v>1.0568654163076801</v>
      </c>
      <c r="H15" s="24">
        <v>1.0795118651653199</v>
      </c>
      <c r="I15" s="24">
        <v>1.0235084838096</v>
      </c>
      <c r="J15" s="24">
        <v>1.1579296795380001</v>
      </c>
      <c r="K15" s="24"/>
      <c r="L15" s="24">
        <v>1.15971571979423</v>
      </c>
      <c r="M15" s="24">
        <v>1.0572142419038699</v>
      </c>
      <c r="N15" s="24">
        <v>0.92415533029156205</v>
      </c>
      <c r="O15" s="24">
        <v>1.01476856098075</v>
      </c>
      <c r="P15" s="24">
        <v>1.0389277000025401</v>
      </c>
      <c r="Q15" s="24">
        <v>1.0660663203853999</v>
      </c>
      <c r="R15" s="24">
        <v>1.12511456695501</v>
      </c>
      <c r="S15" s="24">
        <v>1.23879538763602</v>
      </c>
      <c r="T15" s="24">
        <v>1.10450288493118</v>
      </c>
      <c r="U15" s="24">
        <v>1.06388647920723</v>
      </c>
      <c r="V15" s="24">
        <v>1.20394192549068</v>
      </c>
      <c r="W15" s="24">
        <v>1.0026750785524201</v>
      </c>
      <c r="X15" s="24"/>
      <c r="Y15" s="24">
        <v>1.0502956736907001</v>
      </c>
      <c r="Z15" s="24">
        <v>1.1231903692526699</v>
      </c>
      <c r="AA15" s="24">
        <v>1.01128711794871</v>
      </c>
      <c r="AB15" s="24"/>
      <c r="AC15" s="24">
        <v>1.0410034249136799</v>
      </c>
      <c r="AD15" s="24">
        <v>1.0301806129178299</v>
      </c>
      <c r="AE15" s="24">
        <v>1.17369487571152</v>
      </c>
      <c r="AF15" s="24"/>
      <c r="AG15" s="24">
        <v>1.54380666332536</v>
      </c>
      <c r="AH15" s="24">
        <v>1.0396062634185399</v>
      </c>
      <c r="AI15" s="24">
        <v>1.16671141102896</v>
      </c>
      <c r="AJ15" s="24">
        <v>1.01779908051408</v>
      </c>
      <c r="AK15" s="24">
        <v>1.07002237794442</v>
      </c>
    </row>
    <row r="16" spans="2:37" x14ac:dyDescent="0.3">
      <c r="B16" s="15" t="s">
        <v>329</v>
      </c>
      <c r="C16" s="25">
        <v>1.3998424666201801</v>
      </c>
      <c r="D16" s="25">
        <v>1.4638451129524399</v>
      </c>
      <c r="E16" s="25">
        <v>1.33998973420168</v>
      </c>
      <c r="F16" s="25"/>
      <c r="G16" s="25">
        <v>1.3666273856801601</v>
      </c>
      <c r="H16" s="25">
        <v>1.44222396979595</v>
      </c>
      <c r="I16" s="25">
        <v>1.34790806201014</v>
      </c>
      <c r="J16" s="25">
        <v>1.4422154927376001</v>
      </c>
      <c r="K16" s="25"/>
      <c r="L16" s="25">
        <v>1.37796473379397</v>
      </c>
      <c r="M16" s="25">
        <v>1.3997368639752299</v>
      </c>
      <c r="N16" s="25">
        <v>1.2943997741023101</v>
      </c>
      <c r="O16" s="25">
        <v>1.4402849641453299</v>
      </c>
      <c r="P16" s="25">
        <v>1.3975721417421201</v>
      </c>
      <c r="Q16" s="25">
        <v>1.30207401267987</v>
      </c>
      <c r="R16" s="25">
        <v>1.3895066786672801</v>
      </c>
      <c r="S16" s="25">
        <v>1.7946631303739999</v>
      </c>
      <c r="T16" s="25">
        <v>1.39251572928374</v>
      </c>
      <c r="U16" s="25">
        <v>1.36073838200678</v>
      </c>
      <c r="V16" s="25">
        <v>1.6618006582556699</v>
      </c>
      <c r="W16" s="25">
        <v>1.15407436864544</v>
      </c>
      <c r="X16" s="25"/>
      <c r="Y16" s="25">
        <v>1.4446238967398299</v>
      </c>
      <c r="Z16" s="25">
        <v>1.48472418991101</v>
      </c>
      <c r="AA16" s="25">
        <v>1.3879195898568999</v>
      </c>
      <c r="AB16" s="25"/>
      <c r="AC16" s="25">
        <v>1.3808345959569199</v>
      </c>
      <c r="AD16" s="25">
        <v>1.3639499100644801</v>
      </c>
      <c r="AE16" s="25">
        <v>1.48527232628677</v>
      </c>
      <c r="AF16" s="25"/>
      <c r="AG16" s="25">
        <v>1.6341462080540701</v>
      </c>
      <c r="AH16" s="25">
        <v>1.3171060987180701</v>
      </c>
      <c r="AI16" s="25">
        <v>1.48795531032895</v>
      </c>
      <c r="AJ16" s="25">
        <v>1.3422793661825501</v>
      </c>
      <c r="AK16" s="25">
        <v>1.3655869341035001</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352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182</v>
      </c>
      <c r="C9" s="14">
        <v>0.11909972090984899</v>
      </c>
      <c r="D9" s="14">
        <v>0.135487043656314</v>
      </c>
      <c r="E9" s="14">
        <v>0.102560292357656</v>
      </c>
      <c r="F9" s="14"/>
      <c r="G9" s="14">
        <v>0.13239607700815201</v>
      </c>
      <c r="H9" s="14">
        <v>0.11186459907742</v>
      </c>
      <c r="I9" s="14">
        <v>0.100365919000412</v>
      </c>
      <c r="J9" s="14">
        <v>0.12631110179278399</v>
      </c>
      <c r="K9" s="14"/>
      <c r="L9" s="14">
        <v>0.141894301957073</v>
      </c>
      <c r="M9" s="14">
        <v>0.134274014041048</v>
      </c>
      <c r="N9" s="14">
        <v>0.120847777992498</v>
      </c>
      <c r="O9" s="14">
        <v>9.8062495962704402E-2</v>
      </c>
      <c r="P9" s="14">
        <v>8.4313993431656895E-2</v>
      </c>
      <c r="Q9" s="14">
        <v>0.120898398739019</v>
      </c>
      <c r="R9" s="14">
        <v>0.123585054318994</v>
      </c>
      <c r="S9" s="14">
        <v>0.15484139842546399</v>
      </c>
      <c r="T9" s="14">
        <v>0.118020753438641</v>
      </c>
      <c r="U9" s="14">
        <v>8.8130273198461007E-2</v>
      </c>
      <c r="V9" s="14">
        <v>0.11301082532762</v>
      </c>
      <c r="W9" s="14">
        <v>0.12913557223038599</v>
      </c>
      <c r="X9" s="14"/>
      <c r="Y9" s="14">
        <v>0.15136206152920401</v>
      </c>
      <c r="Z9" s="14">
        <v>0.10296871298700901</v>
      </c>
      <c r="AA9" s="14">
        <v>8.0385734618485097E-2</v>
      </c>
      <c r="AB9" s="14"/>
      <c r="AC9" s="14">
        <v>0.11860961721716599</v>
      </c>
      <c r="AD9" s="14">
        <v>0.108057091300703</v>
      </c>
      <c r="AE9" s="14">
        <v>0.14422537025576401</v>
      </c>
      <c r="AF9" s="14"/>
      <c r="AG9" s="14">
        <v>0.150187581447326</v>
      </c>
      <c r="AH9" s="14">
        <v>0.117649127193313</v>
      </c>
      <c r="AI9" s="14">
        <v>0.13432420268243001</v>
      </c>
      <c r="AJ9" s="14">
        <v>0.10971149777203799</v>
      </c>
      <c r="AK9" s="14">
        <v>0.122903027513941</v>
      </c>
    </row>
    <row r="10" spans="2:37" x14ac:dyDescent="0.3">
      <c r="B10" s="15" t="s">
        <v>183</v>
      </c>
      <c r="C10" s="14">
        <v>0.11405065616265</v>
      </c>
      <c r="D10" s="14">
        <v>0.12500828238512399</v>
      </c>
      <c r="E10" s="14">
        <v>0.102786853037484</v>
      </c>
      <c r="F10" s="14"/>
      <c r="G10" s="14">
        <v>0.115511044189477</v>
      </c>
      <c r="H10" s="14">
        <v>9.7891517263949401E-2</v>
      </c>
      <c r="I10" s="14">
        <v>0.140012317695902</v>
      </c>
      <c r="J10" s="14">
        <v>0.108083876837586</v>
      </c>
      <c r="K10" s="14"/>
      <c r="L10" s="14">
        <v>0.11437956975843799</v>
      </c>
      <c r="M10" s="14">
        <v>0.106721204501562</v>
      </c>
      <c r="N10" s="14">
        <v>8.8805084485566593E-2</v>
      </c>
      <c r="O10" s="14">
        <v>0.118244942076279</v>
      </c>
      <c r="P10" s="14">
        <v>0.133369911648101</v>
      </c>
      <c r="Q10" s="14">
        <v>0.121797556632065</v>
      </c>
      <c r="R10" s="14">
        <v>0.12788338687961601</v>
      </c>
      <c r="S10" s="14">
        <v>0.13857301038771899</v>
      </c>
      <c r="T10" s="14">
        <v>0.10457119766937401</v>
      </c>
      <c r="U10" s="14">
        <v>0.104115279306964</v>
      </c>
      <c r="V10" s="14">
        <v>9.9493039435847794E-2</v>
      </c>
      <c r="W10" s="14">
        <v>0.15016236995750801</v>
      </c>
      <c r="X10" s="14"/>
      <c r="Y10" s="14">
        <v>0.108082314321138</v>
      </c>
      <c r="Z10" s="14">
        <v>0.12885529069754001</v>
      </c>
      <c r="AA10" s="14">
        <v>0.143654256880275</v>
      </c>
      <c r="AB10" s="14"/>
      <c r="AC10" s="14">
        <v>0.117959236379403</v>
      </c>
      <c r="AD10" s="14">
        <v>0.107274044702795</v>
      </c>
      <c r="AE10" s="14">
        <v>0.115022806037383</v>
      </c>
      <c r="AF10" s="14"/>
      <c r="AG10" s="14">
        <v>0.17325021921325101</v>
      </c>
      <c r="AH10" s="14">
        <v>0.11122792495372</v>
      </c>
      <c r="AI10" s="14">
        <v>9.0945747419627604E-2</v>
      </c>
      <c r="AJ10" s="14">
        <v>0.112194754127466</v>
      </c>
      <c r="AK10" s="14">
        <v>0.12494107186718301</v>
      </c>
    </row>
    <row r="11" spans="2:37" x14ac:dyDescent="0.3">
      <c r="B11" s="15" t="s">
        <v>324</v>
      </c>
      <c r="C11" s="14">
        <v>0.19722174373948201</v>
      </c>
      <c r="D11" s="14">
        <v>0.202836020949029</v>
      </c>
      <c r="E11" s="14">
        <v>0.19171133918866301</v>
      </c>
      <c r="F11" s="14"/>
      <c r="G11" s="14">
        <v>0.19833512518521501</v>
      </c>
      <c r="H11" s="14">
        <v>0.19336443003411399</v>
      </c>
      <c r="I11" s="14">
        <v>0.210138249189573</v>
      </c>
      <c r="J11" s="14">
        <v>0.19025290242399501</v>
      </c>
      <c r="K11" s="14"/>
      <c r="L11" s="14">
        <v>0.166096024545723</v>
      </c>
      <c r="M11" s="14">
        <v>0.20443714981964101</v>
      </c>
      <c r="N11" s="14">
        <v>0.22999332576049999</v>
      </c>
      <c r="O11" s="14">
        <v>0.17390596205973599</v>
      </c>
      <c r="P11" s="14">
        <v>0.21189114740037401</v>
      </c>
      <c r="Q11" s="14">
        <v>0.21376990720595801</v>
      </c>
      <c r="R11" s="14">
        <v>0.16826675344986</v>
      </c>
      <c r="S11" s="14">
        <v>0.23800029803927</v>
      </c>
      <c r="T11" s="14">
        <v>0.19647870450334901</v>
      </c>
      <c r="U11" s="14">
        <v>0.202975474335608</v>
      </c>
      <c r="V11" s="14">
        <v>0.19431231084733799</v>
      </c>
      <c r="W11" s="14">
        <v>0.223165344111562</v>
      </c>
      <c r="X11" s="14"/>
      <c r="Y11" s="14">
        <v>0.20882660250429999</v>
      </c>
      <c r="Z11" s="14">
        <v>0.21083398660282601</v>
      </c>
      <c r="AA11" s="14">
        <v>0.18468048859618699</v>
      </c>
      <c r="AB11" s="14"/>
      <c r="AC11" s="14">
        <v>0.20269305078264099</v>
      </c>
      <c r="AD11" s="14">
        <v>0.180121947196028</v>
      </c>
      <c r="AE11" s="14">
        <v>0.204118531107538</v>
      </c>
      <c r="AF11" s="14"/>
      <c r="AG11" s="14">
        <v>0.19284591584722699</v>
      </c>
      <c r="AH11" s="14">
        <v>0.16566840674831601</v>
      </c>
      <c r="AI11" s="14">
        <v>0.183623870397783</v>
      </c>
      <c r="AJ11" s="14">
        <v>0.20266604433882701</v>
      </c>
      <c r="AK11" s="14">
        <v>0.21088862630722399</v>
      </c>
    </row>
    <row r="12" spans="2:37" x14ac:dyDescent="0.3">
      <c r="B12" s="15" t="s">
        <v>325</v>
      </c>
      <c r="C12" s="14">
        <v>0.206977210085518</v>
      </c>
      <c r="D12" s="14">
        <v>0.20463378972204399</v>
      </c>
      <c r="E12" s="14">
        <v>0.20997578524826199</v>
      </c>
      <c r="F12" s="14"/>
      <c r="G12" s="14">
        <v>0.18121469286711001</v>
      </c>
      <c r="H12" s="14">
        <v>0.22462997689046099</v>
      </c>
      <c r="I12" s="14">
        <v>0.200235657809479</v>
      </c>
      <c r="J12" s="14">
        <v>0.22157783882301499</v>
      </c>
      <c r="K12" s="14"/>
      <c r="L12" s="14">
        <v>0.19772508216698401</v>
      </c>
      <c r="M12" s="14">
        <v>0.160930539269179</v>
      </c>
      <c r="N12" s="14">
        <v>0.222569718437681</v>
      </c>
      <c r="O12" s="14">
        <v>0.25886939528422498</v>
      </c>
      <c r="P12" s="14">
        <v>0.22961556706441899</v>
      </c>
      <c r="Q12" s="14">
        <v>0.19123679430082999</v>
      </c>
      <c r="R12" s="14">
        <v>0.220838004600421</v>
      </c>
      <c r="S12" s="14">
        <v>0.157666654593943</v>
      </c>
      <c r="T12" s="14">
        <v>0.25478756876966302</v>
      </c>
      <c r="U12" s="14">
        <v>0.19317502608102999</v>
      </c>
      <c r="V12" s="14">
        <v>0.19423075808901599</v>
      </c>
      <c r="W12" s="14">
        <v>0.16234258955054101</v>
      </c>
      <c r="X12" s="14"/>
      <c r="Y12" s="14">
        <v>0.21794271947204399</v>
      </c>
      <c r="Z12" s="14">
        <v>0.17614241370671399</v>
      </c>
      <c r="AA12" s="14">
        <v>0.22578060003789799</v>
      </c>
      <c r="AB12" s="14"/>
      <c r="AC12" s="14">
        <v>0.213077413732252</v>
      </c>
      <c r="AD12" s="14">
        <v>0.20875670163363799</v>
      </c>
      <c r="AE12" s="14">
        <v>0.21457499093671001</v>
      </c>
      <c r="AF12" s="14"/>
      <c r="AG12" s="14">
        <v>0.21009421069033199</v>
      </c>
      <c r="AH12" s="14">
        <v>0.26092254475261101</v>
      </c>
      <c r="AI12" s="14">
        <v>0.204419829293987</v>
      </c>
      <c r="AJ12" s="14">
        <v>0.20903269191261101</v>
      </c>
      <c r="AK12" s="14">
        <v>0.179088788407194</v>
      </c>
    </row>
    <row r="13" spans="2:37" x14ac:dyDescent="0.3">
      <c r="B13" s="15" t="s">
        <v>331</v>
      </c>
      <c r="C13" s="14">
        <v>0.36265066910250099</v>
      </c>
      <c r="D13" s="14">
        <v>0.33203486328748899</v>
      </c>
      <c r="E13" s="14">
        <v>0.39296573016793601</v>
      </c>
      <c r="F13" s="14"/>
      <c r="G13" s="14">
        <v>0.37254306075004601</v>
      </c>
      <c r="H13" s="14">
        <v>0.37224947673405601</v>
      </c>
      <c r="I13" s="14">
        <v>0.34924785630463401</v>
      </c>
      <c r="J13" s="14">
        <v>0.35377428012261902</v>
      </c>
      <c r="K13" s="14"/>
      <c r="L13" s="14">
        <v>0.37990502157178202</v>
      </c>
      <c r="M13" s="14">
        <v>0.39363709236856997</v>
      </c>
      <c r="N13" s="14">
        <v>0.33778409332375497</v>
      </c>
      <c r="O13" s="14">
        <v>0.350917204617055</v>
      </c>
      <c r="P13" s="14">
        <v>0.34080938045544901</v>
      </c>
      <c r="Q13" s="14">
        <v>0.35229734312212901</v>
      </c>
      <c r="R13" s="14">
        <v>0.359426800751109</v>
      </c>
      <c r="S13" s="14">
        <v>0.31091863855360402</v>
      </c>
      <c r="T13" s="14">
        <v>0.32614177561897201</v>
      </c>
      <c r="U13" s="14">
        <v>0.41160394707793702</v>
      </c>
      <c r="V13" s="14">
        <v>0.39895306630017802</v>
      </c>
      <c r="W13" s="14">
        <v>0.33519412415000199</v>
      </c>
      <c r="X13" s="14"/>
      <c r="Y13" s="14">
        <v>0.31378630217331399</v>
      </c>
      <c r="Z13" s="14">
        <v>0.38119959600591102</v>
      </c>
      <c r="AA13" s="14">
        <v>0.36549891986715499</v>
      </c>
      <c r="AB13" s="14"/>
      <c r="AC13" s="14">
        <v>0.34766068188853799</v>
      </c>
      <c r="AD13" s="14">
        <v>0.39579021516683599</v>
      </c>
      <c r="AE13" s="14">
        <v>0.32205830166260502</v>
      </c>
      <c r="AF13" s="14"/>
      <c r="AG13" s="14">
        <v>0.27362207280186401</v>
      </c>
      <c r="AH13" s="14">
        <v>0.34453199635204002</v>
      </c>
      <c r="AI13" s="14">
        <v>0.38668635020617298</v>
      </c>
      <c r="AJ13" s="14">
        <v>0.36639501184905898</v>
      </c>
      <c r="AK13" s="14">
        <v>0.362178485904457</v>
      </c>
    </row>
    <row r="14" spans="2:37" x14ac:dyDescent="0.3">
      <c r="B14" s="15" t="s">
        <v>327</v>
      </c>
      <c r="C14" s="14">
        <v>0</v>
      </c>
      <c r="D14" s="14">
        <v>0</v>
      </c>
      <c r="E14" s="14">
        <v>0</v>
      </c>
      <c r="F14" s="14"/>
      <c r="G14" s="14">
        <v>0</v>
      </c>
      <c r="H14" s="14">
        <v>0</v>
      </c>
      <c r="I14" s="14">
        <v>0</v>
      </c>
      <c r="J14" s="14">
        <v>0</v>
      </c>
      <c r="K14" s="14"/>
      <c r="L14" s="14">
        <v>0</v>
      </c>
      <c r="M14" s="14">
        <v>0</v>
      </c>
      <c r="N14" s="14">
        <v>0</v>
      </c>
      <c r="O14" s="14">
        <v>0</v>
      </c>
      <c r="P14" s="14">
        <v>0</v>
      </c>
      <c r="Q14" s="14">
        <v>0</v>
      </c>
      <c r="R14" s="14">
        <v>0</v>
      </c>
      <c r="S14" s="14">
        <v>0</v>
      </c>
      <c r="T14" s="14">
        <v>0</v>
      </c>
      <c r="U14" s="14">
        <v>0</v>
      </c>
      <c r="V14" s="14">
        <v>0</v>
      </c>
      <c r="W14" s="14">
        <v>0</v>
      </c>
      <c r="X14" s="14"/>
      <c r="Y14" s="14">
        <v>0</v>
      </c>
      <c r="Z14" s="14">
        <v>0</v>
      </c>
      <c r="AA14" s="14">
        <v>0</v>
      </c>
      <c r="AB14" s="14"/>
      <c r="AC14" s="14">
        <v>0</v>
      </c>
      <c r="AD14" s="14">
        <v>0</v>
      </c>
      <c r="AE14" s="14">
        <v>0</v>
      </c>
      <c r="AF14" s="14"/>
      <c r="AG14" s="14">
        <v>0</v>
      </c>
      <c r="AH14" s="14">
        <v>0</v>
      </c>
      <c r="AI14" s="14">
        <v>0</v>
      </c>
      <c r="AJ14" s="14">
        <v>0</v>
      </c>
      <c r="AK14" s="14">
        <v>0</v>
      </c>
    </row>
    <row r="15" spans="2:37" x14ac:dyDescent="0.3">
      <c r="B15" s="15" t="s">
        <v>328</v>
      </c>
      <c r="C15" s="24">
        <v>2.5800284503081699</v>
      </c>
      <c r="D15" s="24">
        <v>2.47272114659927</v>
      </c>
      <c r="E15" s="24">
        <v>2.6879998078313299</v>
      </c>
      <c r="F15" s="24"/>
      <c r="G15" s="24">
        <v>2.54599761616142</v>
      </c>
      <c r="H15" s="24">
        <v>2.6475082149397799</v>
      </c>
      <c r="I15" s="24">
        <v>2.55798721472202</v>
      </c>
      <c r="J15" s="24">
        <v>2.5684203186450998</v>
      </c>
      <c r="K15" s="24"/>
      <c r="L15" s="24">
        <v>2.5593669516379598</v>
      </c>
      <c r="M15" s="24">
        <v>2.5729354914226601</v>
      </c>
      <c r="N15" s="24">
        <v>2.5676372646146302</v>
      </c>
      <c r="O15" s="24">
        <v>2.6463338705166501</v>
      </c>
      <c r="P15" s="24">
        <v>2.6092364294639001</v>
      </c>
      <c r="Q15" s="24">
        <v>2.5322371264349801</v>
      </c>
      <c r="R15" s="24">
        <v>2.56463811058503</v>
      </c>
      <c r="S15" s="24">
        <v>2.3312481244624998</v>
      </c>
      <c r="T15" s="24">
        <v>2.56645841546095</v>
      </c>
      <c r="U15" s="24">
        <v>2.7360070945330199</v>
      </c>
      <c r="V15" s="24">
        <v>2.66662220059828</v>
      </c>
      <c r="W15" s="24">
        <v>2.42429732343227</v>
      </c>
      <c r="X15" s="24"/>
      <c r="Y15" s="24">
        <v>2.4347088864391302</v>
      </c>
      <c r="Z15" s="24">
        <v>2.60374888904698</v>
      </c>
      <c r="AA15" s="24">
        <v>2.6523527136549601</v>
      </c>
      <c r="AB15" s="24"/>
      <c r="AC15" s="24">
        <v>2.5532203066955899</v>
      </c>
      <c r="AD15" s="24">
        <v>2.6769489046631101</v>
      </c>
      <c r="AE15" s="24">
        <v>2.4552180477130099</v>
      </c>
      <c r="AF15" s="24"/>
      <c r="AG15" s="24">
        <v>2.2837129741861601</v>
      </c>
      <c r="AH15" s="24">
        <v>2.60346035811635</v>
      </c>
      <c r="AI15" s="24">
        <v>2.61819837692184</v>
      </c>
      <c r="AJ15" s="24">
        <v>2.6102049659391802</v>
      </c>
      <c r="AK15" s="24">
        <v>2.5326986333210502</v>
      </c>
    </row>
    <row r="16" spans="2:37" x14ac:dyDescent="0.3">
      <c r="B16" s="15" t="s">
        <v>329</v>
      </c>
      <c r="C16" s="25">
        <v>1.9122317160595901</v>
      </c>
      <c r="D16" s="25">
        <v>1.9775988296059801</v>
      </c>
      <c r="E16" s="25">
        <v>1.82272373308428</v>
      </c>
      <c r="F16" s="25"/>
      <c r="G16" s="25">
        <v>2.0208637847969002</v>
      </c>
      <c r="H16" s="25">
        <v>1.84207557596394</v>
      </c>
      <c r="I16" s="25">
        <v>1.8301262635134099</v>
      </c>
      <c r="J16" s="25">
        <v>1.9294742169629</v>
      </c>
      <c r="K16" s="25"/>
      <c r="L16" s="25">
        <v>2.0913782036452799</v>
      </c>
      <c r="M16" s="25">
        <v>2.0563001718007601</v>
      </c>
      <c r="N16" s="25">
        <v>1.83128893327579</v>
      </c>
      <c r="O16" s="25">
        <v>1.7617867255302999</v>
      </c>
      <c r="P16" s="25">
        <v>1.7003685660715699</v>
      </c>
      <c r="Q16" s="25">
        <v>1.92966148169439</v>
      </c>
      <c r="R16" s="25">
        <v>1.9701274184013899</v>
      </c>
      <c r="S16" s="25">
        <v>2.0667776399374902</v>
      </c>
      <c r="T16" s="25">
        <v>1.8206341515145399</v>
      </c>
      <c r="U16" s="25">
        <v>1.7610189682658</v>
      </c>
      <c r="V16" s="25">
        <v>1.9098421670769301</v>
      </c>
      <c r="W16" s="25">
        <v>2.0121527794629599</v>
      </c>
      <c r="X16" s="25"/>
      <c r="Y16" s="25">
        <v>2.00083271200443</v>
      </c>
      <c r="Z16" s="25">
        <v>1.8788867259981299</v>
      </c>
      <c r="AA16" s="25">
        <v>1.7368488075409001</v>
      </c>
      <c r="AB16" s="25"/>
      <c r="AC16" s="25">
        <v>1.8918398478446199</v>
      </c>
      <c r="AD16" s="25">
        <v>1.8747198197533499</v>
      </c>
      <c r="AE16" s="25">
        <v>1.99179243828238</v>
      </c>
      <c r="AF16" s="25"/>
      <c r="AG16" s="25">
        <v>2.0167637334514898</v>
      </c>
      <c r="AH16" s="25">
        <v>1.8645118649440799</v>
      </c>
      <c r="AI16" s="25">
        <v>2.0011934828709799</v>
      </c>
      <c r="AJ16" s="25">
        <v>1.8545684375721001</v>
      </c>
      <c r="AK16" s="25">
        <v>1.96371501474271</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353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182</v>
      </c>
      <c r="C9" s="14">
        <v>0.117952254484627</v>
      </c>
      <c r="D9" s="14">
        <v>0.106200370852684</v>
      </c>
      <c r="E9" s="14">
        <v>0.130202765387853</v>
      </c>
      <c r="F9" s="14"/>
      <c r="G9" s="14">
        <v>0.11484326059306001</v>
      </c>
      <c r="H9" s="14">
        <v>0.10865430221087501</v>
      </c>
      <c r="I9" s="14">
        <v>0.11699455134355401</v>
      </c>
      <c r="J9" s="14">
        <v>0.13354018614577701</v>
      </c>
      <c r="K9" s="14"/>
      <c r="L9" s="14">
        <v>9.89373181730301E-2</v>
      </c>
      <c r="M9" s="14">
        <v>9.7744752905445306E-2</v>
      </c>
      <c r="N9" s="14">
        <v>9.8773553244210902E-2</v>
      </c>
      <c r="O9" s="14">
        <v>0.135025425236066</v>
      </c>
      <c r="P9" s="14">
        <v>0.13455240588998299</v>
      </c>
      <c r="Q9" s="14">
        <v>0.13554505533882399</v>
      </c>
      <c r="R9" s="14">
        <v>0.111243751505317</v>
      </c>
      <c r="S9" s="14">
        <v>9.24831711865403E-2</v>
      </c>
      <c r="T9" s="14">
        <v>0.120856161113631</v>
      </c>
      <c r="U9" s="14">
        <v>0.13877068705833601</v>
      </c>
      <c r="V9" s="14">
        <v>0.163294211900053</v>
      </c>
      <c r="W9" s="14">
        <v>0.10520015524208599</v>
      </c>
      <c r="X9" s="14"/>
      <c r="Y9" s="14">
        <v>0.13033430691210399</v>
      </c>
      <c r="Z9" s="14">
        <v>9.8305943186341296E-2</v>
      </c>
      <c r="AA9" s="14">
        <v>0.130174299833892</v>
      </c>
      <c r="AB9" s="14"/>
      <c r="AC9" s="14">
        <v>0.140807915130572</v>
      </c>
      <c r="AD9" s="14">
        <v>0.117173225048972</v>
      </c>
      <c r="AE9" s="14">
        <v>8.5878968863561E-2</v>
      </c>
      <c r="AF9" s="14"/>
      <c r="AG9" s="14">
        <v>0.13243680498413399</v>
      </c>
      <c r="AH9" s="14">
        <v>0.112161719853254</v>
      </c>
      <c r="AI9" s="14">
        <v>0.10004698157288799</v>
      </c>
      <c r="AJ9" s="14">
        <v>0.13460574393487701</v>
      </c>
      <c r="AK9" s="14">
        <v>9.7470221196124807E-2</v>
      </c>
    </row>
    <row r="10" spans="2:37" x14ac:dyDescent="0.3">
      <c r="B10" s="15" t="s">
        <v>183</v>
      </c>
      <c r="C10" s="14">
        <v>0.208174305373371</v>
      </c>
      <c r="D10" s="14">
        <v>0.20302201078184301</v>
      </c>
      <c r="E10" s="14">
        <v>0.213928517618132</v>
      </c>
      <c r="F10" s="14"/>
      <c r="G10" s="14">
        <v>0.20752133806477699</v>
      </c>
      <c r="H10" s="14">
        <v>0.22833300717345301</v>
      </c>
      <c r="I10" s="14">
        <v>0.19734640404586001</v>
      </c>
      <c r="J10" s="14">
        <v>0.19793079903760699</v>
      </c>
      <c r="K10" s="14"/>
      <c r="L10" s="14">
        <v>0.19082022096059201</v>
      </c>
      <c r="M10" s="14">
        <v>0.23992876972011301</v>
      </c>
      <c r="N10" s="14">
        <v>0.25780225157695202</v>
      </c>
      <c r="O10" s="14">
        <v>0.22559885580859901</v>
      </c>
      <c r="P10" s="14">
        <v>0.24027839098085499</v>
      </c>
      <c r="Q10" s="14">
        <v>0.164574076689981</v>
      </c>
      <c r="R10" s="14">
        <v>0.19642460500154801</v>
      </c>
      <c r="S10" s="14">
        <v>0.221576992730008</v>
      </c>
      <c r="T10" s="14">
        <v>0.18493425162962601</v>
      </c>
      <c r="U10" s="14">
        <v>0.19409143082323799</v>
      </c>
      <c r="V10" s="14">
        <v>0.22149043733676499</v>
      </c>
      <c r="W10" s="14">
        <v>0.141204604935251</v>
      </c>
      <c r="X10" s="14"/>
      <c r="Y10" s="14">
        <v>0.220926635739703</v>
      </c>
      <c r="Z10" s="14">
        <v>0.18897855750150599</v>
      </c>
      <c r="AA10" s="14">
        <v>0.23131965129666801</v>
      </c>
      <c r="AB10" s="14"/>
      <c r="AC10" s="14">
        <v>0.24886055276792399</v>
      </c>
      <c r="AD10" s="14">
        <v>0.19956458258840401</v>
      </c>
      <c r="AE10" s="14">
        <v>0.17073910720076901</v>
      </c>
      <c r="AF10" s="14"/>
      <c r="AG10" s="14">
        <v>0.15030862853627</v>
      </c>
      <c r="AH10" s="14">
        <v>0.23748767805836599</v>
      </c>
      <c r="AI10" s="14">
        <v>0.212155093158928</v>
      </c>
      <c r="AJ10" s="14">
        <v>0.21079498333842001</v>
      </c>
      <c r="AK10" s="14">
        <v>0.20763408662545699</v>
      </c>
    </row>
    <row r="11" spans="2:37" x14ac:dyDescent="0.3">
      <c r="B11" s="15" t="s">
        <v>324</v>
      </c>
      <c r="C11" s="14">
        <v>0.31346223010483898</v>
      </c>
      <c r="D11" s="14">
        <v>0.29359176853788499</v>
      </c>
      <c r="E11" s="14">
        <v>0.33295699271417301</v>
      </c>
      <c r="F11" s="14"/>
      <c r="G11" s="14">
        <v>0.314947561224939</v>
      </c>
      <c r="H11" s="14">
        <v>0.333159802877944</v>
      </c>
      <c r="I11" s="14">
        <v>0.284059809380035</v>
      </c>
      <c r="J11" s="14">
        <v>0.31787719147684901</v>
      </c>
      <c r="K11" s="14"/>
      <c r="L11" s="14">
        <v>0.32618781018358201</v>
      </c>
      <c r="M11" s="14">
        <v>0.30422025715960699</v>
      </c>
      <c r="N11" s="14">
        <v>0.289583853648542</v>
      </c>
      <c r="O11" s="14">
        <v>0.34857426138122399</v>
      </c>
      <c r="P11" s="14">
        <v>0.302908722274776</v>
      </c>
      <c r="Q11" s="14">
        <v>0.31480116756468701</v>
      </c>
      <c r="R11" s="14">
        <v>0.32338453161034397</v>
      </c>
      <c r="S11" s="14">
        <v>0.303203701564774</v>
      </c>
      <c r="T11" s="14">
        <v>0.30060396304268</v>
      </c>
      <c r="U11" s="14">
        <v>0.31525424969508897</v>
      </c>
      <c r="V11" s="14">
        <v>0.27911748075499399</v>
      </c>
      <c r="W11" s="14">
        <v>0.35962880606323</v>
      </c>
      <c r="X11" s="14"/>
      <c r="Y11" s="14">
        <v>0.30391275098051002</v>
      </c>
      <c r="Z11" s="14">
        <v>0.31584689228393198</v>
      </c>
      <c r="AA11" s="14">
        <v>0.32219956279810602</v>
      </c>
      <c r="AB11" s="14"/>
      <c r="AC11" s="14">
        <v>0.29492960131725499</v>
      </c>
      <c r="AD11" s="14">
        <v>0.33028220431023497</v>
      </c>
      <c r="AE11" s="14">
        <v>0.32083782523763299</v>
      </c>
      <c r="AF11" s="14"/>
      <c r="AG11" s="14">
        <v>0.25603687537436798</v>
      </c>
      <c r="AH11" s="14">
        <v>0.31276218445208998</v>
      </c>
      <c r="AI11" s="14">
        <v>0.35776526985773399</v>
      </c>
      <c r="AJ11" s="14">
        <v>0.31295683119899498</v>
      </c>
      <c r="AK11" s="14">
        <v>0.290879728725151</v>
      </c>
    </row>
    <row r="12" spans="2:37" x14ac:dyDescent="0.3">
      <c r="B12" s="15" t="s">
        <v>325</v>
      </c>
      <c r="C12" s="14">
        <v>0.238236432799797</v>
      </c>
      <c r="D12" s="14">
        <v>0.258605618362516</v>
      </c>
      <c r="E12" s="14">
        <v>0.218576897700476</v>
      </c>
      <c r="F12" s="14"/>
      <c r="G12" s="14">
        <v>0.247520558724794</v>
      </c>
      <c r="H12" s="14">
        <v>0.21748489749959701</v>
      </c>
      <c r="I12" s="14">
        <v>0.27866716796324598</v>
      </c>
      <c r="J12" s="14">
        <v>0.213476214280125</v>
      </c>
      <c r="K12" s="14"/>
      <c r="L12" s="14">
        <v>0.24854217147934801</v>
      </c>
      <c r="M12" s="14">
        <v>0.244233001254618</v>
      </c>
      <c r="N12" s="14">
        <v>0.23907139326627899</v>
      </c>
      <c r="O12" s="14">
        <v>0.20336066746780701</v>
      </c>
      <c r="P12" s="14">
        <v>0.22341663875300199</v>
      </c>
      <c r="Q12" s="14">
        <v>0.25458683420734501</v>
      </c>
      <c r="R12" s="14">
        <v>0.21931997884259199</v>
      </c>
      <c r="S12" s="14">
        <v>0.24233498444451401</v>
      </c>
      <c r="T12" s="14">
        <v>0.237776402936899</v>
      </c>
      <c r="U12" s="14">
        <v>0.25330628400237298</v>
      </c>
      <c r="V12" s="14">
        <v>0.22988585630009201</v>
      </c>
      <c r="W12" s="14">
        <v>0.26779252334757297</v>
      </c>
      <c r="X12" s="14"/>
      <c r="Y12" s="14">
        <v>0.246485885743008</v>
      </c>
      <c r="Z12" s="14">
        <v>0.26031012698510098</v>
      </c>
      <c r="AA12" s="14">
        <v>0.17524795878886701</v>
      </c>
      <c r="AB12" s="14"/>
      <c r="AC12" s="14">
        <v>0.22411558868326201</v>
      </c>
      <c r="AD12" s="14">
        <v>0.22537188468220201</v>
      </c>
      <c r="AE12" s="14">
        <v>0.25702385366552799</v>
      </c>
      <c r="AF12" s="14"/>
      <c r="AG12" s="14">
        <v>0.23468761226380799</v>
      </c>
      <c r="AH12" s="14">
        <v>0.18982654678845401</v>
      </c>
      <c r="AI12" s="14">
        <v>0.225398624687392</v>
      </c>
      <c r="AJ12" s="14">
        <v>0.23190103305208801</v>
      </c>
      <c r="AK12" s="14">
        <v>0.27926268031708301</v>
      </c>
    </row>
    <row r="13" spans="2:37" x14ac:dyDescent="0.3">
      <c r="B13" s="15" t="s">
        <v>331</v>
      </c>
      <c r="C13" s="14">
        <v>0.122174777237366</v>
      </c>
      <c r="D13" s="14">
        <v>0.13858023146507101</v>
      </c>
      <c r="E13" s="14">
        <v>0.10433482657936501</v>
      </c>
      <c r="F13" s="14"/>
      <c r="G13" s="14">
        <v>0.115167281392429</v>
      </c>
      <c r="H13" s="14">
        <v>0.112367990238131</v>
      </c>
      <c r="I13" s="14">
        <v>0.122932067267304</v>
      </c>
      <c r="J13" s="14">
        <v>0.13717560905964199</v>
      </c>
      <c r="K13" s="14"/>
      <c r="L13" s="14">
        <v>0.135512479203448</v>
      </c>
      <c r="M13" s="14">
        <v>0.113873218960217</v>
      </c>
      <c r="N13" s="14">
        <v>0.114768948264016</v>
      </c>
      <c r="O13" s="14">
        <v>8.7440790106303706E-2</v>
      </c>
      <c r="P13" s="14">
        <v>9.8843842101385401E-2</v>
      </c>
      <c r="Q13" s="14">
        <v>0.130492866199163</v>
      </c>
      <c r="R13" s="14">
        <v>0.14962713304019801</v>
      </c>
      <c r="S13" s="14">
        <v>0.14040115007416401</v>
      </c>
      <c r="T13" s="14">
        <v>0.155829221277164</v>
      </c>
      <c r="U13" s="14">
        <v>9.8577348420965299E-2</v>
      </c>
      <c r="V13" s="14">
        <v>0.10621201370809601</v>
      </c>
      <c r="W13" s="14">
        <v>0.12617391041185899</v>
      </c>
      <c r="X13" s="14"/>
      <c r="Y13" s="14">
        <v>9.8340420624674796E-2</v>
      </c>
      <c r="Z13" s="14">
        <v>0.13655848004311999</v>
      </c>
      <c r="AA13" s="14">
        <v>0.14105852728246701</v>
      </c>
      <c r="AB13" s="14"/>
      <c r="AC13" s="14">
        <v>9.1286342100986601E-2</v>
      </c>
      <c r="AD13" s="14">
        <v>0.12760810337018799</v>
      </c>
      <c r="AE13" s="14">
        <v>0.16552024503251</v>
      </c>
      <c r="AF13" s="14"/>
      <c r="AG13" s="14">
        <v>0.22653007884142001</v>
      </c>
      <c r="AH13" s="14">
        <v>0.14776187084783601</v>
      </c>
      <c r="AI13" s="14">
        <v>0.104634030723059</v>
      </c>
      <c r="AJ13" s="14">
        <v>0.109741408475619</v>
      </c>
      <c r="AK13" s="14">
        <v>0.124753283136185</v>
      </c>
    </row>
    <row r="14" spans="2:37" x14ac:dyDescent="0.3">
      <c r="B14" s="15" t="s">
        <v>327</v>
      </c>
      <c r="C14" s="14">
        <v>0</v>
      </c>
      <c r="D14" s="14">
        <v>0</v>
      </c>
      <c r="E14" s="14">
        <v>0</v>
      </c>
      <c r="F14" s="14"/>
      <c r="G14" s="14">
        <v>0</v>
      </c>
      <c r="H14" s="14">
        <v>0</v>
      </c>
      <c r="I14" s="14">
        <v>0</v>
      </c>
      <c r="J14" s="14">
        <v>0</v>
      </c>
      <c r="K14" s="14"/>
      <c r="L14" s="14">
        <v>0</v>
      </c>
      <c r="M14" s="14">
        <v>0</v>
      </c>
      <c r="N14" s="14">
        <v>0</v>
      </c>
      <c r="O14" s="14">
        <v>0</v>
      </c>
      <c r="P14" s="14">
        <v>0</v>
      </c>
      <c r="Q14" s="14">
        <v>0</v>
      </c>
      <c r="R14" s="14">
        <v>0</v>
      </c>
      <c r="S14" s="14">
        <v>0</v>
      </c>
      <c r="T14" s="14">
        <v>0</v>
      </c>
      <c r="U14" s="14">
        <v>0</v>
      </c>
      <c r="V14" s="14">
        <v>0</v>
      </c>
      <c r="W14" s="14">
        <v>0</v>
      </c>
      <c r="X14" s="14"/>
      <c r="Y14" s="14">
        <v>0</v>
      </c>
      <c r="Z14" s="14">
        <v>0</v>
      </c>
      <c r="AA14" s="14">
        <v>0</v>
      </c>
      <c r="AB14" s="14"/>
      <c r="AC14" s="14">
        <v>0</v>
      </c>
      <c r="AD14" s="14">
        <v>0</v>
      </c>
      <c r="AE14" s="14">
        <v>0</v>
      </c>
      <c r="AF14" s="14"/>
      <c r="AG14" s="14">
        <v>0</v>
      </c>
      <c r="AH14" s="14">
        <v>0</v>
      </c>
      <c r="AI14" s="14">
        <v>0</v>
      </c>
      <c r="AJ14" s="14">
        <v>0</v>
      </c>
      <c r="AK14" s="14">
        <v>0</v>
      </c>
    </row>
    <row r="15" spans="2:37" x14ac:dyDescent="0.3">
      <c r="B15" s="15" t="s">
        <v>328</v>
      </c>
      <c r="C15" s="24">
        <v>2.0385071729319</v>
      </c>
      <c r="D15" s="24">
        <v>2.1203433288054501</v>
      </c>
      <c r="E15" s="24">
        <v>1.95291250246537</v>
      </c>
      <c r="F15" s="24"/>
      <c r="G15" s="24">
        <v>2.0406472622587599</v>
      </c>
      <c r="H15" s="24">
        <v>1.9965792663806601</v>
      </c>
      <c r="I15" s="24">
        <v>2.0931957957648901</v>
      </c>
      <c r="J15" s="24">
        <v>2.02281626107025</v>
      </c>
      <c r="K15" s="24"/>
      <c r="L15" s="24">
        <v>2.1308722725795901</v>
      </c>
      <c r="M15" s="24">
        <v>2.0365611636440502</v>
      </c>
      <c r="N15" s="24">
        <v>2.0132599317289399</v>
      </c>
      <c r="O15" s="24">
        <v>1.88259254139968</v>
      </c>
      <c r="P15" s="24">
        <v>1.91172112019495</v>
      </c>
      <c r="Q15" s="24">
        <v>2.0799083792380402</v>
      </c>
      <c r="R15" s="24">
        <v>2.0996621369108102</v>
      </c>
      <c r="S15" s="24">
        <v>2.1165939494897499</v>
      </c>
      <c r="T15" s="24">
        <v>2.1227882716343398</v>
      </c>
      <c r="U15" s="24">
        <v>1.97882817590439</v>
      </c>
      <c r="V15" s="24">
        <v>1.8942310225794099</v>
      </c>
      <c r="W15" s="24">
        <v>2.1685354287518699</v>
      </c>
      <c r="X15" s="24"/>
      <c r="Y15" s="24">
        <v>1.9615714774284501</v>
      </c>
      <c r="Z15" s="24">
        <v>2.1478366431971501</v>
      </c>
      <c r="AA15" s="24">
        <v>1.96569676238935</v>
      </c>
      <c r="AB15" s="24"/>
      <c r="AC15" s="24">
        <v>1.8762118898561699</v>
      </c>
      <c r="AD15" s="24">
        <v>2.04667705873623</v>
      </c>
      <c r="AE15" s="24">
        <v>2.24556729880265</v>
      </c>
      <c r="AF15" s="24"/>
      <c r="AG15" s="24">
        <v>2.27256553144211</v>
      </c>
      <c r="AH15" s="24">
        <v>2.0235391707192498</v>
      </c>
      <c r="AI15" s="24">
        <v>2.0224176298288001</v>
      </c>
      <c r="AJ15" s="24">
        <v>1.9713773787951601</v>
      </c>
      <c r="AK15" s="24">
        <v>2.1261947175717402</v>
      </c>
    </row>
    <row r="16" spans="2:37" x14ac:dyDescent="0.3">
      <c r="B16" s="15" t="s">
        <v>329</v>
      </c>
      <c r="C16" s="25">
        <v>1.40590314014913</v>
      </c>
      <c r="D16" s="25">
        <v>1.4272305651936601</v>
      </c>
      <c r="E16" s="25">
        <v>1.3693406196828299</v>
      </c>
      <c r="F16" s="25"/>
      <c r="G16" s="25">
        <v>1.37512955561179</v>
      </c>
      <c r="H16" s="25">
        <v>1.3316047501367601</v>
      </c>
      <c r="I16" s="25">
        <v>1.4292000447175</v>
      </c>
      <c r="J16" s="25">
        <v>1.4957439376203401</v>
      </c>
      <c r="K16" s="25"/>
      <c r="L16" s="25">
        <v>1.36327220647812</v>
      </c>
      <c r="M16" s="25">
        <v>1.3327053934420401</v>
      </c>
      <c r="N16" s="25">
        <v>1.3564964410245399</v>
      </c>
      <c r="O16" s="25">
        <v>1.30987335432316</v>
      </c>
      <c r="P16" s="25">
        <v>1.3961034651800801</v>
      </c>
      <c r="Q16" s="25">
        <v>1.48239734889526</v>
      </c>
      <c r="R16" s="25">
        <v>1.45533431207796</v>
      </c>
      <c r="S16" s="25">
        <v>1.3934673410014</v>
      </c>
      <c r="T16" s="25">
        <v>1.5189642403105099</v>
      </c>
      <c r="U16" s="25">
        <v>1.40151324620212</v>
      </c>
      <c r="V16" s="25">
        <v>1.5283355469480899</v>
      </c>
      <c r="W16" s="25">
        <v>1.3207643597063199</v>
      </c>
      <c r="X16" s="25"/>
      <c r="Y16" s="25">
        <v>1.3828366494698501</v>
      </c>
      <c r="Z16" s="25">
        <v>1.36814935139005</v>
      </c>
      <c r="AA16" s="25">
        <v>1.49846604363406</v>
      </c>
      <c r="AB16" s="25"/>
      <c r="AC16" s="25">
        <v>1.38733111047821</v>
      </c>
      <c r="AD16" s="25">
        <v>1.40305029627664</v>
      </c>
      <c r="AE16" s="25">
        <v>1.37601569173997</v>
      </c>
      <c r="AF16" s="25"/>
      <c r="AG16" s="25">
        <v>1.7628949081735801</v>
      </c>
      <c r="AH16" s="25">
        <v>1.4726160686018199</v>
      </c>
      <c r="AI16" s="25">
        <v>1.25826190050079</v>
      </c>
      <c r="AJ16" s="25">
        <v>1.42023415341147</v>
      </c>
      <c r="AK16" s="25">
        <v>1.3620345223095101</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K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359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1540</v>
      </c>
      <c r="D7" s="10">
        <v>764</v>
      </c>
      <c r="E7" s="10">
        <v>770</v>
      </c>
      <c r="F7" s="10"/>
      <c r="G7" s="10">
        <v>423</v>
      </c>
      <c r="H7" s="10">
        <v>390</v>
      </c>
      <c r="I7" s="10">
        <v>339</v>
      </c>
      <c r="J7" s="10">
        <v>384</v>
      </c>
      <c r="K7" s="10"/>
      <c r="L7" s="10">
        <v>220</v>
      </c>
      <c r="M7" s="10">
        <v>199</v>
      </c>
      <c r="N7" s="10">
        <v>127</v>
      </c>
      <c r="O7" s="10">
        <v>142</v>
      </c>
      <c r="P7" s="10">
        <v>104</v>
      </c>
      <c r="Q7" s="10">
        <v>144</v>
      </c>
      <c r="R7" s="10">
        <v>118</v>
      </c>
      <c r="S7" s="10">
        <v>64</v>
      </c>
      <c r="T7" s="10">
        <v>182</v>
      </c>
      <c r="U7" s="10">
        <v>122</v>
      </c>
      <c r="V7" s="10">
        <v>75</v>
      </c>
      <c r="W7" s="10">
        <v>43</v>
      </c>
      <c r="X7" s="10"/>
      <c r="Y7" s="10">
        <v>324</v>
      </c>
      <c r="Z7" s="10">
        <v>546</v>
      </c>
      <c r="AA7" s="10">
        <v>94</v>
      </c>
      <c r="AB7" s="10"/>
      <c r="AC7" s="10">
        <v>535</v>
      </c>
      <c r="AD7" s="10">
        <v>649</v>
      </c>
      <c r="AE7" s="10">
        <v>220</v>
      </c>
      <c r="AF7" s="10"/>
      <c r="AG7" s="10">
        <v>53</v>
      </c>
      <c r="AH7" s="10">
        <v>131</v>
      </c>
      <c r="AI7" s="10">
        <v>264</v>
      </c>
      <c r="AJ7" s="10">
        <v>738</v>
      </c>
      <c r="AK7" s="10">
        <v>318</v>
      </c>
    </row>
    <row r="8" spans="2:37" ht="30" customHeight="1" x14ac:dyDescent="0.3">
      <c r="B8" s="11" t="s">
        <v>20</v>
      </c>
      <c r="C8" s="11">
        <v>1542</v>
      </c>
      <c r="D8" s="11">
        <v>771</v>
      </c>
      <c r="E8" s="11">
        <v>765</v>
      </c>
      <c r="F8" s="11"/>
      <c r="G8" s="11">
        <v>418</v>
      </c>
      <c r="H8" s="11">
        <v>388</v>
      </c>
      <c r="I8" s="11">
        <v>346</v>
      </c>
      <c r="J8" s="11">
        <v>386</v>
      </c>
      <c r="K8" s="11"/>
      <c r="L8" s="11">
        <v>226</v>
      </c>
      <c r="M8" s="11">
        <v>196</v>
      </c>
      <c r="N8" s="11">
        <v>125</v>
      </c>
      <c r="O8" s="11">
        <v>141</v>
      </c>
      <c r="P8" s="11">
        <v>103</v>
      </c>
      <c r="Q8" s="11">
        <v>145</v>
      </c>
      <c r="R8" s="11">
        <v>119</v>
      </c>
      <c r="S8" s="11">
        <v>63</v>
      </c>
      <c r="T8" s="11">
        <v>180</v>
      </c>
      <c r="U8" s="11">
        <v>125</v>
      </c>
      <c r="V8" s="11">
        <v>74</v>
      </c>
      <c r="W8" s="11">
        <v>45</v>
      </c>
      <c r="X8" s="11"/>
      <c r="Y8" s="11">
        <v>323</v>
      </c>
      <c r="Z8" s="11">
        <v>550</v>
      </c>
      <c r="AA8" s="11">
        <v>94</v>
      </c>
      <c r="AB8" s="11"/>
      <c r="AC8" s="11">
        <v>534</v>
      </c>
      <c r="AD8" s="11">
        <v>653</v>
      </c>
      <c r="AE8" s="11">
        <v>222</v>
      </c>
      <c r="AF8" s="11"/>
      <c r="AG8" s="11">
        <v>54</v>
      </c>
      <c r="AH8" s="11">
        <v>131</v>
      </c>
      <c r="AI8" s="11">
        <v>267</v>
      </c>
      <c r="AJ8" s="11">
        <v>737</v>
      </c>
      <c r="AK8" s="11">
        <v>317</v>
      </c>
    </row>
    <row r="9" spans="2:37" x14ac:dyDescent="0.3">
      <c r="B9" s="15" t="s">
        <v>354</v>
      </c>
      <c r="C9" s="14">
        <v>3.5537401526861502E-2</v>
      </c>
      <c r="D9" s="14">
        <v>4.26645501511266E-2</v>
      </c>
      <c r="E9" s="14">
        <v>2.86384286760328E-2</v>
      </c>
      <c r="F9" s="14"/>
      <c r="G9" s="14">
        <v>2.4294583773393899E-2</v>
      </c>
      <c r="H9" s="14">
        <v>3.3442277063393401E-2</v>
      </c>
      <c r="I9" s="14">
        <v>3.2505906237089502E-2</v>
      </c>
      <c r="J9" s="14">
        <v>5.2916431183469802E-2</v>
      </c>
      <c r="K9" s="14"/>
      <c r="L9" s="14">
        <v>4.7614164741193399E-2</v>
      </c>
      <c r="M9" s="14">
        <v>3.4724436948373599E-2</v>
      </c>
      <c r="N9" s="14">
        <v>1.5678457516953501E-2</v>
      </c>
      <c r="O9" s="14">
        <v>4.2842644365643702E-2</v>
      </c>
      <c r="P9" s="14">
        <v>4.0194975150463101E-2</v>
      </c>
      <c r="Q9" s="14">
        <v>3.5521742858971597E-2</v>
      </c>
      <c r="R9" s="14">
        <v>5.1722052349202699E-2</v>
      </c>
      <c r="S9" s="14">
        <v>3.1384173502857597E-2</v>
      </c>
      <c r="T9" s="14">
        <v>2.15620573047598E-2</v>
      </c>
      <c r="U9" s="14">
        <v>2.40419040527655E-2</v>
      </c>
      <c r="V9" s="14">
        <v>3.9103642816505801E-2</v>
      </c>
      <c r="W9" s="14">
        <v>4.4873485621336598E-2</v>
      </c>
      <c r="X9" s="14"/>
      <c r="Y9" s="14">
        <v>4.08848612543928E-2</v>
      </c>
      <c r="Z9" s="14">
        <v>3.4918673242880498E-2</v>
      </c>
      <c r="AA9" s="14">
        <v>3.3748847764536002E-2</v>
      </c>
      <c r="AB9" s="14"/>
      <c r="AC9" s="14">
        <v>3.3577708256790802E-2</v>
      </c>
      <c r="AD9" s="14">
        <v>3.81240274481634E-2</v>
      </c>
      <c r="AE9" s="14">
        <v>3.6487777450425501E-2</v>
      </c>
      <c r="AF9" s="14"/>
      <c r="AG9" s="14">
        <v>0.117353016375239</v>
      </c>
      <c r="AH9" s="14">
        <v>6.3514896806401502E-2</v>
      </c>
      <c r="AI9" s="14">
        <v>3.8633458296850103E-2</v>
      </c>
      <c r="AJ9" s="14">
        <v>2.3095821800910198E-2</v>
      </c>
      <c r="AK9" s="14">
        <v>3.71556009272044E-2</v>
      </c>
    </row>
    <row r="10" spans="2:37" x14ac:dyDescent="0.3">
      <c r="B10" s="15" t="s">
        <v>355</v>
      </c>
      <c r="C10" s="14">
        <v>6.1775961023807398E-2</v>
      </c>
      <c r="D10" s="14">
        <v>6.1661010856340397E-2</v>
      </c>
      <c r="E10" s="14">
        <v>6.1074366667981099E-2</v>
      </c>
      <c r="F10" s="14"/>
      <c r="G10" s="14">
        <v>5.4582885534899303E-2</v>
      </c>
      <c r="H10" s="14">
        <v>5.6119168082129897E-2</v>
      </c>
      <c r="I10" s="14">
        <v>6.1671632773563898E-2</v>
      </c>
      <c r="J10" s="14">
        <v>7.5994394560828904E-2</v>
      </c>
      <c r="K10" s="14"/>
      <c r="L10" s="14">
        <v>8.6992407929745302E-2</v>
      </c>
      <c r="M10" s="14">
        <v>6.4800261434601894E-2</v>
      </c>
      <c r="N10" s="14">
        <v>5.4079734031873099E-2</v>
      </c>
      <c r="O10" s="14">
        <v>3.0334387092389899E-2</v>
      </c>
      <c r="P10" s="14">
        <v>6.9221723824051701E-2</v>
      </c>
      <c r="Q10" s="14">
        <v>9.5125927026537202E-2</v>
      </c>
      <c r="R10" s="14">
        <v>7.5699573757153193E-2</v>
      </c>
      <c r="S10" s="14">
        <v>4.5670063446075999E-2</v>
      </c>
      <c r="T10" s="14">
        <v>3.2414481783826901E-2</v>
      </c>
      <c r="U10" s="14">
        <v>4.1671697832005701E-2</v>
      </c>
      <c r="V10" s="14">
        <v>6.4801858153613306E-2</v>
      </c>
      <c r="W10" s="14">
        <v>7.0742232453725906E-2</v>
      </c>
      <c r="X10" s="14"/>
      <c r="Y10" s="14">
        <v>5.0078119581885197E-2</v>
      </c>
      <c r="Z10" s="14">
        <v>7.8984234921633797E-2</v>
      </c>
      <c r="AA10" s="14">
        <v>4.2292521052551997E-2</v>
      </c>
      <c r="AB10" s="14"/>
      <c r="AC10" s="14">
        <v>5.2952976490079802E-2</v>
      </c>
      <c r="AD10" s="14">
        <v>5.6305828157590401E-2</v>
      </c>
      <c r="AE10" s="14">
        <v>8.3350905569420805E-2</v>
      </c>
      <c r="AF10" s="14"/>
      <c r="AG10" s="14">
        <v>0.18365502490633101</v>
      </c>
      <c r="AH10" s="14">
        <v>9.1829433101972904E-2</v>
      </c>
      <c r="AI10" s="14">
        <v>5.9324528108350899E-2</v>
      </c>
      <c r="AJ10" s="14">
        <v>3.8363320544740197E-2</v>
      </c>
      <c r="AK10" s="14">
        <v>8.2716084530532794E-2</v>
      </c>
    </row>
    <row r="11" spans="2:37" x14ac:dyDescent="0.3">
      <c r="B11" s="15" t="s">
        <v>356</v>
      </c>
      <c r="C11" s="14">
        <v>0.23649013085672899</v>
      </c>
      <c r="D11" s="14">
        <v>0.22007200688969999</v>
      </c>
      <c r="E11" s="14">
        <v>0.25359214703621602</v>
      </c>
      <c r="F11" s="14"/>
      <c r="G11" s="14">
        <v>0.209314724481587</v>
      </c>
      <c r="H11" s="14">
        <v>0.222364439392818</v>
      </c>
      <c r="I11" s="14">
        <v>0.28222357990969499</v>
      </c>
      <c r="J11" s="14">
        <v>0.241584027536205</v>
      </c>
      <c r="K11" s="14"/>
      <c r="L11" s="14">
        <v>0.22215223981155399</v>
      </c>
      <c r="M11" s="14">
        <v>0.25641089999653799</v>
      </c>
      <c r="N11" s="14">
        <v>0.26652446858601903</v>
      </c>
      <c r="O11" s="14">
        <v>0.26370794819751397</v>
      </c>
      <c r="P11" s="14">
        <v>0.27773221048186902</v>
      </c>
      <c r="Q11" s="14">
        <v>0.20554370312357301</v>
      </c>
      <c r="R11" s="14">
        <v>0.18162464158011701</v>
      </c>
      <c r="S11" s="14">
        <v>0.21684798292534899</v>
      </c>
      <c r="T11" s="14">
        <v>0.23188815063638299</v>
      </c>
      <c r="U11" s="14">
        <v>0.22270625122690699</v>
      </c>
      <c r="V11" s="14">
        <v>0.21396074480373301</v>
      </c>
      <c r="W11" s="14">
        <v>0.324752304703948</v>
      </c>
      <c r="X11" s="14"/>
      <c r="Y11" s="14">
        <v>0.25248250242790798</v>
      </c>
      <c r="Z11" s="14">
        <v>0.22421439314445399</v>
      </c>
      <c r="AA11" s="14">
        <v>0.25600729249826998</v>
      </c>
      <c r="AB11" s="14"/>
      <c r="AC11" s="14">
        <v>0.24739157538637799</v>
      </c>
      <c r="AD11" s="14">
        <v>0.21450244701323601</v>
      </c>
      <c r="AE11" s="14">
        <v>0.25842843529847398</v>
      </c>
      <c r="AF11" s="14"/>
      <c r="AG11" s="14">
        <v>0.25098340780902401</v>
      </c>
      <c r="AH11" s="14">
        <v>0.242240645700811</v>
      </c>
      <c r="AI11" s="14">
        <v>0.22536869624038799</v>
      </c>
      <c r="AJ11" s="14">
        <v>0.23239384376147501</v>
      </c>
      <c r="AK11" s="14">
        <v>0.254954311707703</v>
      </c>
    </row>
    <row r="12" spans="2:37" x14ac:dyDescent="0.3">
      <c r="B12" s="15" t="s">
        <v>357</v>
      </c>
      <c r="C12" s="14">
        <v>0.41517811874185401</v>
      </c>
      <c r="D12" s="14">
        <v>0.42228476309687901</v>
      </c>
      <c r="E12" s="14">
        <v>0.40866918844181999</v>
      </c>
      <c r="F12" s="14"/>
      <c r="G12" s="14">
        <v>0.467199340901502</v>
      </c>
      <c r="H12" s="14">
        <v>0.41859482810108001</v>
      </c>
      <c r="I12" s="14">
        <v>0.39611218011566202</v>
      </c>
      <c r="J12" s="14">
        <v>0.37190220816731501</v>
      </c>
      <c r="K12" s="14"/>
      <c r="L12" s="14">
        <v>0.34702663281259999</v>
      </c>
      <c r="M12" s="14">
        <v>0.39423935864114101</v>
      </c>
      <c r="N12" s="14">
        <v>0.37928175857037</v>
      </c>
      <c r="O12" s="14">
        <v>0.454800497872067</v>
      </c>
      <c r="P12" s="14">
        <v>0.41271424358108799</v>
      </c>
      <c r="Q12" s="14">
        <v>0.40999665439097699</v>
      </c>
      <c r="R12" s="14">
        <v>0.40393776803562798</v>
      </c>
      <c r="S12" s="14">
        <v>0.40887513114816998</v>
      </c>
      <c r="T12" s="14">
        <v>0.46532795890670797</v>
      </c>
      <c r="U12" s="14">
        <v>0.50005452013482299</v>
      </c>
      <c r="V12" s="14">
        <v>0.463016217085228</v>
      </c>
      <c r="W12" s="14">
        <v>0.37118244805890699</v>
      </c>
      <c r="X12" s="14"/>
      <c r="Y12" s="14">
        <v>0.443247083449335</v>
      </c>
      <c r="Z12" s="14">
        <v>0.41957229300249699</v>
      </c>
      <c r="AA12" s="14">
        <v>0.38547226821768898</v>
      </c>
      <c r="AB12" s="14"/>
      <c r="AC12" s="14">
        <v>0.42167585449996398</v>
      </c>
      <c r="AD12" s="14">
        <v>0.42141677977786202</v>
      </c>
      <c r="AE12" s="14">
        <v>0.37922210072317403</v>
      </c>
      <c r="AF12" s="14"/>
      <c r="AG12" s="14">
        <v>0.31400607710248202</v>
      </c>
      <c r="AH12" s="14">
        <v>0.40460172231001201</v>
      </c>
      <c r="AI12" s="14">
        <v>0.43172348784775999</v>
      </c>
      <c r="AJ12" s="14">
        <v>0.44637387529662897</v>
      </c>
      <c r="AK12" s="14">
        <v>0.359323174430493</v>
      </c>
    </row>
    <row r="13" spans="2:37" x14ac:dyDescent="0.3">
      <c r="B13" s="15" t="s">
        <v>358</v>
      </c>
      <c r="C13" s="14">
        <v>0.180508458965736</v>
      </c>
      <c r="D13" s="14">
        <v>0.199843600658382</v>
      </c>
      <c r="E13" s="14">
        <v>0.159808125709231</v>
      </c>
      <c r="F13" s="14"/>
      <c r="G13" s="14">
        <v>0.192725388549223</v>
      </c>
      <c r="H13" s="14">
        <v>0.18850510170736501</v>
      </c>
      <c r="I13" s="14">
        <v>0.162883489028853</v>
      </c>
      <c r="J13" s="14">
        <v>0.17392882356205999</v>
      </c>
      <c r="K13" s="14"/>
      <c r="L13" s="14">
        <v>0.21838732432963401</v>
      </c>
      <c r="M13" s="14">
        <v>0.169661730660292</v>
      </c>
      <c r="N13" s="14">
        <v>0.15896725049956101</v>
      </c>
      <c r="O13" s="14">
        <v>0.11882755622473901</v>
      </c>
      <c r="P13" s="14">
        <v>0.17152209613890201</v>
      </c>
      <c r="Q13" s="14">
        <v>0.189286903198743</v>
      </c>
      <c r="R13" s="14">
        <v>0.228602303498153</v>
      </c>
      <c r="S13" s="14">
        <v>0.188003438465943</v>
      </c>
      <c r="T13" s="14">
        <v>0.187727003150504</v>
      </c>
      <c r="U13" s="14">
        <v>0.16307391891994899</v>
      </c>
      <c r="V13" s="14">
        <v>0.18033727662313001</v>
      </c>
      <c r="W13" s="14">
        <v>0.16523251501573299</v>
      </c>
      <c r="X13" s="14"/>
      <c r="Y13" s="14">
        <v>0.17686466402911999</v>
      </c>
      <c r="Z13" s="14">
        <v>0.17908763546717299</v>
      </c>
      <c r="AA13" s="14">
        <v>0.19829045575430501</v>
      </c>
      <c r="AB13" s="14"/>
      <c r="AC13" s="14">
        <v>0.184399269737028</v>
      </c>
      <c r="AD13" s="14">
        <v>0.19763643371030801</v>
      </c>
      <c r="AE13" s="14">
        <v>0.14041181953925999</v>
      </c>
      <c r="AF13" s="14"/>
      <c r="AG13" s="14">
        <v>0.11570303595536501</v>
      </c>
      <c r="AH13" s="14">
        <v>0.13739043021771999</v>
      </c>
      <c r="AI13" s="14">
        <v>0.21896229904491901</v>
      </c>
      <c r="AJ13" s="14">
        <v>0.18654662588968601</v>
      </c>
      <c r="AK13" s="14">
        <v>0.174110186761436</v>
      </c>
    </row>
    <row r="14" spans="2:37" x14ac:dyDescent="0.3">
      <c r="B14" s="15" t="s">
        <v>122</v>
      </c>
      <c r="C14" s="20">
        <v>7.0509928885012702E-2</v>
      </c>
      <c r="D14" s="20">
        <v>5.3474068347572401E-2</v>
      </c>
      <c r="E14" s="20">
        <v>8.8217743468718302E-2</v>
      </c>
      <c r="F14" s="20"/>
      <c r="G14" s="20">
        <v>5.1883076759394603E-2</v>
      </c>
      <c r="H14" s="20">
        <v>8.0974185653213598E-2</v>
      </c>
      <c r="I14" s="20">
        <v>6.4603211935135907E-2</v>
      </c>
      <c r="J14" s="20">
        <v>8.3674114990120896E-2</v>
      </c>
      <c r="K14" s="20"/>
      <c r="L14" s="20">
        <v>7.7827230375273504E-2</v>
      </c>
      <c r="M14" s="20">
        <v>8.0163312319054103E-2</v>
      </c>
      <c r="N14" s="20">
        <v>0.12546833079522399</v>
      </c>
      <c r="O14" s="20">
        <v>8.9486966247646904E-2</v>
      </c>
      <c r="P14" s="20">
        <v>2.8614750823625499E-2</v>
      </c>
      <c r="Q14" s="20">
        <v>6.4525069401197704E-2</v>
      </c>
      <c r="R14" s="20">
        <v>5.84136607797461E-2</v>
      </c>
      <c r="S14" s="20">
        <v>0.10921921051160401</v>
      </c>
      <c r="T14" s="20">
        <v>6.1080348217819103E-2</v>
      </c>
      <c r="U14" s="20">
        <v>4.8451707833550801E-2</v>
      </c>
      <c r="V14" s="20">
        <v>3.8780260517790502E-2</v>
      </c>
      <c r="W14" s="20">
        <v>2.3217014146349801E-2</v>
      </c>
      <c r="X14" s="20"/>
      <c r="Y14" s="20">
        <v>3.6442769257359002E-2</v>
      </c>
      <c r="Z14" s="20">
        <v>6.3222770221361205E-2</v>
      </c>
      <c r="AA14" s="20">
        <v>8.4188614712647297E-2</v>
      </c>
      <c r="AB14" s="20"/>
      <c r="AC14" s="20">
        <v>6.0002615629759899E-2</v>
      </c>
      <c r="AD14" s="20">
        <v>7.20144838928405E-2</v>
      </c>
      <c r="AE14" s="20">
        <v>0.102098961419245</v>
      </c>
      <c r="AF14" s="20"/>
      <c r="AG14" s="20">
        <v>1.82994378515586E-2</v>
      </c>
      <c r="AH14" s="20">
        <v>6.0422871863082102E-2</v>
      </c>
      <c r="AI14" s="20">
        <v>2.5987530461731599E-2</v>
      </c>
      <c r="AJ14" s="20">
        <v>7.3226512706559596E-2</v>
      </c>
      <c r="AK14" s="20">
        <v>9.1740641642630502E-2</v>
      </c>
    </row>
    <row r="15" spans="2:37" x14ac:dyDescent="0.3">
      <c r="B15" s="16" t="s">
        <v>161</v>
      </c>
    </row>
    <row r="16" spans="2:37" x14ac:dyDescent="0.3">
      <c r="B16" t="s">
        <v>72</v>
      </c>
    </row>
    <row r="17" spans="2:2" x14ac:dyDescent="0.3">
      <c r="B17" t="s">
        <v>73</v>
      </c>
    </row>
    <row r="19" spans="2:2" x14ac:dyDescent="0.3">
      <c r="B19"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K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360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1470</v>
      </c>
      <c r="D7" s="10">
        <v>708</v>
      </c>
      <c r="E7" s="10">
        <v>758</v>
      </c>
      <c r="F7" s="10"/>
      <c r="G7" s="10">
        <v>397</v>
      </c>
      <c r="H7" s="10">
        <v>395</v>
      </c>
      <c r="I7" s="10">
        <v>308</v>
      </c>
      <c r="J7" s="10">
        <v>363</v>
      </c>
      <c r="K7" s="10"/>
      <c r="L7" s="10">
        <v>190</v>
      </c>
      <c r="M7" s="10">
        <v>196</v>
      </c>
      <c r="N7" s="10">
        <v>117</v>
      </c>
      <c r="O7" s="10">
        <v>133</v>
      </c>
      <c r="P7" s="10">
        <v>110</v>
      </c>
      <c r="Q7" s="10">
        <v>125</v>
      </c>
      <c r="R7" s="10">
        <v>123</v>
      </c>
      <c r="S7" s="10">
        <v>57</v>
      </c>
      <c r="T7" s="10">
        <v>153</v>
      </c>
      <c r="U7" s="10">
        <v>145</v>
      </c>
      <c r="V7" s="10">
        <v>78</v>
      </c>
      <c r="W7" s="10">
        <v>43</v>
      </c>
      <c r="X7" s="10"/>
      <c r="Y7" s="10">
        <v>307</v>
      </c>
      <c r="Z7" s="10">
        <v>535</v>
      </c>
      <c r="AA7" s="10">
        <v>91</v>
      </c>
      <c r="AB7" s="10"/>
      <c r="AC7" s="10">
        <v>535</v>
      </c>
      <c r="AD7" s="10">
        <v>545</v>
      </c>
      <c r="AE7" s="10">
        <v>242</v>
      </c>
      <c r="AF7" s="10"/>
      <c r="AG7" s="10">
        <v>53</v>
      </c>
      <c r="AH7" s="10">
        <v>109</v>
      </c>
      <c r="AI7" s="10">
        <v>239</v>
      </c>
      <c r="AJ7" s="10">
        <v>731</v>
      </c>
      <c r="AK7" s="10">
        <v>310</v>
      </c>
    </row>
    <row r="8" spans="2:37" ht="30" customHeight="1" x14ac:dyDescent="0.3">
      <c r="B8" s="11" t="s">
        <v>20</v>
      </c>
      <c r="C8" s="11">
        <v>1468</v>
      </c>
      <c r="D8" s="11">
        <v>711</v>
      </c>
      <c r="E8" s="11">
        <v>753</v>
      </c>
      <c r="F8" s="11"/>
      <c r="G8" s="11">
        <v>392</v>
      </c>
      <c r="H8" s="11">
        <v>391</v>
      </c>
      <c r="I8" s="11">
        <v>314</v>
      </c>
      <c r="J8" s="11">
        <v>364</v>
      </c>
      <c r="K8" s="11"/>
      <c r="L8" s="11">
        <v>195</v>
      </c>
      <c r="M8" s="11">
        <v>195</v>
      </c>
      <c r="N8" s="11">
        <v>116</v>
      </c>
      <c r="O8" s="11">
        <v>130</v>
      </c>
      <c r="P8" s="11">
        <v>108</v>
      </c>
      <c r="Q8" s="11">
        <v>126</v>
      </c>
      <c r="R8" s="11">
        <v>122</v>
      </c>
      <c r="S8" s="11">
        <v>57</v>
      </c>
      <c r="T8" s="11">
        <v>151</v>
      </c>
      <c r="U8" s="11">
        <v>146</v>
      </c>
      <c r="V8" s="11">
        <v>77</v>
      </c>
      <c r="W8" s="11">
        <v>45</v>
      </c>
      <c r="X8" s="11"/>
      <c r="Y8" s="11">
        <v>306</v>
      </c>
      <c r="Z8" s="11">
        <v>537</v>
      </c>
      <c r="AA8" s="11">
        <v>90</v>
      </c>
      <c r="AB8" s="11"/>
      <c r="AC8" s="11">
        <v>532</v>
      </c>
      <c r="AD8" s="11">
        <v>549</v>
      </c>
      <c r="AE8" s="11">
        <v>243</v>
      </c>
      <c r="AF8" s="11"/>
      <c r="AG8" s="11">
        <v>53</v>
      </c>
      <c r="AH8" s="11">
        <v>108</v>
      </c>
      <c r="AI8" s="11">
        <v>239</v>
      </c>
      <c r="AJ8" s="11">
        <v>729</v>
      </c>
      <c r="AK8" s="11">
        <v>310</v>
      </c>
    </row>
    <row r="9" spans="2:37" x14ac:dyDescent="0.3">
      <c r="B9" s="15" t="s">
        <v>354</v>
      </c>
      <c r="C9" s="14">
        <v>2.7152040312440898E-2</v>
      </c>
      <c r="D9" s="14">
        <v>2.84880070458365E-2</v>
      </c>
      <c r="E9" s="14">
        <v>2.6033855242681599E-2</v>
      </c>
      <c r="F9" s="14"/>
      <c r="G9" s="14">
        <v>3.0413589666361901E-2</v>
      </c>
      <c r="H9" s="14">
        <v>2.4870213614276899E-2</v>
      </c>
      <c r="I9" s="14">
        <v>1.6608941003723999E-2</v>
      </c>
      <c r="J9" s="14">
        <v>3.5699024046155298E-2</v>
      </c>
      <c r="K9" s="14"/>
      <c r="L9" s="14">
        <v>2.0248501051651199E-2</v>
      </c>
      <c r="M9" s="14">
        <v>2.1008731521065801E-2</v>
      </c>
      <c r="N9" s="14">
        <v>1.86737177730147E-2</v>
      </c>
      <c r="O9" s="14">
        <v>2.9442733490814998E-2</v>
      </c>
      <c r="P9" s="14">
        <v>1.8496386390783399E-2</v>
      </c>
      <c r="Q9" s="14">
        <v>2.3466031439878101E-2</v>
      </c>
      <c r="R9" s="14">
        <v>2.3669565819601699E-2</v>
      </c>
      <c r="S9" s="14">
        <v>6.8966071980738203E-2</v>
      </c>
      <c r="T9" s="14">
        <v>2.67063192758605E-2</v>
      </c>
      <c r="U9" s="14">
        <v>2.8472544557546199E-2</v>
      </c>
      <c r="V9" s="14">
        <v>6.2951042362366205E-2</v>
      </c>
      <c r="W9" s="14">
        <v>2.30286327570315E-2</v>
      </c>
      <c r="X9" s="14"/>
      <c r="Y9" s="14">
        <v>3.8056882278730303E-2</v>
      </c>
      <c r="Z9" s="14">
        <v>2.61017057730163E-2</v>
      </c>
      <c r="AA9" s="14">
        <v>2.2140997209120002E-2</v>
      </c>
      <c r="AB9" s="14"/>
      <c r="AC9" s="14">
        <v>3.5267209235652901E-2</v>
      </c>
      <c r="AD9" s="14">
        <v>2.5544005317245901E-2</v>
      </c>
      <c r="AE9" s="14">
        <v>2.0175926406117799E-2</v>
      </c>
      <c r="AF9" s="14"/>
      <c r="AG9" s="14">
        <v>1.9335608636349599E-2</v>
      </c>
      <c r="AH9" s="14">
        <v>7.4125719295917797E-2</v>
      </c>
      <c r="AI9" s="14">
        <v>2.93160231242954E-2</v>
      </c>
      <c r="AJ9" s="14">
        <v>1.6283820263037999E-2</v>
      </c>
      <c r="AK9" s="14">
        <v>3.4477373731196699E-2</v>
      </c>
    </row>
    <row r="10" spans="2:37" x14ac:dyDescent="0.3">
      <c r="B10" s="15" t="s">
        <v>355</v>
      </c>
      <c r="C10" s="14">
        <v>6.9610762481431804E-2</v>
      </c>
      <c r="D10" s="14">
        <v>6.4019438396010597E-2</v>
      </c>
      <c r="E10" s="14">
        <v>7.5265461987071097E-2</v>
      </c>
      <c r="F10" s="14"/>
      <c r="G10" s="14">
        <v>5.9581398540829E-2</v>
      </c>
      <c r="H10" s="14">
        <v>5.3168808010303097E-2</v>
      </c>
      <c r="I10" s="14">
        <v>8.9875808009602404E-2</v>
      </c>
      <c r="J10" s="14">
        <v>8.1944585340390799E-2</v>
      </c>
      <c r="K10" s="14"/>
      <c r="L10" s="14">
        <v>8.5347744149114002E-2</v>
      </c>
      <c r="M10" s="14">
        <v>2.4852205961550699E-2</v>
      </c>
      <c r="N10" s="14">
        <v>6.7544764094771198E-2</v>
      </c>
      <c r="O10" s="14">
        <v>8.3226492516501799E-2</v>
      </c>
      <c r="P10" s="14">
        <v>0.10893133397457801</v>
      </c>
      <c r="Q10" s="14">
        <v>0.106075886951614</v>
      </c>
      <c r="R10" s="14">
        <v>6.5511016859991902E-2</v>
      </c>
      <c r="S10" s="14">
        <v>5.2014220706805003E-2</v>
      </c>
      <c r="T10" s="14">
        <v>5.3190634431658501E-2</v>
      </c>
      <c r="U10" s="14">
        <v>4.7720674178852202E-2</v>
      </c>
      <c r="V10" s="14">
        <v>0.101561135995956</v>
      </c>
      <c r="W10" s="14">
        <v>7.0323940697950393E-2</v>
      </c>
      <c r="X10" s="14"/>
      <c r="Y10" s="14">
        <v>7.2791053641666506E-2</v>
      </c>
      <c r="Z10" s="14">
        <v>6.4885840392101907E-2</v>
      </c>
      <c r="AA10" s="14">
        <v>3.2846358912348002E-2</v>
      </c>
      <c r="AB10" s="14"/>
      <c r="AC10" s="14">
        <v>8.7289118107773497E-2</v>
      </c>
      <c r="AD10" s="14">
        <v>4.0445402137278597E-2</v>
      </c>
      <c r="AE10" s="14">
        <v>8.2585724217985296E-2</v>
      </c>
      <c r="AF10" s="14"/>
      <c r="AG10" s="14">
        <v>0.15343030633947199</v>
      </c>
      <c r="AH10" s="14">
        <v>6.5929786898419898E-2</v>
      </c>
      <c r="AI10" s="14">
        <v>6.6423593135447295E-2</v>
      </c>
      <c r="AJ10" s="14">
        <v>6.2744650849843403E-2</v>
      </c>
      <c r="AK10" s="14">
        <v>8.1308657476453494E-2</v>
      </c>
    </row>
    <row r="11" spans="2:37" x14ac:dyDescent="0.3">
      <c r="B11" s="15" t="s">
        <v>356</v>
      </c>
      <c r="C11" s="14">
        <v>0.38068114264522601</v>
      </c>
      <c r="D11" s="14">
        <v>0.37205350765419998</v>
      </c>
      <c r="E11" s="14">
        <v>0.38950200161783599</v>
      </c>
      <c r="F11" s="14"/>
      <c r="G11" s="14">
        <v>0.42319707705119203</v>
      </c>
      <c r="H11" s="14">
        <v>0.38063025959728303</v>
      </c>
      <c r="I11" s="14">
        <v>0.37107873840867001</v>
      </c>
      <c r="J11" s="14">
        <v>0.35049866857273199</v>
      </c>
      <c r="K11" s="14"/>
      <c r="L11" s="14">
        <v>0.34749604313603499</v>
      </c>
      <c r="M11" s="14">
        <v>0.41370043714686999</v>
      </c>
      <c r="N11" s="14">
        <v>0.44504759221416301</v>
      </c>
      <c r="O11" s="14">
        <v>0.38529540960383302</v>
      </c>
      <c r="P11" s="14">
        <v>0.39237735980397898</v>
      </c>
      <c r="Q11" s="14">
        <v>0.33047631849479098</v>
      </c>
      <c r="R11" s="14">
        <v>0.39955045820200802</v>
      </c>
      <c r="S11" s="14">
        <v>0.39711217981137198</v>
      </c>
      <c r="T11" s="14">
        <v>0.39451135738820498</v>
      </c>
      <c r="U11" s="14">
        <v>0.31940855646036098</v>
      </c>
      <c r="V11" s="14">
        <v>0.35336842468478002</v>
      </c>
      <c r="W11" s="14">
        <v>0.44173303664817598</v>
      </c>
      <c r="X11" s="14"/>
      <c r="Y11" s="14">
        <v>0.422998945636061</v>
      </c>
      <c r="Z11" s="14">
        <v>0.32940077464102802</v>
      </c>
      <c r="AA11" s="14">
        <v>0.42794415792111201</v>
      </c>
      <c r="AB11" s="14"/>
      <c r="AC11" s="14">
        <v>0.41827204772478399</v>
      </c>
      <c r="AD11" s="14">
        <v>0.379830357217947</v>
      </c>
      <c r="AE11" s="14">
        <v>0.34830868040658802</v>
      </c>
      <c r="AF11" s="14"/>
      <c r="AG11" s="14">
        <v>0.41222881332824401</v>
      </c>
      <c r="AH11" s="14">
        <v>0.44015252158386903</v>
      </c>
      <c r="AI11" s="14">
        <v>0.34956271444286702</v>
      </c>
      <c r="AJ11" s="14">
        <v>0.39198584648663998</v>
      </c>
      <c r="AK11" s="14">
        <v>0.36346502625062899</v>
      </c>
    </row>
    <row r="12" spans="2:37" x14ac:dyDescent="0.3">
      <c r="B12" s="15" t="s">
        <v>357</v>
      </c>
      <c r="C12" s="14">
        <v>0.33785744341830598</v>
      </c>
      <c r="D12" s="14">
        <v>0.34321376713545798</v>
      </c>
      <c r="E12" s="14">
        <v>0.33327957407048497</v>
      </c>
      <c r="F12" s="14"/>
      <c r="G12" s="14">
        <v>0.34091892406781199</v>
      </c>
      <c r="H12" s="14">
        <v>0.36690861258630397</v>
      </c>
      <c r="I12" s="14">
        <v>0.30266745032843501</v>
      </c>
      <c r="J12" s="14">
        <v>0.33464748048910697</v>
      </c>
      <c r="K12" s="14"/>
      <c r="L12" s="14">
        <v>0.362585670886381</v>
      </c>
      <c r="M12" s="14">
        <v>0.376116306838498</v>
      </c>
      <c r="N12" s="14">
        <v>0.32504403308377799</v>
      </c>
      <c r="O12" s="14">
        <v>0.34571854408747199</v>
      </c>
      <c r="P12" s="14">
        <v>0.31428781945161</v>
      </c>
      <c r="Q12" s="14">
        <v>0.33860644822326602</v>
      </c>
      <c r="R12" s="14">
        <v>0.34956833228383499</v>
      </c>
      <c r="S12" s="14">
        <v>0.21216256903691499</v>
      </c>
      <c r="T12" s="14">
        <v>0.2910421524365</v>
      </c>
      <c r="U12" s="14">
        <v>0.41116376248319803</v>
      </c>
      <c r="V12" s="14">
        <v>0.29217133162291398</v>
      </c>
      <c r="W12" s="14">
        <v>0.253206077697123</v>
      </c>
      <c r="X12" s="14"/>
      <c r="Y12" s="14">
        <v>0.29370199107212203</v>
      </c>
      <c r="Z12" s="14">
        <v>0.37345710966058798</v>
      </c>
      <c r="AA12" s="14">
        <v>0.38312843268881402</v>
      </c>
      <c r="AB12" s="14"/>
      <c r="AC12" s="14">
        <v>0.293844069026368</v>
      </c>
      <c r="AD12" s="14">
        <v>0.36902876733308598</v>
      </c>
      <c r="AE12" s="14">
        <v>0.31316915067861001</v>
      </c>
      <c r="AF12" s="14"/>
      <c r="AG12" s="14">
        <v>0.26375381638430101</v>
      </c>
      <c r="AH12" s="14">
        <v>0.327111771386845</v>
      </c>
      <c r="AI12" s="14">
        <v>0.37314109710305099</v>
      </c>
      <c r="AJ12" s="14">
        <v>0.34164083312509302</v>
      </c>
      <c r="AK12" s="14">
        <v>0.31718442144764097</v>
      </c>
    </row>
    <row r="13" spans="2:37" x14ac:dyDescent="0.3">
      <c r="B13" s="15" t="s">
        <v>358</v>
      </c>
      <c r="C13" s="14">
        <v>0.10391375566283</v>
      </c>
      <c r="D13" s="14">
        <v>0.12344307200289199</v>
      </c>
      <c r="E13" s="14">
        <v>8.4676773715737993E-2</v>
      </c>
      <c r="F13" s="14"/>
      <c r="G13" s="14">
        <v>0.103424346728474</v>
      </c>
      <c r="H13" s="14">
        <v>0.101925747426483</v>
      </c>
      <c r="I13" s="14">
        <v>0.114035187087318</v>
      </c>
      <c r="J13" s="14">
        <v>9.7183641764329906E-2</v>
      </c>
      <c r="K13" s="14"/>
      <c r="L13" s="14">
        <v>0.122625690572609</v>
      </c>
      <c r="M13" s="14">
        <v>8.7050290938341296E-2</v>
      </c>
      <c r="N13" s="14">
        <v>4.2098989067730901E-2</v>
      </c>
      <c r="O13" s="14">
        <v>8.17261179835303E-2</v>
      </c>
      <c r="P13" s="14">
        <v>0.121087828499886</v>
      </c>
      <c r="Q13" s="14">
        <v>0.120400959543897</v>
      </c>
      <c r="R13" s="14">
        <v>8.0551070430007102E-2</v>
      </c>
      <c r="S13" s="14">
        <v>0.181882370364576</v>
      </c>
      <c r="T13" s="14">
        <v>0.12367475690603</v>
      </c>
      <c r="U13" s="14">
        <v>0.102307170042662</v>
      </c>
      <c r="V13" s="14">
        <v>0.126464859026482</v>
      </c>
      <c r="W13" s="14">
        <v>9.7458485751863694E-2</v>
      </c>
      <c r="X13" s="14"/>
      <c r="Y13" s="14">
        <v>0.11054913258232001</v>
      </c>
      <c r="Z13" s="14">
        <v>0.120514388598414</v>
      </c>
      <c r="AA13" s="14">
        <v>0.11206527575820099</v>
      </c>
      <c r="AB13" s="14"/>
      <c r="AC13" s="14">
        <v>9.4702957827526302E-2</v>
      </c>
      <c r="AD13" s="14">
        <v>0.11188256891088399</v>
      </c>
      <c r="AE13" s="14">
        <v>0.13186525208772301</v>
      </c>
      <c r="AF13" s="14"/>
      <c r="AG13" s="14">
        <v>0.13267205168604801</v>
      </c>
      <c r="AH13" s="14">
        <v>5.6345247651092299E-2</v>
      </c>
      <c r="AI13" s="14">
        <v>0.13239643274373</v>
      </c>
      <c r="AJ13" s="14">
        <v>9.6717321729841405E-2</v>
      </c>
      <c r="AK13" s="14">
        <v>0.10704081356786301</v>
      </c>
    </row>
    <row r="14" spans="2:37" x14ac:dyDescent="0.3">
      <c r="B14" s="15" t="s">
        <v>122</v>
      </c>
      <c r="C14" s="20">
        <v>8.0784855479764495E-2</v>
      </c>
      <c r="D14" s="20">
        <v>6.8782207765603204E-2</v>
      </c>
      <c r="E14" s="20">
        <v>9.1242333366189199E-2</v>
      </c>
      <c r="F14" s="20"/>
      <c r="G14" s="20">
        <v>4.2464663945331403E-2</v>
      </c>
      <c r="H14" s="20">
        <v>7.2496358765350599E-2</v>
      </c>
      <c r="I14" s="20">
        <v>0.10573387516225</v>
      </c>
      <c r="J14" s="20">
        <v>0.10002659978728499</v>
      </c>
      <c r="K14" s="20"/>
      <c r="L14" s="20">
        <v>6.1696350204210798E-2</v>
      </c>
      <c r="M14" s="20">
        <v>7.7272027593673701E-2</v>
      </c>
      <c r="N14" s="20">
        <v>0.10159090376654201</v>
      </c>
      <c r="O14" s="20">
        <v>7.4590702317847798E-2</v>
      </c>
      <c r="P14" s="20">
        <v>4.4819271879163097E-2</v>
      </c>
      <c r="Q14" s="20">
        <v>8.0974355346554602E-2</v>
      </c>
      <c r="R14" s="20">
        <v>8.1149556404555803E-2</v>
      </c>
      <c r="S14" s="20">
        <v>8.7862588099594602E-2</v>
      </c>
      <c r="T14" s="20">
        <v>0.110874779561746</v>
      </c>
      <c r="U14" s="20">
        <v>9.0927292277380306E-2</v>
      </c>
      <c r="V14" s="20">
        <v>6.3483206307501497E-2</v>
      </c>
      <c r="W14" s="20">
        <v>0.114249826447855</v>
      </c>
      <c r="X14" s="20"/>
      <c r="Y14" s="20">
        <v>6.19019947891001E-2</v>
      </c>
      <c r="Z14" s="20">
        <v>8.5640180934851401E-2</v>
      </c>
      <c r="AA14" s="20">
        <v>2.18747775104049E-2</v>
      </c>
      <c r="AB14" s="20"/>
      <c r="AC14" s="20">
        <v>7.0624598077895298E-2</v>
      </c>
      <c r="AD14" s="20">
        <v>7.32688990835582E-2</v>
      </c>
      <c r="AE14" s="20">
        <v>0.103895266202977</v>
      </c>
      <c r="AF14" s="20"/>
      <c r="AG14" s="20">
        <v>1.8579403625584901E-2</v>
      </c>
      <c r="AH14" s="20">
        <v>3.6334953183855899E-2</v>
      </c>
      <c r="AI14" s="20">
        <v>4.9160139450609097E-2</v>
      </c>
      <c r="AJ14" s="20">
        <v>9.0627527545543304E-2</v>
      </c>
      <c r="AK14" s="20">
        <v>9.6523707526216695E-2</v>
      </c>
    </row>
    <row r="15" spans="2:37" x14ac:dyDescent="0.3">
      <c r="B15" s="16" t="s">
        <v>161</v>
      </c>
    </row>
    <row r="16" spans="2:37" x14ac:dyDescent="0.3">
      <c r="B16" t="s">
        <v>72</v>
      </c>
    </row>
    <row r="17" spans="2:2" x14ac:dyDescent="0.3">
      <c r="B17" t="s">
        <v>73</v>
      </c>
    </row>
    <row r="19" spans="2:2" x14ac:dyDescent="0.3">
      <c r="B19"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361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275</v>
      </c>
      <c r="C9" s="14">
        <v>0.21167028870820301</v>
      </c>
      <c r="D9" s="14">
        <v>0.23635616963164799</v>
      </c>
      <c r="E9" s="14">
        <v>0.187002146172905</v>
      </c>
      <c r="F9" s="14"/>
      <c r="G9" s="14">
        <v>0.23977826889743101</v>
      </c>
      <c r="H9" s="14">
        <v>0.21807179927523199</v>
      </c>
      <c r="I9" s="14">
        <v>0.190438549970361</v>
      </c>
      <c r="J9" s="14">
        <v>0.19358869988934599</v>
      </c>
      <c r="K9" s="14"/>
      <c r="L9" s="14">
        <v>0.24022224631602301</v>
      </c>
      <c r="M9" s="14">
        <v>0.187261809726989</v>
      </c>
      <c r="N9" s="14">
        <v>0.17472878992249899</v>
      </c>
      <c r="O9" s="14">
        <v>0.20402263602172299</v>
      </c>
      <c r="P9" s="14">
        <v>0.18571830595162001</v>
      </c>
      <c r="Q9" s="14">
        <v>0.218454232529979</v>
      </c>
      <c r="R9" s="14">
        <v>0.24202459617288</v>
      </c>
      <c r="S9" s="14">
        <v>0.26955904633959199</v>
      </c>
      <c r="T9" s="14">
        <v>0.19370962360378299</v>
      </c>
      <c r="U9" s="14">
        <v>0.21889584458859901</v>
      </c>
      <c r="V9" s="14">
        <v>0.19544357527730899</v>
      </c>
      <c r="W9" s="14">
        <v>0.25955616923402097</v>
      </c>
      <c r="X9" s="14"/>
      <c r="Y9" s="14">
        <v>0.245757611122012</v>
      </c>
      <c r="Z9" s="14">
        <v>0.23916463800889101</v>
      </c>
      <c r="AA9" s="14">
        <v>0.18906187646261199</v>
      </c>
      <c r="AB9" s="14"/>
      <c r="AC9" s="14">
        <v>0.22590061391524399</v>
      </c>
      <c r="AD9" s="14">
        <v>0.22122901328838701</v>
      </c>
      <c r="AE9" s="14">
        <v>0.17623811016746699</v>
      </c>
      <c r="AF9" s="14"/>
      <c r="AG9" s="14">
        <v>0.25962263293299598</v>
      </c>
      <c r="AH9" s="14">
        <v>0.23566798540478101</v>
      </c>
      <c r="AI9" s="14">
        <v>0.23735404603125099</v>
      </c>
      <c r="AJ9" s="14">
        <v>0.206771650413928</v>
      </c>
      <c r="AK9" s="14">
        <v>0.18162329916467401</v>
      </c>
    </row>
    <row r="10" spans="2:37" x14ac:dyDescent="0.3">
      <c r="B10" s="15" t="s">
        <v>276</v>
      </c>
      <c r="C10" s="14">
        <v>0.36854185330946798</v>
      </c>
      <c r="D10" s="14">
        <v>0.34896490384807799</v>
      </c>
      <c r="E10" s="14">
        <v>0.38744156714056999</v>
      </c>
      <c r="F10" s="14"/>
      <c r="G10" s="14">
        <v>0.39718472372790598</v>
      </c>
      <c r="H10" s="14">
        <v>0.37532274127068699</v>
      </c>
      <c r="I10" s="14">
        <v>0.37638522877300401</v>
      </c>
      <c r="J10" s="14">
        <v>0.32768400198179498</v>
      </c>
      <c r="K10" s="14"/>
      <c r="L10" s="14">
        <v>0.34302024285860699</v>
      </c>
      <c r="M10" s="14">
        <v>0.43485407218019001</v>
      </c>
      <c r="N10" s="14">
        <v>0.381095695243441</v>
      </c>
      <c r="O10" s="14">
        <v>0.32152556698651602</v>
      </c>
      <c r="P10" s="14">
        <v>0.43848245798584901</v>
      </c>
      <c r="Q10" s="14">
        <v>0.36351716077271701</v>
      </c>
      <c r="R10" s="14">
        <v>0.35041473109573001</v>
      </c>
      <c r="S10" s="14">
        <v>0.32822376530897002</v>
      </c>
      <c r="T10" s="14">
        <v>0.34205263194341701</v>
      </c>
      <c r="U10" s="14">
        <v>0.34446448452992001</v>
      </c>
      <c r="V10" s="14">
        <v>0.40467080937460598</v>
      </c>
      <c r="W10" s="14">
        <v>0.370579505950758</v>
      </c>
      <c r="X10" s="14"/>
      <c r="Y10" s="14">
        <v>0.40229831218275303</v>
      </c>
      <c r="Z10" s="14">
        <v>0.37847663563565898</v>
      </c>
      <c r="AA10" s="14">
        <v>0.40575824857917903</v>
      </c>
      <c r="AB10" s="14"/>
      <c r="AC10" s="14">
        <v>0.35131763639939101</v>
      </c>
      <c r="AD10" s="14">
        <v>0.381062695186765</v>
      </c>
      <c r="AE10" s="14">
        <v>0.38357883247484098</v>
      </c>
      <c r="AF10" s="14"/>
      <c r="AG10" s="14">
        <v>0.36872674856297799</v>
      </c>
      <c r="AH10" s="14">
        <v>0.36650921496835498</v>
      </c>
      <c r="AI10" s="14">
        <v>0.38540433871482899</v>
      </c>
      <c r="AJ10" s="14">
        <v>0.37273442775647397</v>
      </c>
      <c r="AK10" s="14">
        <v>0.368876697728098</v>
      </c>
    </row>
    <row r="11" spans="2:37" x14ac:dyDescent="0.3">
      <c r="B11" s="15" t="s">
        <v>310</v>
      </c>
      <c r="C11" s="14">
        <v>0.23197702295411701</v>
      </c>
      <c r="D11" s="14">
        <v>0.22295079601832701</v>
      </c>
      <c r="E11" s="14">
        <v>0.24231735593197701</v>
      </c>
      <c r="F11" s="14"/>
      <c r="G11" s="14">
        <v>0.20800121934540899</v>
      </c>
      <c r="H11" s="14">
        <v>0.234864794053499</v>
      </c>
      <c r="I11" s="14">
        <v>0.21179285294306499</v>
      </c>
      <c r="J11" s="14">
        <v>0.27211566647406199</v>
      </c>
      <c r="K11" s="14"/>
      <c r="L11" s="14">
        <v>0.23215793642869401</v>
      </c>
      <c r="M11" s="14">
        <v>0.212077338100783</v>
      </c>
      <c r="N11" s="14">
        <v>0.28384061689725099</v>
      </c>
      <c r="O11" s="14">
        <v>0.23282476742175501</v>
      </c>
      <c r="P11" s="14">
        <v>0.20647411434867599</v>
      </c>
      <c r="Q11" s="14">
        <v>0.22082422644826799</v>
      </c>
      <c r="R11" s="14">
        <v>0.224724719893661</v>
      </c>
      <c r="S11" s="14">
        <v>0.188246917102146</v>
      </c>
      <c r="T11" s="14">
        <v>0.26713371367782202</v>
      </c>
      <c r="U11" s="14">
        <v>0.22865139318222399</v>
      </c>
      <c r="V11" s="14">
        <v>0.23758871769821299</v>
      </c>
      <c r="W11" s="14">
        <v>0.218563308795897</v>
      </c>
      <c r="X11" s="14"/>
      <c r="Y11" s="14">
        <v>0.20893669512530499</v>
      </c>
      <c r="Z11" s="14">
        <v>0.21991312042494099</v>
      </c>
      <c r="AA11" s="14">
        <v>0.23869524987158999</v>
      </c>
      <c r="AB11" s="14"/>
      <c r="AC11" s="14">
        <v>0.21561841567939899</v>
      </c>
      <c r="AD11" s="14">
        <v>0.230070927478497</v>
      </c>
      <c r="AE11" s="14">
        <v>0.26430394847769101</v>
      </c>
      <c r="AF11" s="14"/>
      <c r="AG11" s="14">
        <v>0.209783906513689</v>
      </c>
      <c r="AH11" s="14">
        <v>0.23637429616478201</v>
      </c>
      <c r="AI11" s="14">
        <v>0.21759707393430699</v>
      </c>
      <c r="AJ11" s="14">
        <v>0.23599853162138101</v>
      </c>
      <c r="AK11" s="14">
        <v>0.22969323017585999</v>
      </c>
    </row>
    <row r="12" spans="2:37" x14ac:dyDescent="0.3">
      <c r="B12" s="15" t="s">
        <v>278</v>
      </c>
      <c r="C12" s="14">
        <v>8.1682568275832104E-2</v>
      </c>
      <c r="D12" s="14">
        <v>8.4286336165465797E-2</v>
      </c>
      <c r="E12" s="14">
        <v>7.9678391173549204E-2</v>
      </c>
      <c r="F12" s="14"/>
      <c r="G12" s="14">
        <v>7.4485087729956198E-2</v>
      </c>
      <c r="H12" s="14">
        <v>6.8311782874532503E-2</v>
      </c>
      <c r="I12" s="14">
        <v>0.113478969833336</v>
      </c>
      <c r="J12" s="14">
        <v>7.26950186025659E-2</v>
      </c>
      <c r="K12" s="14"/>
      <c r="L12" s="14">
        <v>6.6974650302082606E-2</v>
      </c>
      <c r="M12" s="14">
        <v>9.1072392704262803E-2</v>
      </c>
      <c r="N12" s="14">
        <v>6.2787283611586003E-2</v>
      </c>
      <c r="O12" s="14">
        <v>0.10056738159180199</v>
      </c>
      <c r="P12" s="14">
        <v>9.8768072095065093E-2</v>
      </c>
      <c r="Q12" s="14">
        <v>6.4245608570478896E-2</v>
      </c>
      <c r="R12" s="14">
        <v>7.8223774823461698E-2</v>
      </c>
      <c r="S12" s="14">
        <v>9.8783752254149093E-2</v>
      </c>
      <c r="T12" s="14">
        <v>8.6399836338828903E-2</v>
      </c>
      <c r="U12" s="14">
        <v>8.8736851855740206E-2</v>
      </c>
      <c r="V12" s="14">
        <v>8.4869918268259001E-2</v>
      </c>
      <c r="W12" s="14">
        <v>5.8387019928660598E-2</v>
      </c>
      <c r="X12" s="14"/>
      <c r="Y12" s="14">
        <v>6.9296114109735102E-2</v>
      </c>
      <c r="Z12" s="14">
        <v>6.9484821225848994E-2</v>
      </c>
      <c r="AA12" s="14">
        <v>0.10748781835655501</v>
      </c>
      <c r="AB12" s="14"/>
      <c r="AC12" s="14">
        <v>8.8263080579644701E-2</v>
      </c>
      <c r="AD12" s="14">
        <v>7.4217664601452904E-2</v>
      </c>
      <c r="AE12" s="14">
        <v>7.0178619275409304E-2</v>
      </c>
      <c r="AF12" s="14"/>
      <c r="AG12" s="14">
        <v>7.38071880101277E-2</v>
      </c>
      <c r="AH12" s="14">
        <v>6.5853017178810994E-2</v>
      </c>
      <c r="AI12" s="14">
        <v>8.9319546167182406E-2</v>
      </c>
      <c r="AJ12" s="14">
        <v>7.5479936623448998E-2</v>
      </c>
      <c r="AK12" s="14">
        <v>9.74012932767227E-2</v>
      </c>
    </row>
    <row r="13" spans="2:37" x14ac:dyDescent="0.3">
      <c r="B13" s="15" t="s">
        <v>279</v>
      </c>
      <c r="C13" s="14">
        <v>6.08986265618E-2</v>
      </c>
      <c r="D13" s="14">
        <v>7.3443315833372894E-2</v>
      </c>
      <c r="E13" s="14">
        <v>4.8378514928966998E-2</v>
      </c>
      <c r="F13" s="14"/>
      <c r="G13" s="14">
        <v>4.7976726575034302E-2</v>
      </c>
      <c r="H13" s="14">
        <v>6.2056901077010299E-2</v>
      </c>
      <c r="I13" s="14">
        <v>5.5699945916903797E-2</v>
      </c>
      <c r="J13" s="14">
        <v>7.9119236241457003E-2</v>
      </c>
      <c r="K13" s="14"/>
      <c r="L13" s="14">
        <v>7.6445348530088206E-2</v>
      </c>
      <c r="M13" s="14">
        <v>3.2315097567038001E-2</v>
      </c>
      <c r="N13" s="14">
        <v>3.63073465022902E-2</v>
      </c>
      <c r="O13" s="14">
        <v>9.1032087371950302E-2</v>
      </c>
      <c r="P13" s="14">
        <v>4.7187722727765197E-2</v>
      </c>
      <c r="Q13" s="14">
        <v>7.7030521668691704E-2</v>
      </c>
      <c r="R13" s="14">
        <v>6.7695810533758699E-2</v>
      </c>
      <c r="S13" s="14">
        <v>6.5470505095609505E-2</v>
      </c>
      <c r="T13" s="14">
        <v>5.3944894794636697E-2</v>
      </c>
      <c r="U13" s="14">
        <v>7.4893575994158093E-2</v>
      </c>
      <c r="V13" s="14">
        <v>5.1304202186353703E-2</v>
      </c>
      <c r="W13" s="14">
        <v>4.6250815428110797E-2</v>
      </c>
      <c r="X13" s="14"/>
      <c r="Y13" s="14">
        <v>3.9093486046876499E-2</v>
      </c>
      <c r="Z13" s="14">
        <v>5.65054668745694E-2</v>
      </c>
      <c r="AA13" s="14">
        <v>4.2907494629374897E-2</v>
      </c>
      <c r="AB13" s="14"/>
      <c r="AC13" s="14">
        <v>7.3657587026343604E-2</v>
      </c>
      <c r="AD13" s="14">
        <v>5.55287460416354E-2</v>
      </c>
      <c r="AE13" s="14">
        <v>5.6491440721282003E-2</v>
      </c>
      <c r="AF13" s="14"/>
      <c r="AG13" s="14">
        <v>6.9797157870783402E-2</v>
      </c>
      <c r="AH13" s="14">
        <v>7.0911429156227404E-2</v>
      </c>
      <c r="AI13" s="14">
        <v>5.05217960784183E-2</v>
      </c>
      <c r="AJ13" s="14">
        <v>6.02165800581171E-2</v>
      </c>
      <c r="AK13" s="14">
        <v>6.6756099666528901E-2</v>
      </c>
    </row>
    <row r="14" spans="2:37" x14ac:dyDescent="0.3">
      <c r="B14" s="15" t="s">
        <v>122</v>
      </c>
      <c r="C14" s="14">
        <v>4.5229640190579901E-2</v>
      </c>
      <c r="D14" s="14">
        <v>3.3998478503108699E-2</v>
      </c>
      <c r="E14" s="14">
        <v>5.5182024652030599E-2</v>
      </c>
      <c r="F14" s="14"/>
      <c r="G14" s="14">
        <v>3.2573973724263301E-2</v>
      </c>
      <c r="H14" s="14">
        <v>4.1371981449039703E-2</v>
      </c>
      <c r="I14" s="14">
        <v>5.2204452563329798E-2</v>
      </c>
      <c r="J14" s="14">
        <v>5.47973768107742E-2</v>
      </c>
      <c r="K14" s="14"/>
      <c r="L14" s="14">
        <v>4.1179575564504599E-2</v>
      </c>
      <c r="M14" s="14">
        <v>4.24192897207376E-2</v>
      </c>
      <c r="N14" s="14">
        <v>6.1240267822933299E-2</v>
      </c>
      <c r="O14" s="14">
        <v>5.0027560606253199E-2</v>
      </c>
      <c r="P14" s="14">
        <v>2.3369326891025E-2</v>
      </c>
      <c r="Q14" s="14">
        <v>5.5928250009865101E-2</v>
      </c>
      <c r="R14" s="14">
        <v>3.69163674805085E-2</v>
      </c>
      <c r="S14" s="14">
        <v>4.97160138995347E-2</v>
      </c>
      <c r="T14" s="14">
        <v>5.6759299641511801E-2</v>
      </c>
      <c r="U14" s="14">
        <v>4.4357849849358998E-2</v>
      </c>
      <c r="V14" s="14">
        <v>2.6122777195259399E-2</v>
      </c>
      <c r="W14" s="14">
        <v>4.6663180662552602E-2</v>
      </c>
      <c r="X14" s="14"/>
      <c r="Y14" s="14">
        <v>3.46177814133177E-2</v>
      </c>
      <c r="Z14" s="14">
        <v>3.64553178300909E-2</v>
      </c>
      <c r="AA14" s="14">
        <v>1.6089312100689101E-2</v>
      </c>
      <c r="AB14" s="14"/>
      <c r="AC14" s="14">
        <v>4.5242666399977802E-2</v>
      </c>
      <c r="AD14" s="14">
        <v>3.7890953403263303E-2</v>
      </c>
      <c r="AE14" s="14">
        <v>4.9209048883309597E-2</v>
      </c>
      <c r="AF14" s="14"/>
      <c r="AG14" s="14">
        <v>1.82623661094263E-2</v>
      </c>
      <c r="AH14" s="14">
        <v>2.46840571270441E-2</v>
      </c>
      <c r="AI14" s="14">
        <v>1.9803199074011901E-2</v>
      </c>
      <c r="AJ14" s="14">
        <v>4.8798873526651798E-2</v>
      </c>
      <c r="AK14" s="14">
        <v>5.5649379988116199E-2</v>
      </c>
    </row>
    <row r="15" spans="2:37" x14ac:dyDescent="0.3">
      <c r="B15" s="15" t="s">
        <v>280</v>
      </c>
      <c r="C15" s="21">
        <v>0.58021214201767102</v>
      </c>
      <c r="D15" s="21">
        <v>0.58532107347972495</v>
      </c>
      <c r="E15" s="21">
        <v>0.57444371331347599</v>
      </c>
      <c r="F15" s="21"/>
      <c r="G15" s="21">
        <v>0.63696299262533695</v>
      </c>
      <c r="H15" s="21">
        <v>0.593394540545918</v>
      </c>
      <c r="I15" s="21">
        <v>0.56682377874336598</v>
      </c>
      <c r="J15" s="21">
        <v>0.52127270187114105</v>
      </c>
      <c r="K15" s="21"/>
      <c r="L15" s="21">
        <v>0.58324248917462995</v>
      </c>
      <c r="M15" s="21">
        <v>0.62211588190717904</v>
      </c>
      <c r="N15" s="21">
        <v>0.55582448516593996</v>
      </c>
      <c r="O15" s="21">
        <v>0.52554820300823901</v>
      </c>
      <c r="P15" s="21">
        <v>0.62420076393746904</v>
      </c>
      <c r="Q15" s="21">
        <v>0.58197139330269598</v>
      </c>
      <c r="R15" s="21">
        <v>0.59243932726861004</v>
      </c>
      <c r="S15" s="21">
        <v>0.59778281164856095</v>
      </c>
      <c r="T15" s="21">
        <v>0.53576225554720003</v>
      </c>
      <c r="U15" s="21">
        <v>0.56336032911851897</v>
      </c>
      <c r="V15" s="21">
        <v>0.60011438465191502</v>
      </c>
      <c r="W15" s="21">
        <v>0.63013567518477898</v>
      </c>
      <c r="X15" s="21"/>
      <c r="Y15" s="21">
        <v>0.64805592330476602</v>
      </c>
      <c r="Z15" s="21">
        <v>0.61764127364455002</v>
      </c>
      <c r="AA15" s="21">
        <v>0.59482012504179105</v>
      </c>
      <c r="AB15" s="21"/>
      <c r="AC15" s="21">
        <v>0.57721825031463503</v>
      </c>
      <c r="AD15" s="21">
        <v>0.60229170847515201</v>
      </c>
      <c r="AE15" s="21">
        <v>0.55981694264230797</v>
      </c>
      <c r="AF15" s="21"/>
      <c r="AG15" s="21">
        <v>0.62834938149597397</v>
      </c>
      <c r="AH15" s="21">
        <v>0.60217720037313505</v>
      </c>
      <c r="AI15" s="21">
        <v>0.62275838474608003</v>
      </c>
      <c r="AJ15" s="21">
        <v>0.57950607817040201</v>
      </c>
      <c r="AK15" s="21">
        <v>0.55049999689277296</v>
      </c>
    </row>
    <row r="16" spans="2:37" x14ac:dyDescent="0.3">
      <c r="B16" s="15" t="s">
        <v>281</v>
      </c>
      <c r="C16" s="21">
        <v>0.14258119483763201</v>
      </c>
      <c r="D16" s="21">
        <v>0.15772965199883901</v>
      </c>
      <c r="E16" s="21">
        <v>0.12805690610251599</v>
      </c>
      <c r="F16" s="21"/>
      <c r="G16" s="21">
        <v>0.12246181430499101</v>
      </c>
      <c r="H16" s="21">
        <v>0.130368683951543</v>
      </c>
      <c r="I16" s="21">
        <v>0.16917891575023999</v>
      </c>
      <c r="J16" s="21">
        <v>0.151814254844023</v>
      </c>
      <c r="K16" s="21"/>
      <c r="L16" s="21">
        <v>0.14341999883217099</v>
      </c>
      <c r="M16" s="21">
        <v>0.123387490271301</v>
      </c>
      <c r="N16" s="21">
        <v>9.9094630113876203E-2</v>
      </c>
      <c r="O16" s="21">
        <v>0.19159946896375299</v>
      </c>
      <c r="P16" s="21">
        <v>0.14595579482283</v>
      </c>
      <c r="Q16" s="21">
        <v>0.14127613023917099</v>
      </c>
      <c r="R16" s="21">
        <v>0.14591958535721999</v>
      </c>
      <c r="S16" s="21">
        <v>0.16425425734975899</v>
      </c>
      <c r="T16" s="21">
        <v>0.14034473113346599</v>
      </c>
      <c r="U16" s="21">
        <v>0.16363042784989801</v>
      </c>
      <c r="V16" s="21">
        <v>0.136174120454613</v>
      </c>
      <c r="W16" s="21">
        <v>0.104637835356771</v>
      </c>
      <c r="X16" s="21"/>
      <c r="Y16" s="21">
        <v>0.108389600156612</v>
      </c>
      <c r="Z16" s="21">
        <v>0.12599028810041801</v>
      </c>
      <c r="AA16" s="21">
        <v>0.15039531298593001</v>
      </c>
      <c r="AB16" s="21"/>
      <c r="AC16" s="21">
        <v>0.161920667605988</v>
      </c>
      <c r="AD16" s="21">
        <v>0.12974641064308801</v>
      </c>
      <c r="AE16" s="21">
        <v>0.12667005999669101</v>
      </c>
      <c r="AF16" s="21"/>
      <c r="AG16" s="21">
        <v>0.14360434588091101</v>
      </c>
      <c r="AH16" s="21">
        <v>0.13676444633503801</v>
      </c>
      <c r="AI16" s="21">
        <v>0.13984134224560099</v>
      </c>
      <c r="AJ16" s="21">
        <v>0.13569651668156599</v>
      </c>
      <c r="AK16" s="21">
        <v>0.16415739294325199</v>
      </c>
    </row>
    <row r="17" spans="2:37" x14ac:dyDescent="0.3">
      <c r="B17" s="15" t="s">
        <v>252</v>
      </c>
      <c r="C17" s="22">
        <v>0.43763094718003898</v>
      </c>
      <c r="D17" s="22">
        <v>0.42759142148088702</v>
      </c>
      <c r="E17" s="22">
        <v>0.44638680721095902</v>
      </c>
      <c r="F17" s="22"/>
      <c r="G17" s="22">
        <v>0.51450117832034603</v>
      </c>
      <c r="H17" s="22">
        <v>0.46302585659437601</v>
      </c>
      <c r="I17" s="22">
        <v>0.39764486299312501</v>
      </c>
      <c r="J17" s="22">
        <v>0.369458447027118</v>
      </c>
      <c r="K17" s="22"/>
      <c r="L17" s="22">
        <v>0.43982249034245902</v>
      </c>
      <c r="M17" s="22">
        <v>0.49872839163587801</v>
      </c>
      <c r="N17" s="22">
        <v>0.45672985505206398</v>
      </c>
      <c r="O17" s="22">
        <v>0.33394873404448699</v>
      </c>
      <c r="P17" s="22">
        <v>0.47824496911463799</v>
      </c>
      <c r="Q17" s="22">
        <v>0.44069526306352502</v>
      </c>
      <c r="R17" s="22">
        <v>0.44651974191138999</v>
      </c>
      <c r="S17" s="22">
        <v>0.43352855429880199</v>
      </c>
      <c r="T17" s="22">
        <v>0.39541752441373501</v>
      </c>
      <c r="U17" s="22">
        <v>0.39972990126862101</v>
      </c>
      <c r="V17" s="22">
        <v>0.463940264197302</v>
      </c>
      <c r="W17" s="22">
        <v>0.52549783982800702</v>
      </c>
      <c r="X17" s="22"/>
      <c r="Y17" s="22">
        <v>0.53966632314815399</v>
      </c>
      <c r="Z17" s="22">
        <v>0.491650985544132</v>
      </c>
      <c r="AA17" s="22">
        <v>0.44442481205586098</v>
      </c>
      <c r="AB17" s="22"/>
      <c r="AC17" s="22">
        <v>0.41529758270864697</v>
      </c>
      <c r="AD17" s="22">
        <v>0.472545297832063</v>
      </c>
      <c r="AE17" s="22">
        <v>0.43314688264561602</v>
      </c>
      <c r="AF17" s="22"/>
      <c r="AG17" s="22">
        <v>0.48474503561506299</v>
      </c>
      <c r="AH17" s="22">
        <v>0.46541275403809701</v>
      </c>
      <c r="AI17" s="22">
        <v>0.48291704250047901</v>
      </c>
      <c r="AJ17" s="22">
        <v>0.44380956148883499</v>
      </c>
      <c r="AK17" s="22">
        <v>0.38634260394952102</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K23"/>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370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ht="28.8" x14ac:dyDescent="0.3">
      <c r="B9" s="15" t="s">
        <v>362</v>
      </c>
      <c r="C9" s="14">
        <v>0.50662562320018001</v>
      </c>
      <c r="D9" s="14">
        <v>0.50409414374875205</v>
      </c>
      <c r="E9" s="14">
        <v>0.50915074597508903</v>
      </c>
      <c r="F9" s="14"/>
      <c r="G9" s="14">
        <v>0.54293942645562698</v>
      </c>
      <c r="H9" s="14">
        <v>0.52330670520682998</v>
      </c>
      <c r="I9" s="14">
        <v>0.49019773771591701</v>
      </c>
      <c r="J9" s="14">
        <v>0.465192328766944</v>
      </c>
      <c r="K9" s="14"/>
      <c r="L9" s="14">
        <v>0.47082278059725602</v>
      </c>
      <c r="M9" s="14">
        <v>0.50707195787347004</v>
      </c>
      <c r="N9" s="14">
        <v>0.54232046844302795</v>
      </c>
      <c r="O9" s="14">
        <v>0.49800679240711898</v>
      </c>
      <c r="P9" s="14">
        <v>0.55183019586243798</v>
      </c>
      <c r="Q9" s="14">
        <v>0.54095531261107799</v>
      </c>
      <c r="R9" s="14">
        <v>0.51242892752945601</v>
      </c>
      <c r="S9" s="14">
        <v>0.53381525834993704</v>
      </c>
      <c r="T9" s="14">
        <v>0.50011783102892704</v>
      </c>
      <c r="U9" s="14">
        <v>0.489390030680729</v>
      </c>
      <c r="V9" s="14">
        <v>0.45498013824293398</v>
      </c>
      <c r="W9" s="14">
        <v>0.50384246881302297</v>
      </c>
      <c r="X9" s="14"/>
      <c r="Y9" s="14">
        <v>0.56612778769698402</v>
      </c>
      <c r="Z9" s="14">
        <v>0.52861614802514201</v>
      </c>
      <c r="AA9" s="14">
        <v>0.55080239186998303</v>
      </c>
      <c r="AB9" s="14"/>
      <c r="AC9" s="14">
        <v>0.51185012723433099</v>
      </c>
      <c r="AD9" s="14">
        <v>0.53694411188900804</v>
      </c>
      <c r="AE9" s="14">
        <v>0.47432375495281898</v>
      </c>
      <c r="AF9" s="14"/>
      <c r="AG9" s="14">
        <v>0.500986336701436</v>
      </c>
      <c r="AH9" s="14">
        <v>0.49828689670725401</v>
      </c>
      <c r="AI9" s="14">
        <v>0.53726460538832799</v>
      </c>
      <c r="AJ9" s="14">
        <v>0.50981388986739495</v>
      </c>
      <c r="AK9" s="14">
        <v>0.50782178659377397</v>
      </c>
    </row>
    <row r="10" spans="2:37" ht="28.8" x14ac:dyDescent="0.3">
      <c r="B10" s="15" t="s">
        <v>363</v>
      </c>
      <c r="C10" s="14">
        <v>0.48929432311630899</v>
      </c>
      <c r="D10" s="14">
        <v>0.49662656752192902</v>
      </c>
      <c r="E10" s="14">
        <v>0.48207040374499699</v>
      </c>
      <c r="F10" s="14"/>
      <c r="G10" s="14">
        <v>0.53207447574391098</v>
      </c>
      <c r="H10" s="14">
        <v>0.49952994194671602</v>
      </c>
      <c r="I10" s="14">
        <v>0.48928138958996698</v>
      </c>
      <c r="J10" s="14">
        <v>0.43576189257656101</v>
      </c>
      <c r="K10" s="14"/>
      <c r="L10" s="14">
        <v>0.44682283824212499</v>
      </c>
      <c r="M10" s="14">
        <v>0.490181587266803</v>
      </c>
      <c r="N10" s="14">
        <v>0.49320088002902401</v>
      </c>
      <c r="O10" s="14">
        <v>0.48857274616617702</v>
      </c>
      <c r="P10" s="14">
        <v>0.53209909734497596</v>
      </c>
      <c r="Q10" s="14">
        <v>0.51738167575739602</v>
      </c>
      <c r="R10" s="14">
        <v>0.45281792252918202</v>
      </c>
      <c r="S10" s="14">
        <v>0.43350320024023697</v>
      </c>
      <c r="T10" s="14">
        <v>0.50570121413842695</v>
      </c>
      <c r="U10" s="14">
        <v>0.51875566913098603</v>
      </c>
      <c r="V10" s="14">
        <v>0.485382423273029</v>
      </c>
      <c r="W10" s="14">
        <v>0.520835728335728</v>
      </c>
      <c r="X10" s="14"/>
      <c r="Y10" s="14">
        <v>0.50923094220161602</v>
      </c>
      <c r="Z10" s="14">
        <v>0.51999134240844602</v>
      </c>
      <c r="AA10" s="14">
        <v>0.49189865694783402</v>
      </c>
      <c r="AB10" s="14"/>
      <c r="AC10" s="14">
        <v>0.46944860618571399</v>
      </c>
      <c r="AD10" s="14">
        <v>0.508599879639416</v>
      </c>
      <c r="AE10" s="14">
        <v>0.46588926103411099</v>
      </c>
      <c r="AF10" s="14"/>
      <c r="AG10" s="14">
        <v>0.47257854021958501</v>
      </c>
      <c r="AH10" s="14">
        <v>0.48291808162241701</v>
      </c>
      <c r="AI10" s="14">
        <v>0.53246312880462299</v>
      </c>
      <c r="AJ10" s="14">
        <v>0.48460922744400098</v>
      </c>
      <c r="AK10" s="14">
        <v>0.49108397029204198</v>
      </c>
    </row>
    <row r="11" spans="2:37" ht="28.8" x14ac:dyDescent="0.3">
      <c r="B11" s="15" t="s">
        <v>364</v>
      </c>
      <c r="C11" s="14">
        <v>0.47615760230696802</v>
      </c>
      <c r="D11" s="14">
        <v>0.47765439439510499</v>
      </c>
      <c r="E11" s="14">
        <v>0.47520130232372798</v>
      </c>
      <c r="F11" s="14"/>
      <c r="G11" s="14">
        <v>0.512042328005896</v>
      </c>
      <c r="H11" s="14">
        <v>0.502410611785017</v>
      </c>
      <c r="I11" s="14">
        <v>0.458589378788479</v>
      </c>
      <c r="J11" s="14">
        <v>0.42844073321492998</v>
      </c>
      <c r="K11" s="14"/>
      <c r="L11" s="14">
        <v>0.40325780113413101</v>
      </c>
      <c r="M11" s="14">
        <v>0.473556798271768</v>
      </c>
      <c r="N11" s="14">
        <v>0.48597954638584001</v>
      </c>
      <c r="O11" s="14">
        <v>0.49452806317036502</v>
      </c>
      <c r="P11" s="14">
        <v>0.51533619355758997</v>
      </c>
      <c r="Q11" s="14">
        <v>0.47684959884789802</v>
      </c>
      <c r="R11" s="14">
        <v>0.47537745722156599</v>
      </c>
      <c r="S11" s="14">
        <v>0.51467574660193205</v>
      </c>
      <c r="T11" s="14">
        <v>0.486586654104256</v>
      </c>
      <c r="U11" s="14">
        <v>0.47075751278331701</v>
      </c>
      <c r="V11" s="14">
        <v>0.46099877851670801</v>
      </c>
      <c r="W11" s="14">
        <v>0.608521671781727</v>
      </c>
      <c r="X11" s="14"/>
      <c r="Y11" s="14">
        <v>0.52153021504383001</v>
      </c>
      <c r="Z11" s="14">
        <v>0.50934618162007095</v>
      </c>
      <c r="AA11" s="14">
        <v>0.50134225828191603</v>
      </c>
      <c r="AB11" s="14"/>
      <c r="AC11" s="14">
        <v>0.46453487598894999</v>
      </c>
      <c r="AD11" s="14">
        <v>0.49836189484643001</v>
      </c>
      <c r="AE11" s="14">
        <v>0.46702956922893002</v>
      </c>
      <c r="AF11" s="14"/>
      <c r="AG11" s="14">
        <v>0.42800477862528302</v>
      </c>
      <c r="AH11" s="14">
        <v>0.494959662507162</v>
      </c>
      <c r="AI11" s="14">
        <v>0.51650295400031299</v>
      </c>
      <c r="AJ11" s="14">
        <v>0.47462498524325902</v>
      </c>
      <c r="AK11" s="14">
        <v>0.46447639640219401</v>
      </c>
    </row>
    <row r="12" spans="2:37" ht="43.2" x14ac:dyDescent="0.3">
      <c r="B12" s="15" t="s">
        <v>365</v>
      </c>
      <c r="C12" s="14">
        <v>0.40493647167569902</v>
      </c>
      <c r="D12" s="14">
        <v>0.41175415637813501</v>
      </c>
      <c r="E12" s="14">
        <v>0.39764629931447598</v>
      </c>
      <c r="F12" s="14"/>
      <c r="G12" s="14">
        <v>0.46011247953365803</v>
      </c>
      <c r="H12" s="14">
        <v>0.414279149885451</v>
      </c>
      <c r="I12" s="14">
        <v>0.38441701886644702</v>
      </c>
      <c r="J12" s="14">
        <v>0.35830344299809802</v>
      </c>
      <c r="K12" s="14"/>
      <c r="L12" s="14">
        <v>0.367628801982332</v>
      </c>
      <c r="M12" s="14">
        <v>0.42491518047855897</v>
      </c>
      <c r="N12" s="14">
        <v>0.40474052148842699</v>
      </c>
      <c r="O12" s="14">
        <v>0.38840634987285999</v>
      </c>
      <c r="P12" s="14">
        <v>0.45848334717895201</v>
      </c>
      <c r="Q12" s="14">
        <v>0.41353839468995202</v>
      </c>
      <c r="R12" s="14">
        <v>0.40660160338398998</v>
      </c>
      <c r="S12" s="14">
        <v>0.46393244446382598</v>
      </c>
      <c r="T12" s="14">
        <v>0.37595885092987402</v>
      </c>
      <c r="U12" s="14">
        <v>0.41374326629390601</v>
      </c>
      <c r="V12" s="14">
        <v>0.39659051091586101</v>
      </c>
      <c r="W12" s="14">
        <v>0.40241988667212197</v>
      </c>
      <c r="X12" s="14"/>
      <c r="Y12" s="14">
        <v>0.44090869185014098</v>
      </c>
      <c r="Z12" s="14">
        <v>0.42299828859815602</v>
      </c>
      <c r="AA12" s="14">
        <v>0.36812772779148401</v>
      </c>
      <c r="AB12" s="14"/>
      <c r="AC12" s="14">
        <v>0.38634081857862501</v>
      </c>
      <c r="AD12" s="14">
        <v>0.42718429909634897</v>
      </c>
      <c r="AE12" s="14">
        <v>0.38051094900108701</v>
      </c>
      <c r="AF12" s="14"/>
      <c r="AG12" s="14">
        <v>0.38268505243531098</v>
      </c>
      <c r="AH12" s="14">
        <v>0.375054299583583</v>
      </c>
      <c r="AI12" s="14">
        <v>0.41192253060422002</v>
      </c>
      <c r="AJ12" s="14">
        <v>0.40880282730508599</v>
      </c>
      <c r="AK12" s="14">
        <v>0.42090452549264901</v>
      </c>
    </row>
    <row r="13" spans="2:37" ht="28.8" x14ac:dyDescent="0.3">
      <c r="B13" s="15" t="s">
        <v>366</v>
      </c>
      <c r="C13" s="14">
        <v>0.38424919885722603</v>
      </c>
      <c r="D13" s="14">
        <v>0.39056933604979899</v>
      </c>
      <c r="E13" s="14">
        <v>0.37995301030297102</v>
      </c>
      <c r="F13" s="14"/>
      <c r="G13" s="14">
        <v>0.45541152851260103</v>
      </c>
      <c r="H13" s="14">
        <v>0.39967805608735202</v>
      </c>
      <c r="I13" s="14">
        <v>0.35772635927514501</v>
      </c>
      <c r="J13" s="14">
        <v>0.31486271189852</v>
      </c>
      <c r="K13" s="14"/>
      <c r="L13" s="14">
        <v>0.35750949344264699</v>
      </c>
      <c r="M13" s="14">
        <v>0.39885283206710398</v>
      </c>
      <c r="N13" s="14">
        <v>0.34165053895130498</v>
      </c>
      <c r="O13" s="14">
        <v>0.36161948081185602</v>
      </c>
      <c r="P13" s="14">
        <v>0.42786774168258501</v>
      </c>
      <c r="Q13" s="14">
        <v>0.39258536109660502</v>
      </c>
      <c r="R13" s="14">
        <v>0.36947694204086801</v>
      </c>
      <c r="S13" s="14">
        <v>0.44745207054883701</v>
      </c>
      <c r="T13" s="14">
        <v>0.415541988293051</v>
      </c>
      <c r="U13" s="14">
        <v>0.38976682901405801</v>
      </c>
      <c r="V13" s="14">
        <v>0.31269664992101798</v>
      </c>
      <c r="W13" s="14">
        <v>0.44508288613846603</v>
      </c>
      <c r="X13" s="14"/>
      <c r="Y13" s="14">
        <v>0.429951780593189</v>
      </c>
      <c r="Z13" s="14">
        <v>0.41897419559551202</v>
      </c>
      <c r="AA13" s="14">
        <v>0.41462094383980802</v>
      </c>
      <c r="AB13" s="14"/>
      <c r="AC13" s="14">
        <v>0.371549027588018</v>
      </c>
      <c r="AD13" s="14">
        <v>0.42009344383767899</v>
      </c>
      <c r="AE13" s="14">
        <v>0.34591372840000301</v>
      </c>
      <c r="AF13" s="14"/>
      <c r="AG13" s="14">
        <v>0.454514723923018</v>
      </c>
      <c r="AH13" s="14">
        <v>0.39976129076275702</v>
      </c>
      <c r="AI13" s="14">
        <v>0.42649011570060702</v>
      </c>
      <c r="AJ13" s="14">
        <v>0.37442473834089102</v>
      </c>
      <c r="AK13" s="14">
        <v>0.37341725649510099</v>
      </c>
    </row>
    <row r="14" spans="2:37" ht="43.2" x14ac:dyDescent="0.3">
      <c r="B14" s="15" t="s">
        <v>367</v>
      </c>
      <c r="C14" s="14">
        <v>0.36119490687175798</v>
      </c>
      <c r="D14" s="14">
        <v>0.35987365329154603</v>
      </c>
      <c r="E14" s="14">
        <v>0.36353768718075602</v>
      </c>
      <c r="F14" s="14"/>
      <c r="G14" s="14">
        <v>0.422146231063112</v>
      </c>
      <c r="H14" s="14">
        <v>0.35596748820096502</v>
      </c>
      <c r="I14" s="14">
        <v>0.337183478819777</v>
      </c>
      <c r="J14" s="14">
        <v>0.32719082882679801</v>
      </c>
      <c r="K14" s="14"/>
      <c r="L14" s="14">
        <v>0.34077368744365399</v>
      </c>
      <c r="M14" s="14">
        <v>0.35106414117322998</v>
      </c>
      <c r="N14" s="14">
        <v>0.38119081102983898</v>
      </c>
      <c r="O14" s="14">
        <v>0.34629037477556901</v>
      </c>
      <c r="P14" s="14">
        <v>0.38237803764103401</v>
      </c>
      <c r="Q14" s="14">
        <v>0.36224753017293199</v>
      </c>
      <c r="R14" s="14">
        <v>0.36355793526896502</v>
      </c>
      <c r="S14" s="14">
        <v>0.41218100340677599</v>
      </c>
      <c r="T14" s="14">
        <v>0.340164235715813</v>
      </c>
      <c r="U14" s="14">
        <v>0.38900146257338802</v>
      </c>
      <c r="V14" s="14">
        <v>0.32905387601074398</v>
      </c>
      <c r="W14" s="14">
        <v>0.41307556412352497</v>
      </c>
      <c r="X14" s="14"/>
      <c r="Y14" s="14">
        <v>0.37303253658457503</v>
      </c>
      <c r="Z14" s="14">
        <v>0.3971189753387</v>
      </c>
      <c r="AA14" s="14">
        <v>0.42749309155841803</v>
      </c>
      <c r="AB14" s="14"/>
      <c r="AC14" s="14">
        <v>0.34180712682479403</v>
      </c>
      <c r="AD14" s="14">
        <v>0.399106462566161</v>
      </c>
      <c r="AE14" s="14">
        <v>0.33219498447231399</v>
      </c>
      <c r="AF14" s="14"/>
      <c r="AG14" s="14">
        <v>0.336776358508247</v>
      </c>
      <c r="AH14" s="14">
        <v>0.397083921169465</v>
      </c>
      <c r="AI14" s="14">
        <v>0.38676106133702998</v>
      </c>
      <c r="AJ14" s="14">
        <v>0.35465172919473098</v>
      </c>
      <c r="AK14" s="14">
        <v>0.36024290686550298</v>
      </c>
    </row>
    <row r="15" spans="2:37" x14ac:dyDescent="0.3">
      <c r="B15" s="15" t="s">
        <v>368</v>
      </c>
      <c r="C15" s="14">
        <v>0.34174676817196697</v>
      </c>
      <c r="D15" s="14">
        <v>0.35683653171123197</v>
      </c>
      <c r="E15" s="14">
        <v>0.32796759786095098</v>
      </c>
      <c r="F15" s="14"/>
      <c r="G15" s="14">
        <v>0.43301292034705502</v>
      </c>
      <c r="H15" s="14">
        <v>0.359470938507647</v>
      </c>
      <c r="I15" s="14">
        <v>0.29181921705324398</v>
      </c>
      <c r="J15" s="14">
        <v>0.27078375750767703</v>
      </c>
      <c r="K15" s="14"/>
      <c r="L15" s="14">
        <v>0.296391370422669</v>
      </c>
      <c r="M15" s="14">
        <v>0.327985268225094</v>
      </c>
      <c r="N15" s="14">
        <v>0.33320622150023799</v>
      </c>
      <c r="O15" s="14">
        <v>0.35870163856926202</v>
      </c>
      <c r="P15" s="14">
        <v>0.40676370003565498</v>
      </c>
      <c r="Q15" s="14">
        <v>0.33755851619730298</v>
      </c>
      <c r="R15" s="14">
        <v>0.34442834793225202</v>
      </c>
      <c r="S15" s="14">
        <v>0.36335268604312798</v>
      </c>
      <c r="T15" s="14">
        <v>0.32832793936617999</v>
      </c>
      <c r="U15" s="14">
        <v>0.394377526278891</v>
      </c>
      <c r="V15" s="14">
        <v>0.29630736486760001</v>
      </c>
      <c r="W15" s="14">
        <v>0.37721401348630201</v>
      </c>
      <c r="X15" s="14"/>
      <c r="Y15" s="14">
        <v>0.39643189213123697</v>
      </c>
      <c r="Z15" s="14">
        <v>0.35138341427632602</v>
      </c>
      <c r="AA15" s="14">
        <v>0.35084905836097002</v>
      </c>
      <c r="AB15" s="14"/>
      <c r="AC15" s="14">
        <v>0.33659494561401299</v>
      </c>
      <c r="AD15" s="14">
        <v>0.37069226089688401</v>
      </c>
      <c r="AE15" s="14">
        <v>0.30697922942643702</v>
      </c>
      <c r="AF15" s="14"/>
      <c r="AG15" s="14">
        <v>0.36922607753836501</v>
      </c>
      <c r="AH15" s="14">
        <v>0.41397553221023398</v>
      </c>
      <c r="AI15" s="14">
        <v>0.37031810955097699</v>
      </c>
      <c r="AJ15" s="14">
        <v>0.334399954775769</v>
      </c>
      <c r="AK15" s="14">
        <v>0.31601559167397297</v>
      </c>
    </row>
    <row r="16" spans="2:37" ht="28.8" x14ac:dyDescent="0.3">
      <c r="B16" s="15" t="s">
        <v>369</v>
      </c>
      <c r="C16" s="14">
        <v>0.278078699034286</v>
      </c>
      <c r="D16" s="14">
        <v>0.27204369476971102</v>
      </c>
      <c r="E16" s="14">
        <v>0.28448134919283402</v>
      </c>
      <c r="F16" s="14"/>
      <c r="G16" s="14">
        <v>0.34154093565146398</v>
      </c>
      <c r="H16" s="14">
        <v>0.27573112514238002</v>
      </c>
      <c r="I16" s="14">
        <v>0.251661187527841</v>
      </c>
      <c r="J16" s="14">
        <v>0.238018721393876</v>
      </c>
      <c r="K16" s="14"/>
      <c r="L16" s="14">
        <v>0.270955558892993</v>
      </c>
      <c r="M16" s="14">
        <v>0.26348690634156102</v>
      </c>
      <c r="N16" s="14">
        <v>0.22881031791676301</v>
      </c>
      <c r="O16" s="14">
        <v>0.25762583005409101</v>
      </c>
      <c r="P16" s="14">
        <v>0.31963696507068701</v>
      </c>
      <c r="Q16" s="14">
        <v>0.26252998947760903</v>
      </c>
      <c r="R16" s="14">
        <v>0.27791550422970301</v>
      </c>
      <c r="S16" s="14">
        <v>0.3414465536547</v>
      </c>
      <c r="T16" s="14">
        <v>0.31183079255591201</v>
      </c>
      <c r="U16" s="14">
        <v>0.30966297666156201</v>
      </c>
      <c r="V16" s="14">
        <v>0.26573592571850302</v>
      </c>
      <c r="W16" s="14">
        <v>0.23458550913239601</v>
      </c>
      <c r="X16" s="14"/>
      <c r="Y16" s="14">
        <v>0.30792553160943498</v>
      </c>
      <c r="Z16" s="14">
        <v>0.31285060772391399</v>
      </c>
      <c r="AA16" s="14">
        <v>0.25536137957584398</v>
      </c>
      <c r="AB16" s="14"/>
      <c r="AC16" s="14">
        <v>0.24923232290814801</v>
      </c>
      <c r="AD16" s="14">
        <v>0.31221858229282401</v>
      </c>
      <c r="AE16" s="14">
        <v>0.245739625906744</v>
      </c>
      <c r="AF16" s="14"/>
      <c r="AG16" s="14">
        <v>0.22820458631830701</v>
      </c>
      <c r="AH16" s="14">
        <v>0.30524727317327599</v>
      </c>
      <c r="AI16" s="14">
        <v>0.31308813405756503</v>
      </c>
      <c r="AJ16" s="14">
        <v>0.27104690860497599</v>
      </c>
      <c r="AK16" s="14">
        <v>0.27681704159317999</v>
      </c>
    </row>
    <row r="17" spans="2:37" x14ac:dyDescent="0.3">
      <c r="B17" s="15" t="s">
        <v>209</v>
      </c>
      <c r="C17" s="14">
        <v>0.125957583027512</v>
      </c>
      <c r="D17" s="14">
        <v>0.13298803145536001</v>
      </c>
      <c r="E17" s="14">
        <v>0.11860358083783699</v>
      </c>
      <c r="F17" s="14"/>
      <c r="G17" s="14">
        <v>0.104637256046821</v>
      </c>
      <c r="H17" s="14">
        <v>0.13121432580863099</v>
      </c>
      <c r="I17" s="14">
        <v>0.12543985676608199</v>
      </c>
      <c r="J17" s="14">
        <v>0.14192767502478601</v>
      </c>
      <c r="K17" s="14"/>
      <c r="L17" s="14">
        <v>0.12076467458743</v>
      </c>
      <c r="M17" s="14">
        <v>0.11563027473257199</v>
      </c>
      <c r="N17" s="14">
        <v>0.105597281756793</v>
      </c>
      <c r="O17" s="14">
        <v>0.170212547162054</v>
      </c>
      <c r="P17" s="14">
        <v>9.8280571307965595E-2</v>
      </c>
      <c r="Q17" s="14">
        <v>0.10957582903110701</v>
      </c>
      <c r="R17" s="14">
        <v>0.13261259500117001</v>
      </c>
      <c r="S17" s="14">
        <v>0.122808646460513</v>
      </c>
      <c r="T17" s="14">
        <v>0.12765675153752701</v>
      </c>
      <c r="U17" s="14">
        <v>0.16704378071796999</v>
      </c>
      <c r="V17" s="14">
        <v>0.12876506050766601</v>
      </c>
      <c r="W17" s="14">
        <v>8.1762097154328403E-2</v>
      </c>
      <c r="X17" s="14"/>
      <c r="Y17" s="14">
        <v>9.9436805125856398E-2</v>
      </c>
      <c r="Z17" s="14">
        <v>9.0766291368778507E-2</v>
      </c>
      <c r="AA17" s="14">
        <v>0.118041795104745</v>
      </c>
      <c r="AB17" s="14"/>
      <c r="AC17" s="14">
        <v>0.166081496054195</v>
      </c>
      <c r="AD17" s="14">
        <v>0.107923414735993</v>
      </c>
      <c r="AE17" s="14">
        <v>9.2791448238621399E-2</v>
      </c>
      <c r="AF17" s="14"/>
      <c r="AG17" s="14">
        <v>5.6965766140647002E-2</v>
      </c>
      <c r="AH17" s="14">
        <v>0.108309982286863</v>
      </c>
      <c r="AI17" s="14">
        <v>9.7327736985613506E-2</v>
      </c>
      <c r="AJ17" s="14">
        <v>0.14726687526867999</v>
      </c>
      <c r="AK17" s="14">
        <v>0.118161300231598</v>
      </c>
    </row>
    <row r="18" spans="2:37" x14ac:dyDescent="0.3">
      <c r="B18" s="15" t="s">
        <v>178</v>
      </c>
      <c r="C18" s="20">
        <v>0.107871277950184</v>
      </c>
      <c r="D18" s="20">
        <v>7.9314191649166796E-2</v>
      </c>
      <c r="E18" s="20">
        <v>0.13644293336796301</v>
      </c>
      <c r="F18" s="20"/>
      <c r="G18" s="20">
        <v>8.3903289837338302E-2</v>
      </c>
      <c r="H18" s="20">
        <v>0.112757067156079</v>
      </c>
      <c r="I18" s="20">
        <v>9.9959155540206096E-2</v>
      </c>
      <c r="J18" s="20">
        <v>0.13319933204937301</v>
      </c>
      <c r="K18" s="20"/>
      <c r="L18" s="20">
        <v>0.102164701126017</v>
      </c>
      <c r="M18" s="20">
        <v>0.10542328889766001</v>
      </c>
      <c r="N18" s="20">
        <v>0.13102612158587401</v>
      </c>
      <c r="O18" s="20">
        <v>0.126914672694076</v>
      </c>
      <c r="P18" s="20">
        <v>0.101701098151928</v>
      </c>
      <c r="Q18" s="20">
        <v>8.9774777326308897E-2</v>
      </c>
      <c r="R18" s="20">
        <v>9.9238543061118498E-2</v>
      </c>
      <c r="S18" s="20">
        <v>9.9415506114382199E-2</v>
      </c>
      <c r="T18" s="20">
        <v>0.125442669686466</v>
      </c>
      <c r="U18" s="20">
        <v>9.6425739125728993E-2</v>
      </c>
      <c r="V18" s="20">
        <v>0.1041813638962</v>
      </c>
      <c r="W18" s="20">
        <v>0.105209393852325</v>
      </c>
      <c r="X18" s="20"/>
      <c r="Y18" s="20">
        <v>8.8934429336338397E-2</v>
      </c>
      <c r="Z18" s="20">
        <v>9.6033626559549196E-2</v>
      </c>
      <c r="AA18" s="20">
        <v>6.3878801847011099E-2</v>
      </c>
      <c r="AB18" s="20"/>
      <c r="AC18" s="20">
        <v>0.108307174920367</v>
      </c>
      <c r="AD18" s="20">
        <v>0.106188615152805</v>
      </c>
      <c r="AE18" s="20">
        <v>0.116419319132067</v>
      </c>
      <c r="AF18" s="20"/>
      <c r="AG18" s="20">
        <v>2.03484200778286E-2</v>
      </c>
      <c r="AH18" s="20">
        <v>9.1450080186103594E-2</v>
      </c>
      <c r="AI18" s="20">
        <v>6.0901375458111702E-2</v>
      </c>
      <c r="AJ18" s="20">
        <v>0.12842445771661801</v>
      </c>
      <c r="AK18" s="20">
        <v>9.0588206711322894E-2</v>
      </c>
    </row>
    <row r="19" spans="2:37" x14ac:dyDescent="0.3">
      <c r="B19" s="16"/>
    </row>
    <row r="20" spans="2:37" x14ac:dyDescent="0.3">
      <c r="B20" t="s">
        <v>72</v>
      </c>
    </row>
    <row r="21" spans="2:37" x14ac:dyDescent="0.3">
      <c r="B21" t="s">
        <v>73</v>
      </c>
    </row>
    <row r="23" spans="2:37" x14ac:dyDescent="0.3">
      <c r="B23"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371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275</v>
      </c>
      <c r="C9" s="14">
        <v>0.114174732015299</v>
      </c>
      <c r="D9" s="14">
        <v>0.143532920136626</v>
      </c>
      <c r="E9" s="14">
        <v>8.5602780901447406E-2</v>
      </c>
      <c r="F9" s="14"/>
      <c r="G9" s="14">
        <v>0.13133179420740301</v>
      </c>
      <c r="H9" s="14">
        <v>0.102116064929596</v>
      </c>
      <c r="I9" s="14">
        <v>0.105311850680067</v>
      </c>
      <c r="J9" s="14">
        <v>0.116085911477248</v>
      </c>
      <c r="K9" s="14"/>
      <c r="L9" s="14">
        <v>0.169701910297646</v>
      </c>
      <c r="M9" s="14">
        <v>9.5271550432600494E-2</v>
      </c>
      <c r="N9" s="14">
        <v>9.9778717612861403E-2</v>
      </c>
      <c r="O9" s="14">
        <v>7.6742759948270095E-2</v>
      </c>
      <c r="P9" s="14">
        <v>0.102797933544179</v>
      </c>
      <c r="Q9" s="14">
        <v>0.111114132144709</v>
      </c>
      <c r="R9" s="14">
        <v>0.15116385199568699</v>
      </c>
      <c r="S9" s="14">
        <v>0.17136332594446199</v>
      </c>
      <c r="T9" s="14">
        <v>9.0453075245414905E-2</v>
      </c>
      <c r="U9" s="14">
        <v>7.2480233044614803E-2</v>
      </c>
      <c r="V9" s="14">
        <v>9.8859798834525198E-2</v>
      </c>
      <c r="W9" s="14">
        <v>0.18689147748849799</v>
      </c>
      <c r="X9" s="14"/>
      <c r="Y9" s="14">
        <v>0.11493148231577401</v>
      </c>
      <c r="Z9" s="14">
        <v>0.14261537392967499</v>
      </c>
      <c r="AA9" s="14">
        <v>0.14051176727701201</v>
      </c>
      <c r="AB9" s="14"/>
      <c r="AC9" s="14">
        <v>0.103685798431398</v>
      </c>
      <c r="AD9" s="14">
        <v>0.123439983047436</v>
      </c>
      <c r="AE9" s="14">
        <v>0.13114982182759</v>
      </c>
      <c r="AF9" s="14"/>
      <c r="AG9" s="14">
        <v>0.21245929374792899</v>
      </c>
      <c r="AH9" s="14">
        <v>0.119096391338299</v>
      </c>
      <c r="AI9" s="14">
        <v>0.147895730725395</v>
      </c>
      <c r="AJ9" s="14">
        <v>9.2634060502570906E-2</v>
      </c>
      <c r="AK9" s="14">
        <v>0.119298680383241</v>
      </c>
    </row>
    <row r="10" spans="2:37" x14ac:dyDescent="0.3">
      <c r="B10" s="15" t="s">
        <v>276</v>
      </c>
      <c r="C10" s="14">
        <v>0.22689614988437501</v>
      </c>
      <c r="D10" s="14">
        <v>0.24531284744658699</v>
      </c>
      <c r="E10" s="14">
        <v>0.208415337563541</v>
      </c>
      <c r="F10" s="14"/>
      <c r="G10" s="14">
        <v>0.27576701862892899</v>
      </c>
      <c r="H10" s="14">
        <v>0.21634929098203301</v>
      </c>
      <c r="I10" s="14">
        <v>0.21638431238706801</v>
      </c>
      <c r="J10" s="14">
        <v>0.19505619387637599</v>
      </c>
      <c r="K10" s="14"/>
      <c r="L10" s="14">
        <v>0.244374027516155</v>
      </c>
      <c r="M10" s="14">
        <v>0.22706148456427999</v>
      </c>
      <c r="N10" s="14">
        <v>0.20030036464043099</v>
      </c>
      <c r="O10" s="14">
        <v>0.16734394448169301</v>
      </c>
      <c r="P10" s="14">
        <v>0.24996248763755499</v>
      </c>
      <c r="Q10" s="14">
        <v>0.28724580730593702</v>
      </c>
      <c r="R10" s="14">
        <v>0.26593029244342697</v>
      </c>
      <c r="S10" s="14">
        <v>0.22209647618453299</v>
      </c>
      <c r="T10" s="14">
        <v>0.22055993804681201</v>
      </c>
      <c r="U10" s="14">
        <v>0.206005480579418</v>
      </c>
      <c r="V10" s="14">
        <v>0.19719383273931501</v>
      </c>
      <c r="W10" s="14">
        <v>0.19707083391900501</v>
      </c>
      <c r="X10" s="14"/>
      <c r="Y10" s="14">
        <v>0.239191201035173</v>
      </c>
      <c r="Z10" s="14">
        <v>0.27592555351327902</v>
      </c>
      <c r="AA10" s="14">
        <v>0.25759230021914897</v>
      </c>
      <c r="AB10" s="14"/>
      <c r="AC10" s="14">
        <v>0.18633207869104301</v>
      </c>
      <c r="AD10" s="14">
        <v>0.25041935979954</v>
      </c>
      <c r="AE10" s="14">
        <v>0.24187745772713901</v>
      </c>
      <c r="AF10" s="14"/>
      <c r="AG10" s="14">
        <v>0.32112530223312502</v>
      </c>
      <c r="AH10" s="14">
        <v>0.28425296310749998</v>
      </c>
      <c r="AI10" s="14">
        <v>0.26241783146852499</v>
      </c>
      <c r="AJ10" s="14">
        <v>0.19216686312844999</v>
      </c>
      <c r="AK10" s="14">
        <v>0.246633602934797</v>
      </c>
    </row>
    <row r="11" spans="2:37" x14ac:dyDescent="0.3">
      <c r="B11" s="15" t="s">
        <v>310</v>
      </c>
      <c r="C11" s="14">
        <v>0.23409075166905199</v>
      </c>
      <c r="D11" s="14">
        <v>0.213974880352054</v>
      </c>
      <c r="E11" s="14">
        <v>0.25395628700457301</v>
      </c>
      <c r="F11" s="14"/>
      <c r="G11" s="14">
        <v>0.22020280386180999</v>
      </c>
      <c r="H11" s="14">
        <v>0.20573788842291299</v>
      </c>
      <c r="I11" s="14">
        <v>0.26218637423609298</v>
      </c>
      <c r="J11" s="14">
        <v>0.25724809242468</v>
      </c>
      <c r="K11" s="14"/>
      <c r="L11" s="14">
        <v>0.22358283712750099</v>
      </c>
      <c r="M11" s="14">
        <v>0.21708051742074999</v>
      </c>
      <c r="N11" s="14">
        <v>0.26271904982111499</v>
      </c>
      <c r="O11" s="14">
        <v>0.274033953082858</v>
      </c>
      <c r="P11" s="14">
        <v>0.25940466542919999</v>
      </c>
      <c r="Q11" s="14">
        <v>0.228572283307545</v>
      </c>
      <c r="R11" s="14">
        <v>0.20712584834057499</v>
      </c>
      <c r="S11" s="14">
        <v>0.17227227943846499</v>
      </c>
      <c r="T11" s="14">
        <v>0.22586831169157101</v>
      </c>
      <c r="U11" s="14">
        <v>0.24046081901833299</v>
      </c>
      <c r="V11" s="14">
        <v>0.250885902946484</v>
      </c>
      <c r="W11" s="14">
        <v>0.25498719323046398</v>
      </c>
      <c r="X11" s="14"/>
      <c r="Y11" s="14">
        <v>0.227114499614406</v>
      </c>
      <c r="Z11" s="14">
        <v>0.23612121588996299</v>
      </c>
      <c r="AA11" s="14">
        <v>0.18885759709380501</v>
      </c>
      <c r="AB11" s="14"/>
      <c r="AC11" s="14">
        <v>0.217230607689295</v>
      </c>
      <c r="AD11" s="14">
        <v>0.22771677839327101</v>
      </c>
      <c r="AE11" s="14">
        <v>0.26415800155012997</v>
      </c>
      <c r="AF11" s="14"/>
      <c r="AG11" s="14">
        <v>0.21798993717450901</v>
      </c>
      <c r="AH11" s="14">
        <v>0.21642659680978699</v>
      </c>
      <c r="AI11" s="14">
        <v>0.20133224643692901</v>
      </c>
      <c r="AJ11" s="14">
        <v>0.24734056308740501</v>
      </c>
      <c r="AK11" s="14">
        <v>0.23079759935163599</v>
      </c>
    </row>
    <row r="12" spans="2:37" x14ac:dyDescent="0.3">
      <c r="B12" s="15" t="s">
        <v>278</v>
      </c>
      <c r="C12" s="14">
        <v>0.13168321809101</v>
      </c>
      <c r="D12" s="14">
        <v>0.124731183411339</v>
      </c>
      <c r="E12" s="14">
        <v>0.13802104377279401</v>
      </c>
      <c r="F12" s="14"/>
      <c r="G12" s="14">
        <v>0.122211639274143</v>
      </c>
      <c r="H12" s="14">
        <v>0.143365299467336</v>
      </c>
      <c r="I12" s="14">
        <v>0.135035498837039</v>
      </c>
      <c r="J12" s="14">
        <v>0.12751223486845001</v>
      </c>
      <c r="K12" s="14"/>
      <c r="L12" s="14">
        <v>0.120974447682793</v>
      </c>
      <c r="M12" s="14">
        <v>0.143839941622531</v>
      </c>
      <c r="N12" s="14">
        <v>0.119760618643851</v>
      </c>
      <c r="O12" s="14">
        <v>0.17862124411083199</v>
      </c>
      <c r="P12" s="14">
        <v>0.12696814046701299</v>
      </c>
      <c r="Q12" s="14">
        <v>0.114829773898739</v>
      </c>
      <c r="R12" s="14">
        <v>0.100807791855354</v>
      </c>
      <c r="S12" s="14">
        <v>0.15452248696460699</v>
      </c>
      <c r="T12" s="14">
        <v>0.13921349494628801</v>
      </c>
      <c r="U12" s="14">
        <v>0.122109398404735</v>
      </c>
      <c r="V12" s="14">
        <v>0.149333006022315</v>
      </c>
      <c r="W12" s="14">
        <v>0.105096529575867</v>
      </c>
      <c r="X12" s="14"/>
      <c r="Y12" s="14">
        <v>0.14920228812094899</v>
      </c>
      <c r="Z12" s="14">
        <v>0.121822459094736</v>
      </c>
      <c r="AA12" s="14">
        <v>0.150679808785081</v>
      </c>
      <c r="AB12" s="14"/>
      <c r="AC12" s="14">
        <v>0.137437939040568</v>
      </c>
      <c r="AD12" s="14">
        <v>0.137312222805578</v>
      </c>
      <c r="AE12" s="14">
        <v>0.10104999421268999</v>
      </c>
      <c r="AF12" s="14"/>
      <c r="AG12" s="14">
        <v>9.0536201065599203E-2</v>
      </c>
      <c r="AH12" s="14">
        <v>0.10289591650980499</v>
      </c>
      <c r="AI12" s="14">
        <v>0.13281793872999001</v>
      </c>
      <c r="AJ12" s="14">
        <v>0.149686782996132</v>
      </c>
      <c r="AK12" s="14">
        <v>0.112264679494951</v>
      </c>
    </row>
    <row r="13" spans="2:37" x14ac:dyDescent="0.3">
      <c r="B13" s="15" t="s">
        <v>279</v>
      </c>
      <c r="C13" s="14">
        <v>0.21676389014804101</v>
      </c>
      <c r="D13" s="14">
        <v>0.21853113096535601</v>
      </c>
      <c r="E13" s="14">
        <v>0.216466070008378</v>
      </c>
      <c r="F13" s="14"/>
      <c r="G13" s="14">
        <v>0.18613744015400199</v>
      </c>
      <c r="H13" s="14">
        <v>0.23899847858640499</v>
      </c>
      <c r="I13" s="14">
        <v>0.218409287571174</v>
      </c>
      <c r="J13" s="14">
        <v>0.22192362464776999</v>
      </c>
      <c r="K13" s="14"/>
      <c r="L13" s="14">
        <v>0.18363763883957401</v>
      </c>
      <c r="M13" s="14">
        <v>0.2363901071433</v>
      </c>
      <c r="N13" s="14">
        <v>0.22426169764940401</v>
      </c>
      <c r="O13" s="14">
        <v>0.23137292899486001</v>
      </c>
      <c r="P13" s="14">
        <v>0.195642961954311</v>
      </c>
      <c r="Q13" s="14">
        <v>0.19494283489379799</v>
      </c>
      <c r="R13" s="14">
        <v>0.19601274810423699</v>
      </c>
      <c r="S13" s="14">
        <v>0.17269974796991699</v>
      </c>
      <c r="T13" s="14">
        <v>0.222864401488408</v>
      </c>
      <c r="U13" s="14">
        <v>0.29947809749344101</v>
      </c>
      <c r="V13" s="14">
        <v>0.21965018380458001</v>
      </c>
      <c r="W13" s="14">
        <v>0.17559517291410501</v>
      </c>
      <c r="X13" s="14"/>
      <c r="Y13" s="14">
        <v>0.215926523719109</v>
      </c>
      <c r="Z13" s="14">
        <v>0.16240478866079899</v>
      </c>
      <c r="AA13" s="14">
        <v>0.19828835035401501</v>
      </c>
      <c r="AB13" s="14"/>
      <c r="AC13" s="14">
        <v>0.28810611379012702</v>
      </c>
      <c r="AD13" s="14">
        <v>0.18212006689173699</v>
      </c>
      <c r="AE13" s="14">
        <v>0.16530403268559399</v>
      </c>
      <c r="AF13" s="14"/>
      <c r="AG13" s="14">
        <v>0.112330213650522</v>
      </c>
      <c r="AH13" s="14">
        <v>0.21511049087952999</v>
      </c>
      <c r="AI13" s="14">
        <v>0.190653872700696</v>
      </c>
      <c r="AJ13" s="14">
        <v>0.24110609813366299</v>
      </c>
      <c r="AK13" s="14">
        <v>0.208827497577596</v>
      </c>
    </row>
    <row r="14" spans="2:37" x14ac:dyDescent="0.3">
      <c r="B14" s="15" t="s">
        <v>122</v>
      </c>
      <c r="C14" s="14">
        <v>7.6391258192222602E-2</v>
      </c>
      <c r="D14" s="14">
        <v>5.3917037688037898E-2</v>
      </c>
      <c r="E14" s="14">
        <v>9.7538480749266396E-2</v>
      </c>
      <c r="F14" s="14"/>
      <c r="G14" s="14">
        <v>6.4349303873712099E-2</v>
      </c>
      <c r="H14" s="14">
        <v>9.3432977611717899E-2</v>
      </c>
      <c r="I14" s="14">
        <v>6.2672676288558396E-2</v>
      </c>
      <c r="J14" s="14">
        <v>8.2173942705475705E-2</v>
      </c>
      <c r="K14" s="14"/>
      <c r="L14" s="14">
        <v>5.7729138536331298E-2</v>
      </c>
      <c r="M14" s="14">
        <v>8.0356398816538693E-2</v>
      </c>
      <c r="N14" s="14">
        <v>9.3179551632338098E-2</v>
      </c>
      <c r="O14" s="14">
        <v>7.1885169381487701E-2</v>
      </c>
      <c r="P14" s="14">
        <v>6.5223810967742102E-2</v>
      </c>
      <c r="Q14" s="14">
        <v>6.32951684492713E-2</v>
      </c>
      <c r="R14" s="14">
        <v>7.8959467260720201E-2</v>
      </c>
      <c r="S14" s="14">
        <v>0.10704568349801701</v>
      </c>
      <c r="T14" s="14">
        <v>0.10104077858150599</v>
      </c>
      <c r="U14" s="14">
        <v>5.9465971459458103E-2</v>
      </c>
      <c r="V14" s="14">
        <v>8.4077275652782099E-2</v>
      </c>
      <c r="W14" s="14">
        <v>8.03587928720602E-2</v>
      </c>
      <c r="X14" s="14"/>
      <c r="Y14" s="14">
        <v>5.3634005194588399E-2</v>
      </c>
      <c r="Z14" s="14">
        <v>6.1110608911548597E-2</v>
      </c>
      <c r="AA14" s="14">
        <v>6.4070176270937196E-2</v>
      </c>
      <c r="AB14" s="14"/>
      <c r="AC14" s="14">
        <v>6.7207462357568901E-2</v>
      </c>
      <c r="AD14" s="14">
        <v>7.8991589062438597E-2</v>
      </c>
      <c r="AE14" s="14">
        <v>9.6460691996857598E-2</v>
      </c>
      <c r="AF14" s="14"/>
      <c r="AG14" s="14">
        <v>4.5559052128316999E-2</v>
      </c>
      <c r="AH14" s="14">
        <v>6.2217641355079199E-2</v>
      </c>
      <c r="AI14" s="14">
        <v>6.4882379938464907E-2</v>
      </c>
      <c r="AJ14" s="14">
        <v>7.7065632151778599E-2</v>
      </c>
      <c r="AK14" s="14">
        <v>8.2177940257778206E-2</v>
      </c>
    </row>
    <row r="15" spans="2:37" x14ac:dyDescent="0.3">
      <c r="B15" s="15" t="s">
        <v>280</v>
      </c>
      <c r="C15" s="21">
        <v>0.34107088189967399</v>
      </c>
      <c r="D15" s="21">
        <v>0.38884576758321399</v>
      </c>
      <c r="E15" s="21">
        <v>0.29401811846498799</v>
      </c>
      <c r="F15" s="21"/>
      <c r="G15" s="21">
        <v>0.40709881283633298</v>
      </c>
      <c r="H15" s="21">
        <v>0.318465355911629</v>
      </c>
      <c r="I15" s="21">
        <v>0.321696163067135</v>
      </c>
      <c r="J15" s="21">
        <v>0.31114210535362402</v>
      </c>
      <c r="K15" s="21"/>
      <c r="L15" s="21">
        <v>0.41407593781380098</v>
      </c>
      <c r="M15" s="21">
        <v>0.32233303499688098</v>
      </c>
      <c r="N15" s="21">
        <v>0.30007908225329299</v>
      </c>
      <c r="O15" s="21">
        <v>0.244086704429963</v>
      </c>
      <c r="P15" s="21">
        <v>0.35276042118173301</v>
      </c>
      <c r="Q15" s="21">
        <v>0.39835993945064602</v>
      </c>
      <c r="R15" s="21">
        <v>0.41709414443911402</v>
      </c>
      <c r="S15" s="21">
        <v>0.39345980212899501</v>
      </c>
      <c r="T15" s="21">
        <v>0.31101301329222703</v>
      </c>
      <c r="U15" s="21">
        <v>0.27848571362403202</v>
      </c>
      <c r="V15" s="21">
        <v>0.29605363157384001</v>
      </c>
      <c r="W15" s="21">
        <v>0.38396231140750298</v>
      </c>
      <c r="X15" s="21"/>
      <c r="Y15" s="21">
        <v>0.35412268335094799</v>
      </c>
      <c r="Z15" s="21">
        <v>0.41854092744295401</v>
      </c>
      <c r="AA15" s="21">
        <v>0.39810406749616201</v>
      </c>
      <c r="AB15" s="21"/>
      <c r="AC15" s="21">
        <v>0.29001787712243998</v>
      </c>
      <c r="AD15" s="21">
        <v>0.37385934284697597</v>
      </c>
      <c r="AE15" s="21">
        <v>0.37302727955472897</v>
      </c>
      <c r="AF15" s="21"/>
      <c r="AG15" s="21">
        <v>0.53358459598105301</v>
      </c>
      <c r="AH15" s="21">
        <v>0.403349354445799</v>
      </c>
      <c r="AI15" s="21">
        <v>0.41031356219392001</v>
      </c>
      <c r="AJ15" s="21">
        <v>0.284800923631021</v>
      </c>
      <c r="AK15" s="21">
        <v>0.36593228331803901</v>
      </c>
    </row>
    <row r="16" spans="2:37" x14ac:dyDescent="0.3">
      <c r="B16" s="15" t="s">
        <v>281</v>
      </c>
      <c r="C16" s="21">
        <v>0.34844710823905201</v>
      </c>
      <c r="D16" s="21">
        <v>0.34326231437669402</v>
      </c>
      <c r="E16" s="21">
        <v>0.35448711378117298</v>
      </c>
      <c r="F16" s="21"/>
      <c r="G16" s="21">
        <v>0.30834907942814499</v>
      </c>
      <c r="H16" s="21">
        <v>0.38236377805374</v>
      </c>
      <c r="I16" s="21">
        <v>0.35344478640821297</v>
      </c>
      <c r="J16" s="21">
        <v>0.34943585951622003</v>
      </c>
      <c r="K16" s="21"/>
      <c r="L16" s="21">
        <v>0.30461208652236699</v>
      </c>
      <c r="M16" s="21">
        <v>0.380230048765831</v>
      </c>
      <c r="N16" s="21">
        <v>0.34402231629325503</v>
      </c>
      <c r="O16" s="21">
        <v>0.40999417310569197</v>
      </c>
      <c r="P16" s="21">
        <v>0.32261110242132401</v>
      </c>
      <c r="Q16" s="21">
        <v>0.30977260879253699</v>
      </c>
      <c r="R16" s="21">
        <v>0.29682053995959101</v>
      </c>
      <c r="S16" s="21">
        <v>0.32722223493452401</v>
      </c>
      <c r="T16" s="21">
        <v>0.36207789643469701</v>
      </c>
      <c r="U16" s="21">
        <v>0.42158749589817601</v>
      </c>
      <c r="V16" s="21">
        <v>0.36898318982689399</v>
      </c>
      <c r="W16" s="21">
        <v>0.28069170248997199</v>
      </c>
      <c r="X16" s="21"/>
      <c r="Y16" s="21">
        <v>0.36512881184005802</v>
      </c>
      <c r="Z16" s="21">
        <v>0.28422724775553498</v>
      </c>
      <c r="AA16" s="21">
        <v>0.34896815913909601</v>
      </c>
      <c r="AB16" s="21"/>
      <c r="AC16" s="21">
        <v>0.42554405283069502</v>
      </c>
      <c r="AD16" s="21">
        <v>0.31943228969731502</v>
      </c>
      <c r="AE16" s="21">
        <v>0.26635402689828402</v>
      </c>
      <c r="AF16" s="21"/>
      <c r="AG16" s="21">
        <v>0.20286641471612099</v>
      </c>
      <c r="AH16" s="21">
        <v>0.318006407389335</v>
      </c>
      <c r="AI16" s="21">
        <v>0.32347181143068598</v>
      </c>
      <c r="AJ16" s="21">
        <v>0.39079288112979499</v>
      </c>
      <c r="AK16" s="21">
        <v>0.321092177072547</v>
      </c>
    </row>
    <row r="17" spans="2:37" x14ac:dyDescent="0.3">
      <c r="B17" s="15" t="s">
        <v>252</v>
      </c>
      <c r="C17" s="22">
        <v>-7.3762263393777902E-3</v>
      </c>
      <c r="D17" s="22">
        <v>4.5583453206519603E-2</v>
      </c>
      <c r="E17" s="22">
        <v>-6.0468995316184201E-2</v>
      </c>
      <c r="F17" s="22"/>
      <c r="G17" s="22">
        <v>9.8749733408187601E-2</v>
      </c>
      <c r="H17" s="22">
        <v>-6.38984221421115E-2</v>
      </c>
      <c r="I17" s="22">
        <v>-3.1748623341077399E-2</v>
      </c>
      <c r="J17" s="22">
        <v>-3.8293754162595998E-2</v>
      </c>
      <c r="K17" s="22"/>
      <c r="L17" s="22">
        <v>0.109463851291434</v>
      </c>
      <c r="M17" s="22">
        <v>-5.7897013768950199E-2</v>
      </c>
      <c r="N17" s="22">
        <v>-4.39432340399619E-2</v>
      </c>
      <c r="O17" s="22">
        <v>-0.165907468675729</v>
      </c>
      <c r="P17" s="22">
        <v>3.0149318760408699E-2</v>
      </c>
      <c r="Q17" s="22">
        <v>8.8587330658108907E-2</v>
      </c>
      <c r="R17" s="22">
        <v>0.120273604479523</v>
      </c>
      <c r="S17" s="22">
        <v>6.6237567194470798E-2</v>
      </c>
      <c r="T17" s="22">
        <v>-5.10648831424695E-2</v>
      </c>
      <c r="U17" s="22">
        <v>-0.143101782274144</v>
      </c>
      <c r="V17" s="22">
        <v>-7.2929558253054597E-2</v>
      </c>
      <c r="W17" s="22">
        <v>0.103270608917531</v>
      </c>
      <c r="X17" s="22"/>
      <c r="Y17" s="22">
        <v>-1.1006128489110799E-2</v>
      </c>
      <c r="Z17" s="22">
        <v>0.134313679687419</v>
      </c>
      <c r="AA17" s="22">
        <v>4.9135908357065598E-2</v>
      </c>
      <c r="AB17" s="22"/>
      <c r="AC17" s="22">
        <v>-0.13552617570825501</v>
      </c>
      <c r="AD17" s="22">
        <v>5.4427053149661203E-2</v>
      </c>
      <c r="AE17" s="22">
        <v>0.10667325265644501</v>
      </c>
      <c r="AF17" s="22"/>
      <c r="AG17" s="22">
        <v>0.33071818126493302</v>
      </c>
      <c r="AH17" s="22">
        <v>8.5342947056463905E-2</v>
      </c>
      <c r="AI17" s="22">
        <v>8.68417507632335E-2</v>
      </c>
      <c r="AJ17" s="22">
        <v>-0.10599195749877401</v>
      </c>
      <c r="AK17" s="22">
        <v>4.48401062454915E-2</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376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ht="28.8" x14ac:dyDescent="0.3">
      <c r="B9" s="15" t="s">
        <v>372</v>
      </c>
      <c r="C9" s="14">
        <v>0.23214862389916999</v>
      </c>
      <c r="D9" s="14">
        <v>0.251059052047301</v>
      </c>
      <c r="E9" s="14">
        <v>0.21521475848541699</v>
      </c>
      <c r="F9" s="14"/>
      <c r="G9" s="14">
        <v>0.28691823578661502</v>
      </c>
      <c r="H9" s="14">
        <v>0.23077101280759699</v>
      </c>
      <c r="I9" s="14">
        <v>0.22296707279382699</v>
      </c>
      <c r="J9" s="14">
        <v>0.179435012199336</v>
      </c>
      <c r="K9" s="14"/>
      <c r="L9" s="14">
        <v>0.18952168270599301</v>
      </c>
      <c r="M9" s="14">
        <v>0.24365804003639099</v>
      </c>
      <c r="N9" s="14">
        <v>0.24607629279790899</v>
      </c>
      <c r="O9" s="14">
        <v>0.21087737846440999</v>
      </c>
      <c r="P9" s="14">
        <v>0.321998454020825</v>
      </c>
      <c r="Q9" s="14">
        <v>0.22776643974575</v>
      </c>
      <c r="R9" s="14">
        <v>0.26936391231258999</v>
      </c>
      <c r="S9" s="14">
        <v>0.179813209456955</v>
      </c>
      <c r="T9" s="14">
        <v>0.20691000477017699</v>
      </c>
      <c r="U9" s="14">
        <v>0.189138449388944</v>
      </c>
      <c r="V9" s="14">
        <v>0.26200935652655599</v>
      </c>
      <c r="W9" s="14">
        <v>0.35320208572213202</v>
      </c>
      <c r="X9" s="14"/>
      <c r="Y9" s="14">
        <v>0.27869930221814498</v>
      </c>
      <c r="Z9" s="14">
        <v>0.21827071973001</v>
      </c>
      <c r="AA9" s="14">
        <v>0.25871276759023099</v>
      </c>
      <c r="AB9" s="14"/>
      <c r="AC9" s="14">
        <v>0.27143037018425298</v>
      </c>
      <c r="AD9" s="14">
        <v>0.242880998329429</v>
      </c>
      <c r="AE9" s="14">
        <v>0.17919563644574399</v>
      </c>
      <c r="AF9" s="14"/>
      <c r="AG9" s="14">
        <v>0.27134601041610101</v>
      </c>
      <c r="AH9" s="14">
        <v>0.35300377771067798</v>
      </c>
      <c r="AI9" s="14">
        <v>0.26332730294294898</v>
      </c>
      <c r="AJ9" s="14">
        <v>0.23696294460752401</v>
      </c>
      <c r="AK9" s="14">
        <v>0.15875650255384799</v>
      </c>
    </row>
    <row r="10" spans="2:37" ht="43.2" x14ac:dyDescent="0.3">
      <c r="B10" s="15" t="s">
        <v>373</v>
      </c>
      <c r="C10" s="14">
        <v>0.32727582488796197</v>
      </c>
      <c r="D10" s="14">
        <v>0.35696193993116898</v>
      </c>
      <c r="E10" s="14">
        <v>0.29782049300043301</v>
      </c>
      <c r="F10" s="14"/>
      <c r="G10" s="14">
        <v>0.35000386143059398</v>
      </c>
      <c r="H10" s="14">
        <v>0.34482184740532301</v>
      </c>
      <c r="I10" s="14">
        <v>0.32145037090064499</v>
      </c>
      <c r="J10" s="14">
        <v>0.293047942553749</v>
      </c>
      <c r="K10" s="14"/>
      <c r="L10" s="14">
        <v>0.33234037727486199</v>
      </c>
      <c r="M10" s="14">
        <v>0.306173997585163</v>
      </c>
      <c r="N10" s="14">
        <v>0.333979522928399</v>
      </c>
      <c r="O10" s="14">
        <v>0.34855266298172799</v>
      </c>
      <c r="P10" s="14">
        <v>0.30451085615385898</v>
      </c>
      <c r="Q10" s="14">
        <v>0.29274381478547901</v>
      </c>
      <c r="R10" s="14">
        <v>0.31870800079098399</v>
      </c>
      <c r="S10" s="14">
        <v>0.32014693845658598</v>
      </c>
      <c r="T10" s="14">
        <v>0.32966814724717203</v>
      </c>
      <c r="U10" s="14">
        <v>0.39214267080494403</v>
      </c>
      <c r="V10" s="14">
        <v>0.29855889109435702</v>
      </c>
      <c r="W10" s="14">
        <v>0.347101680793025</v>
      </c>
      <c r="X10" s="14"/>
      <c r="Y10" s="14">
        <v>0.36299653913303498</v>
      </c>
      <c r="Z10" s="14">
        <v>0.33965309862488602</v>
      </c>
      <c r="AA10" s="14">
        <v>0.31353653466885301</v>
      </c>
      <c r="AB10" s="14"/>
      <c r="AC10" s="14">
        <v>0.34261286203063201</v>
      </c>
      <c r="AD10" s="14">
        <v>0.35494394929968798</v>
      </c>
      <c r="AE10" s="14">
        <v>0.25486115816959398</v>
      </c>
      <c r="AF10" s="14"/>
      <c r="AG10" s="14">
        <v>0.42273502453261103</v>
      </c>
      <c r="AH10" s="14">
        <v>0.39373238450264098</v>
      </c>
      <c r="AI10" s="14">
        <v>0.33382218621375198</v>
      </c>
      <c r="AJ10" s="14">
        <v>0.31399447729160601</v>
      </c>
      <c r="AK10" s="14">
        <v>0.32217023419175</v>
      </c>
    </row>
    <row r="11" spans="2:37" ht="28.8" x14ac:dyDescent="0.3">
      <c r="B11" s="15" t="s">
        <v>374</v>
      </c>
      <c r="C11" s="14">
        <v>0.209722936152655</v>
      </c>
      <c r="D11" s="14">
        <v>0.19955806744702601</v>
      </c>
      <c r="E11" s="14">
        <v>0.217722713718493</v>
      </c>
      <c r="F11" s="14"/>
      <c r="G11" s="14">
        <v>0.19070314051068099</v>
      </c>
      <c r="H11" s="14">
        <v>0.19655342335227399</v>
      </c>
      <c r="I11" s="14">
        <v>0.21164024236353901</v>
      </c>
      <c r="J11" s="14">
        <v>0.24271735490427901</v>
      </c>
      <c r="K11" s="14"/>
      <c r="L11" s="14">
        <v>0.23540145292023801</v>
      </c>
      <c r="M11" s="14">
        <v>0.220785003644136</v>
      </c>
      <c r="N11" s="14">
        <v>0.195690280278807</v>
      </c>
      <c r="O11" s="14">
        <v>0.21335602036373899</v>
      </c>
      <c r="P11" s="14">
        <v>0.15976788389942001</v>
      </c>
      <c r="Q11" s="14">
        <v>0.23649511837750001</v>
      </c>
      <c r="R11" s="14">
        <v>0.21282796964953901</v>
      </c>
      <c r="S11" s="14">
        <v>0.27836598136329599</v>
      </c>
      <c r="T11" s="14">
        <v>0.18470681717231099</v>
      </c>
      <c r="U11" s="14">
        <v>0.18365137668356299</v>
      </c>
      <c r="V11" s="14">
        <v>0.238138956489475</v>
      </c>
      <c r="W11" s="14">
        <v>0.12767398945146499</v>
      </c>
      <c r="X11" s="14"/>
      <c r="Y11" s="14">
        <v>0.19091716436060599</v>
      </c>
      <c r="Z11" s="14">
        <v>0.213343354313974</v>
      </c>
      <c r="AA11" s="14">
        <v>0.22231586782880799</v>
      </c>
      <c r="AB11" s="14"/>
      <c r="AC11" s="14">
        <v>0.173471218299629</v>
      </c>
      <c r="AD11" s="14">
        <v>0.21062185398014099</v>
      </c>
      <c r="AE11" s="14">
        <v>0.248308144551487</v>
      </c>
      <c r="AF11" s="14"/>
      <c r="AG11" s="14">
        <v>0.20430616164552501</v>
      </c>
      <c r="AH11" s="14">
        <v>0.119888105744312</v>
      </c>
      <c r="AI11" s="14">
        <v>0.233561887472684</v>
      </c>
      <c r="AJ11" s="14">
        <v>0.199411265382892</v>
      </c>
      <c r="AK11" s="14">
        <v>0.24679812583864599</v>
      </c>
    </row>
    <row r="12" spans="2:37" ht="28.8" x14ac:dyDescent="0.3">
      <c r="B12" s="15" t="s">
        <v>375</v>
      </c>
      <c r="C12" s="14">
        <v>0.19960763244211399</v>
      </c>
      <c r="D12" s="14">
        <v>0.16031992923281799</v>
      </c>
      <c r="E12" s="14">
        <v>0.23862704026193099</v>
      </c>
      <c r="F12" s="14"/>
      <c r="G12" s="14">
        <v>0.150351397672492</v>
      </c>
      <c r="H12" s="14">
        <v>0.20758224703817099</v>
      </c>
      <c r="I12" s="14">
        <v>0.20230731705166399</v>
      </c>
      <c r="J12" s="14">
        <v>0.242213629034778</v>
      </c>
      <c r="K12" s="14"/>
      <c r="L12" s="14">
        <v>0.20007954604397099</v>
      </c>
      <c r="M12" s="14">
        <v>0.20689277733983599</v>
      </c>
      <c r="N12" s="14">
        <v>0.178698586313563</v>
      </c>
      <c r="O12" s="14">
        <v>0.18891650184450101</v>
      </c>
      <c r="P12" s="14">
        <v>0.18602699712494</v>
      </c>
      <c r="Q12" s="14">
        <v>0.219513120326671</v>
      </c>
      <c r="R12" s="14">
        <v>0.17438970446947899</v>
      </c>
      <c r="S12" s="14">
        <v>0.19680067823418601</v>
      </c>
      <c r="T12" s="14">
        <v>0.24033323897970399</v>
      </c>
      <c r="U12" s="14">
        <v>0.21305199880509201</v>
      </c>
      <c r="V12" s="14">
        <v>0.17406186722334699</v>
      </c>
      <c r="W12" s="14">
        <v>0.14970668838276799</v>
      </c>
      <c r="X12" s="14"/>
      <c r="Y12" s="14">
        <v>0.154472741081325</v>
      </c>
      <c r="Z12" s="14">
        <v>0.19548111835156101</v>
      </c>
      <c r="AA12" s="14">
        <v>0.18821704210435899</v>
      </c>
      <c r="AB12" s="14"/>
      <c r="AC12" s="14">
        <v>0.186390963139587</v>
      </c>
      <c r="AD12" s="14">
        <v>0.17024236905575099</v>
      </c>
      <c r="AE12" s="14">
        <v>0.26587293018667701</v>
      </c>
      <c r="AF12" s="14"/>
      <c r="AG12" s="14">
        <v>8.1289552255578407E-2</v>
      </c>
      <c r="AH12" s="14">
        <v>0.117112149081079</v>
      </c>
      <c r="AI12" s="14">
        <v>0.14983256863960401</v>
      </c>
      <c r="AJ12" s="14">
        <v>0.220214538274939</v>
      </c>
      <c r="AK12" s="14">
        <v>0.24820748330121301</v>
      </c>
    </row>
    <row r="13" spans="2:37" x14ac:dyDescent="0.3">
      <c r="B13" s="15" t="s">
        <v>122</v>
      </c>
      <c r="C13" s="20">
        <v>3.1244982618098702E-2</v>
      </c>
      <c r="D13" s="20">
        <v>3.2101011341685998E-2</v>
      </c>
      <c r="E13" s="20">
        <v>3.0614994533725601E-2</v>
      </c>
      <c r="F13" s="20"/>
      <c r="G13" s="20">
        <v>2.20233645996183E-2</v>
      </c>
      <c r="H13" s="20">
        <v>2.02714693966346E-2</v>
      </c>
      <c r="I13" s="20">
        <v>4.1634996890325002E-2</v>
      </c>
      <c r="J13" s="20">
        <v>4.2586061307858601E-2</v>
      </c>
      <c r="K13" s="20"/>
      <c r="L13" s="20">
        <v>4.2656941054936497E-2</v>
      </c>
      <c r="M13" s="20">
        <v>2.2490181394473899E-2</v>
      </c>
      <c r="N13" s="20">
        <v>4.55553176813214E-2</v>
      </c>
      <c r="O13" s="20">
        <v>3.8297436345622902E-2</v>
      </c>
      <c r="P13" s="20">
        <v>2.7695808800957001E-2</v>
      </c>
      <c r="Q13" s="20">
        <v>2.34815067645993E-2</v>
      </c>
      <c r="R13" s="20">
        <v>2.4710412777407501E-2</v>
      </c>
      <c r="S13" s="20">
        <v>2.4873192488977101E-2</v>
      </c>
      <c r="T13" s="20">
        <v>3.8381791830636197E-2</v>
      </c>
      <c r="U13" s="20">
        <v>2.2015504317456101E-2</v>
      </c>
      <c r="V13" s="20">
        <v>2.7230928666264399E-2</v>
      </c>
      <c r="W13" s="20">
        <v>2.2315555650609799E-2</v>
      </c>
      <c r="X13" s="20"/>
      <c r="Y13" s="20">
        <v>1.29142532068885E-2</v>
      </c>
      <c r="Z13" s="20">
        <v>3.3251708979568903E-2</v>
      </c>
      <c r="AA13" s="20">
        <v>1.7217787807749699E-2</v>
      </c>
      <c r="AB13" s="20"/>
      <c r="AC13" s="20">
        <v>2.60945863458984E-2</v>
      </c>
      <c r="AD13" s="20">
        <v>2.1310829334991999E-2</v>
      </c>
      <c r="AE13" s="20">
        <v>5.1762130646498102E-2</v>
      </c>
      <c r="AF13" s="20"/>
      <c r="AG13" s="20">
        <v>2.03232511501844E-2</v>
      </c>
      <c r="AH13" s="20">
        <v>1.6263582961289401E-2</v>
      </c>
      <c r="AI13" s="20">
        <v>1.9456054731012199E-2</v>
      </c>
      <c r="AJ13" s="20">
        <v>2.9416774443039698E-2</v>
      </c>
      <c r="AK13" s="20">
        <v>2.4067654114543102E-2</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377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275</v>
      </c>
      <c r="C9" s="14">
        <v>0.21457918417994101</v>
      </c>
      <c r="D9" s="14">
        <v>0.223090987669223</v>
      </c>
      <c r="E9" s="14">
        <v>0.20505736661546001</v>
      </c>
      <c r="F9" s="14"/>
      <c r="G9" s="14">
        <v>0.249263374269768</v>
      </c>
      <c r="H9" s="14">
        <v>0.22965842534150899</v>
      </c>
      <c r="I9" s="14">
        <v>0.19467762167151401</v>
      </c>
      <c r="J9" s="14">
        <v>0.17827145039597</v>
      </c>
      <c r="K9" s="14"/>
      <c r="L9" s="14">
        <v>0.180768716232376</v>
      </c>
      <c r="M9" s="14">
        <v>0.20199212062003999</v>
      </c>
      <c r="N9" s="14">
        <v>0.25046977490016498</v>
      </c>
      <c r="O9" s="14">
        <v>0.173819202044737</v>
      </c>
      <c r="P9" s="14">
        <v>0.225271756861779</v>
      </c>
      <c r="Q9" s="14">
        <v>0.22544071458008799</v>
      </c>
      <c r="R9" s="14">
        <v>0.25366036061012798</v>
      </c>
      <c r="S9" s="14">
        <v>0.226969095112489</v>
      </c>
      <c r="T9" s="14">
        <v>0.21935559423332801</v>
      </c>
      <c r="U9" s="14">
        <v>0.19202958797721301</v>
      </c>
      <c r="V9" s="14">
        <v>0.21851190023167</v>
      </c>
      <c r="W9" s="14">
        <v>0.31883694721460998</v>
      </c>
      <c r="X9" s="14"/>
      <c r="Y9" s="14">
        <v>0.267370272744758</v>
      </c>
      <c r="Z9" s="14">
        <v>0.221961016228926</v>
      </c>
      <c r="AA9" s="14">
        <v>0.248143794819805</v>
      </c>
      <c r="AB9" s="14"/>
      <c r="AC9" s="14">
        <v>0.227333343057601</v>
      </c>
      <c r="AD9" s="14">
        <v>0.23895936005375501</v>
      </c>
      <c r="AE9" s="14">
        <v>0.18469424988380101</v>
      </c>
      <c r="AF9" s="14"/>
      <c r="AG9" s="14">
        <v>0.228334630665505</v>
      </c>
      <c r="AH9" s="14">
        <v>0.25880622332447401</v>
      </c>
      <c r="AI9" s="14">
        <v>0.21537398843138</v>
      </c>
      <c r="AJ9" s="14">
        <v>0.216007296600462</v>
      </c>
      <c r="AK9" s="14">
        <v>0.20378043447358801</v>
      </c>
    </row>
    <row r="10" spans="2:37" x14ac:dyDescent="0.3">
      <c r="B10" s="15" t="s">
        <v>276</v>
      </c>
      <c r="C10" s="14">
        <v>0.35778531616821702</v>
      </c>
      <c r="D10" s="14">
        <v>0.35552192333594002</v>
      </c>
      <c r="E10" s="14">
        <v>0.36036754266665399</v>
      </c>
      <c r="F10" s="14"/>
      <c r="G10" s="14">
        <v>0.40606956420081503</v>
      </c>
      <c r="H10" s="14">
        <v>0.377781728425304</v>
      </c>
      <c r="I10" s="14">
        <v>0.359856974923911</v>
      </c>
      <c r="J10" s="14">
        <v>0.28435596336384</v>
      </c>
      <c r="K10" s="14"/>
      <c r="L10" s="14">
        <v>0.35774638067694597</v>
      </c>
      <c r="M10" s="14">
        <v>0.365602033959115</v>
      </c>
      <c r="N10" s="14">
        <v>0.30911475897273599</v>
      </c>
      <c r="O10" s="14">
        <v>0.377485613206065</v>
      </c>
      <c r="P10" s="14">
        <v>0.35109711147460299</v>
      </c>
      <c r="Q10" s="14">
        <v>0.34300852068982601</v>
      </c>
      <c r="R10" s="14">
        <v>0.36849830220353902</v>
      </c>
      <c r="S10" s="14">
        <v>0.364086405381569</v>
      </c>
      <c r="T10" s="14">
        <v>0.35107572702441198</v>
      </c>
      <c r="U10" s="14">
        <v>0.362898439773846</v>
      </c>
      <c r="V10" s="14">
        <v>0.40517467823352898</v>
      </c>
      <c r="W10" s="14">
        <v>0.34785671693945602</v>
      </c>
      <c r="X10" s="14"/>
      <c r="Y10" s="14">
        <v>0.379739036036288</v>
      </c>
      <c r="Z10" s="14">
        <v>0.37598000202674597</v>
      </c>
      <c r="AA10" s="14">
        <v>0.36139859105000099</v>
      </c>
      <c r="AB10" s="14"/>
      <c r="AC10" s="14">
        <v>0.360128170602385</v>
      </c>
      <c r="AD10" s="14">
        <v>0.38137424535300102</v>
      </c>
      <c r="AE10" s="14">
        <v>0.315800524107058</v>
      </c>
      <c r="AF10" s="14"/>
      <c r="AG10" s="14">
        <v>0.378474481444804</v>
      </c>
      <c r="AH10" s="14">
        <v>0.39497903934012502</v>
      </c>
      <c r="AI10" s="14">
        <v>0.39751075642197897</v>
      </c>
      <c r="AJ10" s="14">
        <v>0.36369670710589203</v>
      </c>
      <c r="AK10" s="14">
        <v>0.32069666403928698</v>
      </c>
    </row>
    <row r="11" spans="2:37" x14ac:dyDescent="0.3">
      <c r="B11" s="15" t="s">
        <v>310</v>
      </c>
      <c r="C11" s="14">
        <v>0.25262978926347501</v>
      </c>
      <c r="D11" s="14">
        <v>0.24593570052875199</v>
      </c>
      <c r="E11" s="14">
        <v>0.260155751172713</v>
      </c>
      <c r="F11" s="14"/>
      <c r="G11" s="14">
        <v>0.19419854479936499</v>
      </c>
      <c r="H11" s="14">
        <v>0.23230471666969699</v>
      </c>
      <c r="I11" s="14">
        <v>0.26388814225492802</v>
      </c>
      <c r="J11" s="14">
        <v>0.32770278864668201</v>
      </c>
      <c r="K11" s="14"/>
      <c r="L11" s="14">
        <v>0.25874130757722902</v>
      </c>
      <c r="M11" s="14">
        <v>0.24158777166404299</v>
      </c>
      <c r="N11" s="14">
        <v>0.278159442941041</v>
      </c>
      <c r="O11" s="14">
        <v>0.27131917587270499</v>
      </c>
      <c r="P11" s="14">
        <v>0.25681821288551299</v>
      </c>
      <c r="Q11" s="14">
        <v>0.26929117459742202</v>
      </c>
      <c r="R11" s="14">
        <v>0.21947027521933901</v>
      </c>
      <c r="S11" s="14">
        <v>0.26925388579192899</v>
      </c>
      <c r="T11" s="14">
        <v>0.224335892756725</v>
      </c>
      <c r="U11" s="14">
        <v>0.29161815910376099</v>
      </c>
      <c r="V11" s="14">
        <v>0.226926864658755</v>
      </c>
      <c r="W11" s="14">
        <v>0.18379671743676801</v>
      </c>
      <c r="X11" s="14"/>
      <c r="Y11" s="14">
        <v>0.21239843853822199</v>
      </c>
      <c r="Z11" s="14">
        <v>0.23518239231688001</v>
      </c>
      <c r="AA11" s="14">
        <v>0.27709259392532898</v>
      </c>
      <c r="AB11" s="14"/>
      <c r="AC11" s="14">
        <v>0.227646042940778</v>
      </c>
      <c r="AD11" s="14">
        <v>0.230383044817527</v>
      </c>
      <c r="AE11" s="14">
        <v>0.31232884465687899</v>
      </c>
      <c r="AF11" s="14"/>
      <c r="AG11" s="14">
        <v>0.24425529220219599</v>
      </c>
      <c r="AH11" s="14">
        <v>0.183548255693434</v>
      </c>
      <c r="AI11" s="14">
        <v>0.23170997119220099</v>
      </c>
      <c r="AJ11" s="14">
        <v>0.25848194116504802</v>
      </c>
      <c r="AK11" s="14">
        <v>0.27245149609090402</v>
      </c>
    </row>
    <row r="12" spans="2:37" x14ac:dyDescent="0.3">
      <c r="B12" s="15" t="s">
        <v>278</v>
      </c>
      <c r="C12" s="14">
        <v>5.9548451314916401E-2</v>
      </c>
      <c r="D12" s="14">
        <v>7.0019321846676197E-2</v>
      </c>
      <c r="E12" s="14">
        <v>4.9717631309731398E-2</v>
      </c>
      <c r="F12" s="14"/>
      <c r="G12" s="14">
        <v>6.1348640299598203E-2</v>
      </c>
      <c r="H12" s="14">
        <v>5.9393851955745203E-2</v>
      </c>
      <c r="I12" s="14">
        <v>7.2861287596978602E-2</v>
      </c>
      <c r="J12" s="14">
        <v>4.5614839336293699E-2</v>
      </c>
      <c r="K12" s="14"/>
      <c r="L12" s="14">
        <v>8.6685340885897494E-2</v>
      </c>
      <c r="M12" s="14">
        <v>7.0239902550340197E-2</v>
      </c>
      <c r="N12" s="14">
        <v>4.8030174335813199E-2</v>
      </c>
      <c r="O12" s="14">
        <v>5.1387715771327599E-2</v>
      </c>
      <c r="P12" s="14">
        <v>5.1011833506355603E-2</v>
      </c>
      <c r="Q12" s="14">
        <v>6.0892303607886902E-2</v>
      </c>
      <c r="R12" s="14">
        <v>4.1305792662727998E-2</v>
      </c>
      <c r="S12" s="14">
        <v>4.0571362218630197E-2</v>
      </c>
      <c r="T12" s="14">
        <v>6.1857117549158E-2</v>
      </c>
      <c r="U12" s="14">
        <v>6.6810784198884698E-2</v>
      </c>
      <c r="V12" s="14">
        <v>3.3065648299238401E-2</v>
      </c>
      <c r="W12" s="14">
        <v>4.57834085414442E-2</v>
      </c>
      <c r="X12" s="14"/>
      <c r="Y12" s="14">
        <v>7.1374198317883303E-2</v>
      </c>
      <c r="Z12" s="14">
        <v>6.2544759607491701E-2</v>
      </c>
      <c r="AA12" s="14">
        <v>6.0051679080352298E-2</v>
      </c>
      <c r="AB12" s="14"/>
      <c r="AC12" s="14">
        <v>6.7011413041496604E-2</v>
      </c>
      <c r="AD12" s="14">
        <v>6.1326466155749201E-2</v>
      </c>
      <c r="AE12" s="14">
        <v>3.7893705614794902E-2</v>
      </c>
      <c r="AF12" s="14"/>
      <c r="AG12" s="14">
        <v>7.3976016955654603E-2</v>
      </c>
      <c r="AH12" s="14">
        <v>4.7362025268427803E-2</v>
      </c>
      <c r="AI12" s="14">
        <v>6.9976518836623397E-2</v>
      </c>
      <c r="AJ12" s="14">
        <v>5.2676300438827497E-2</v>
      </c>
      <c r="AK12" s="14">
        <v>7.0791729156271202E-2</v>
      </c>
    </row>
    <row r="13" spans="2:37" x14ac:dyDescent="0.3">
      <c r="B13" s="15" t="s">
        <v>279</v>
      </c>
      <c r="C13" s="14">
        <v>4.2335701707862897E-2</v>
      </c>
      <c r="D13" s="14">
        <v>4.1167858075997897E-2</v>
      </c>
      <c r="E13" s="14">
        <v>4.31018593203834E-2</v>
      </c>
      <c r="F13" s="14"/>
      <c r="G13" s="14">
        <v>4.0955820665835301E-2</v>
      </c>
      <c r="H13" s="14">
        <v>4.16773515335137E-2</v>
      </c>
      <c r="I13" s="14">
        <v>3.7015800105066297E-2</v>
      </c>
      <c r="J13" s="14">
        <v>4.9812216649853303E-2</v>
      </c>
      <c r="K13" s="14"/>
      <c r="L13" s="14">
        <v>3.8781897800782998E-2</v>
      </c>
      <c r="M13" s="14">
        <v>5.2560065593182798E-2</v>
      </c>
      <c r="N13" s="14">
        <v>4.5362659042018499E-2</v>
      </c>
      <c r="O13" s="14">
        <v>4.6508842820080699E-2</v>
      </c>
      <c r="P13" s="14">
        <v>3.7049767755749898E-2</v>
      </c>
      <c r="Q13" s="14">
        <v>2.6058587858397399E-2</v>
      </c>
      <c r="R13" s="14">
        <v>4.7109348807027003E-2</v>
      </c>
      <c r="S13" s="14">
        <v>5.7712883972552802E-2</v>
      </c>
      <c r="T13" s="14">
        <v>4.2564397778610999E-2</v>
      </c>
      <c r="U13" s="14">
        <v>2.9088280858005099E-2</v>
      </c>
      <c r="V13" s="14">
        <v>5.1193702694917798E-2</v>
      </c>
      <c r="W13" s="14">
        <v>4.6179253504073703E-2</v>
      </c>
      <c r="X13" s="14"/>
      <c r="Y13" s="14">
        <v>2.4953030093366899E-2</v>
      </c>
      <c r="Z13" s="14">
        <v>3.8891395608860402E-2</v>
      </c>
      <c r="AA13" s="14">
        <v>1.07358399834066E-2</v>
      </c>
      <c r="AB13" s="14"/>
      <c r="AC13" s="14">
        <v>5.80000636897939E-2</v>
      </c>
      <c r="AD13" s="14">
        <v>2.4790385486281399E-2</v>
      </c>
      <c r="AE13" s="14">
        <v>4.7714303146264299E-2</v>
      </c>
      <c r="AF13" s="14"/>
      <c r="AG13" s="14">
        <v>5.6458374345082801E-2</v>
      </c>
      <c r="AH13" s="14">
        <v>4.1077449086621198E-2</v>
      </c>
      <c r="AI13" s="14">
        <v>3.47120232709828E-2</v>
      </c>
      <c r="AJ13" s="14">
        <v>3.8761083116414297E-2</v>
      </c>
      <c r="AK13" s="14">
        <v>4.9948647927788803E-2</v>
      </c>
    </row>
    <row r="14" spans="2:37" x14ac:dyDescent="0.3">
      <c r="B14" s="15" t="s">
        <v>122</v>
      </c>
      <c r="C14" s="14">
        <v>7.3121557365587495E-2</v>
      </c>
      <c r="D14" s="14">
        <v>6.4264208543411902E-2</v>
      </c>
      <c r="E14" s="14">
        <v>8.1599848915058407E-2</v>
      </c>
      <c r="F14" s="14"/>
      <c r="G14" s="14">
        <v>4.8164055764618401E-2</v>
      </c>
      <c r="H14" s="14">
        <v>5.9183926074231903E-2</v>
      </c>
      <c r="I14" s="14">
        <v>7.17001734476026E-2</v>
      </c>
      <c r="J14" s="14">
        <v>0.114242741607361</v>
      </c>
      <c r="K14" s="14"/>
      <c r="L14" s="14">
        <v>7.7276356826768297E-2</v>
      </c>
      <c r="M14" s="14">
        <v>6.8018105613279395E-2</v>
      </c>
      <c r="N14" s="14">
        <v>6.8863189808225797E-2</v>
      </c>
      <c r="O14" s="14">
        <v>7.9479450285084005E-2</v>
      </c>
      <c r="P14" s="14">
        <v>7.87513175159993E-2</v>
      </c>
      <c r="Q14" s="14">
        <v>7.5308698666379098E-2</v>
      </c>
      <c r="R14" s="14">
        <v>6.9955920497239296E-2</v>
      </c>
      <c r="S14" s="14">
        <v>4.1406367522829897E-2</v>
      </c>
      <c r="T14" s="14">
        <v>0.100811270657766</v>
      </c>
      <c r="U14" s="14">
        <v>5.75547480882901E-2</v>
      </c>
      <c r="V14" s="14">
        <v>6.5127205881889305E-2</v>
      </c>
      <c r="W14" s="14">
        <v>5.7546956363647699E-2</v>
      </c>
      <c r="X14" s="14"/>
      <c r="Y14" s="14">
        <v>4.4165024269481601E-2</v>
      </c>
      <c r="Z14" s="14">
        <v>6.5440434211095994E-2</v>
      </c>
      <c r="AA14" s="14">
        <v>4.2577501141106401E-2</v>
      </c>
      <c r="AB14" s="14"/>
      <c r="AC14" s="14">
        <v>5.9880966667945103E-2</v>
      </c>
      <c r="AD14" s="14">
        <v>6.3166498133686202E-2</v>
      </c>
      <c r="AE14" s="14">
        <v>0.10156837259120299</v>
      </c>
      <c r="AF14" s="14"/>
      <c r="AG14" s="14">
        <v>1.8501204386758001E-2</v>
      </c>
      <c r="AH14" s="14">
        <v>7.4227007286918403E-2</v>
      </c>
      <c r="AI14" s="14">
        <v>5.0716741846834203E-2</v>
      </c>
      <c r="AJ14" s="14">
        <v>7.0376671573356406E-2</v>
      </c>
      <c r="AK14" s="14">
        <v>8.2331028312162005E-2</v>
      </c>
    </row>
    <row r="15" spans="2:37" x14ac:dyDescent="0.3">
      <c r="B15" s="15" t="s">
        <v>280</v>
      </c>
      <c r="C15" s="21">
        <v>0.572364500348158</v>
      </c>
      <c r="D15" s="21">
        <v>0.57861291100516199</v>
      </c>
      <c r="E15" s="21">
        <v>0.56542490928211397</v>
      </c>
      <c r="F15" s="21"/>
      <c r="G15" s="21">
        <v>0.65533293847058305</v>
      </c>
      <c r="H15" s="21">
        <v>0.60744015376681304</v>
      </c>
      <c r="I15" s="21">
        <v>0.55453459659542403</v>
      </c>
      <c r="J15" s="21">
        <v>0.46262741375980898</v>
      </c>
      <c r="K15" s="21"/>
      <c r="L15" s="21">
        <v>0.53851509690932198</v>
      </c>
      <c r="M15" s="21">
        <v>0.56759415457915496</v>
      </c>
      <c r="N15" s="21">
        <v>0.55958453387290097</v>
      </c>
      <c r="O15" s="21">
        <v>0.55130481525080199</v>
      </c>
      <c r="P15" s="21">
        <v>0.57636886833638201</v>
      </c>
      <c r="Q15" s="21">
        <v>0.56844923526991398</v>
      </c>
      <c r="R15" s="21">
        <v>0.62215866281366705</v>
      </c>
      <c r="S15" s="21">
        <v>0.59105550049405797</v>
      </c>
      <c r="T15" s="21">
        <v>0.57043132125773899</v>
      </c>
      <c r="U15" s="21">
        <v>0.55492802775105898</v>
      </c>
      <c r="V15" s="21">
        <v>0.62368657846519904</v>
      </c>
      <c r="W15" s="21">
        <v>0.66669366415406695</v>
      </c>
      <c r="X15" s="21"/>
      <c r="Y15" s="21">
        <v>0.647109308781047</v>
      </c>
      <c r="Z15" s="21">
        <v>0.59794101825567203</v>
      </c>
      <c r="AA15" s="21">
        <v>0.60954238586980503</v>
      </c>
      <c r="AB15" s="21"/>
      <c r="AC15" s="21">
        <v>0.587461513659986</v>
      </c>
      <c r="AD15" s="21">
        <v>0.62033360540675697</v>
      </c>
      <c r="AE15" s="21">
        <v>0.50049477399085895</v>
      </c>
      <c r="AF15" s="21"/>
      <c r="AG15" s="21">
        <v>0.60680911211030897</v>
      </c>
      <c r="AH15" s="21">
        <v>0.65378526266459902</v>
      </c>
      <c r="AI15" s="21">
        <v>0.61288474485335898</v>
      </c>
      <c r="AJ15" s="21">
        <v>0.579704003706354</v>
      </c>
      <c r="AK15" s="21">
        <v>0.52447709851287405</v>
      </c>
    </row>
    <row r="16" spans="2:37" x14ac:dyDescent="0.3">
      <c r="B16" s="15" t="s">
        <v>281</v>
      </c>
      <c r="C16" s="21">
        <v>0.10188415302277901</v>
      </c>
      <c r="D16" s="21">
        <v>0.111187179922674</v>
      </c>
      <c r="E16" s="21">
        <v>9.2819490630114895E-2</v>
      </c>
      <c r="F16" s="21"/>
      <c r="G16" s="21">
        <v>0.102304460965433</v>
      </c>
      <c r="H16" s="21">
        <v>0.10107120348925901</v>
      </c>
      <c r="I16" s="21">
        <v>0.109877087702045</v>
      </c>
      <c r="J16" s="21">
        <v>9.5427055986146994E-2</v>
      </c>
      <c r="K16" s="21"/>
      <c r="L16" s="21">
        <v>0.12546723868668</v>
      </c>
      <c r="M16" s="21">
        <v>0.12279996814352299</v>
      </c>
      <c r="N16" s="21">
        <v>9.3392833377831705E-2</v>
      </c>
      <c r="O16" s="21">
        <v>9.7896558591408306E-2</v>
      </c>
      <c r="P16" s="21">
        <v>8.8061601262105493E-2</v>
      </c>
      <c r="Q16" s="21">
        <v>8.6950891466284305E-2</v>
      </c>
      <c r="R16" s="21">
        <v>8.8415141469754904E-2</v>
      </c>
      <c r="S16" s="21">
        <v>9.8284246191182895E-2</v>
      </c>
      <c r="T16" s="21">
        <v>0.104421515327769</v>
      </c>
      <c r="U16" s="21">
        <v>9.5899065056889804E-2</v>
      </c>
      <c r="V16" s="21">
        <v>8.4259350994156199E-2</v>
      </c>
      <c r="W16" s="21">
        <v>9.1962662045517798E-2</v>
      </c>
      <c r="X16" s="21"/>
      <c r="Y16" s="21">
        <v>9.6327228411250201E-2</v>
      </c>
      <c r="Z16" s="21">
        <v>0.10143615521635201</v>
      </c>
      <c r="AA16" s="21">
        <v>7.0787519063758894E-2</v>
      </c>
      <c r="AB16" s="21"/>
      <c r="AC16" s="21">
        <v>0.12501147673129101</v>
      </c>
      <c r="AD16" s="21">
        <v>8.6116851642030603E-2</v>
      </c>
      <c r="AE16" s="21">
        <v>8.5608008761059298E-2</v>
      </c>
      <c r="AF16" s="21"/>
      <c r="AG16" s="21">
        <v>0.130434391300737</v>
      </c>
      <c r="AH16" s="21">
        <v>8.8439474355048994E-2</v>
      </c>
      <c r="AI16" s="21">
        <v>0.104688542107606</v>
      </c>
      <c r="AJ16" s="21">
        <v>9.1437383555241794E-2</v>
      </c>
      <c r="AK16" s="21">
        <v>0.12074037708406</v>
      </c>
    </row>
    <row r="17" spans="2:37" x14ac:dyDescent="0.3">
      <c r="B17" s="15" t="s">
        <v>252</v>
      </c>
      <c r="C17" s="22">
        <v>0.47048034732537902</v>
      </c>
      <c r="D17" s="22">
        <v>0.46742573108248803</v>
      </c>
      <c r="E17" s="22">
        <v>0.47260541865199901</v>
      </c>
      <c r="F17" s="22"/>
      <c r="G17" s="22">
        <v>0.55302847750515005</v>
      </c>
      <c r="H17" s="22">
        <v>0.50636895027755402</v>
      </c>
      <c r="I17" s="22">
        <v>0.44465750889338002</v>
      </c>
      <c r="J17" s="22">
        <v>0.367200357773662</v>
      </c>
      <c r="K17" s="22"/>
      <c r="L17" s="22">
        <v>0.41304785822264201</v>
      </c>
      <c r="M17" s="22">
        <v>0.44479418643563201</v>
      </c>
      <c r="N17" s="22">
        <v>0.46619170049507003</v>
      </c>
      <c r="O17" s="22">
        <v>0.45340825665939399</v>
      </c>
      <c r="P17" s="22">
        <v>0.48830726707427602</v>
      </c>
      <c r="Q17" s="22">
        <v>0.48149834380362999</v>
      </c>
      <c r="R17" s="22">
        <v>0.53374352134391201</v>
      </c>
      <c r="S17" s="22">
        <v>0.49277125430287499</v>
      </c>
      <c r="T17" s="22">
        <v>0.46600980592996999</v>
      </c>
      <c r="U17" s="22">
        <v>0.45902896269416898</v>
      </c>
      <c r="V17" s="22">
        <v>0.53942722747104299</v>
      </c>
      <c r="W17" s="22">
        <v>0.57473100210854899</v>
      </c>
      <c r="X17" s="22"/>
      <c r="Y17" s="22">
        <v>0.55078208036979603</v>
      </c>
      <c r="Z17" s="22">
        <v>0.49650486303932001</v>
      </c>
      <c r="AA17" s="22">
        <v>0.53875486680604601</v>
      </c>
      <c r="AB17" s="22"/>
      <c r="AC17" s="22">
        <v>0.46245003692869602</v>
      </c>
      <c r="AD17" s="22">
        <v>0.53421675376472599</v>
      </c>
      <c r="AE17" s="22">
        <v>0.4148867652298</v>
      </c>
      <c r="AF17" s="22"/>
      <c r="AG17" s="22">
        <v>0.47637472080957199</v>
      </c>
      <c r="AH17" s="22">
        <v>0.56534578830954996</v>
      </c>
      <c r="AI17" s="22">
        <v>0.50819620274575295</v>
      </c>
      <c r="AJ17" s="22">
        <v>0.488266620151112</v>
      </c>
      <c r="AK17" s="22">
        <v>0.403736721428814</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K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382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378</v>
      </c>
      <c r="C9" s="14">
        <v>4.5185965434874097E-2</v>
      </c>
      <c r="D9" s="14">
        <v>5.6898986051582098E-2</v>
      </c>
      <c r="E9" s="14">
        <v>3.4047810031828198E-2</v>
      </c>
      <c r="F9" s="14"/>
      <c r="G9" s="14">
        <v>4.10731507482218E-2</v>
      </c>
      <c r="H9" s="14">
        <v>4.04670196337059E-2</v>
      </c>
      <c r="I9" s="14">
        <v>4.4986130613067797E-2</v>
      </c>
      <c r="J9" s="14">
        <v>5.5367799138173003E-2</v>
      </c>
      <c r="K9" s="14"/>
      <c r="L9" s="14">
        <v>6.6103251245849301E-2</v>
      </c>
      <c r="M9" s="14">
        <v>4.0811571984423901E-2</v>
      </c>
      <c r="N9" s="14">
        <v>3.3332496474190801E-2</v>
      </c>
      <c r="O9" s="14">
        <v>2.48525862603983E-2</v>
      </c>
      <c r="P9" s="14">
        <v>4.80625491947606E-2</v>
      </c>
      <c r="Q9" s="14">
        <v>4.1604467859498999E-2</v>
      </c>
      <c r="R9" s="14">
        <v>4.5805416910479201E-2</v>
      </c>
      <c r="S9" s="14">
        <v>5.9207650702177803E-2</v>
      </c>
      <c r="T9" s="14">
        <v>4.1646585837571297E-2</v>
      </c>
      <c r="U9" s="14">
        <v>3.72774176762408E-2</v>
      </c>
      <c r="V9" s="14">
        <v>6.4896149347407103E-2</v>
      </c>
      <c r="W9" s="14">
        <v>4.6757074877216302E-2</v>
      </c>
      <c r="X9" s="14"/>
      <c r="Y9" s="14">
        <v>3.1337452133236403E-2</v>
      </c>
      <c r="Z9" s="14">
        <v>5.2035906892041003E-2</v>
      </c>
      <c r="AA9" s="14">
        <v>3.8698438435746399E-2</v>
      </c>
      <c r="AB9" s="14"/>
      <c r="AC9" s="14">
        <v>5.36790989518336E-2</v>
      </c>
      <c r="AD9" s="14">
        <v>3.54531189827915E-2</v>
      </c>
      <c r="AE9" s="14">
        <v>4.6465426561952697E-2</v>
      </c>
      <c r="AF9" s="14"/>
      <c r="AG9" s="14">
        <v>6.7912854492443497E-2</v>
      </c>
      <c r="AH9" s="14">
        <v>4.1549446614847697E-2</v>
      </c>
      <c r="AI9" s="14">
        <v>4.5708922307578802E-2</v>
      </c>
      <c r="AJ9" s="14">
        <v>4.0528797480951E-2</v>
      </c>
      <c r="AK9" s="14">
        <v>5.4641215428786798E-2</v>
      </c>
    </row>
    <row r="10" spans="2:37" x14ac:dyDescent="0.3">
      <c r="B10" s="15" t="s">
        <v>379</v>
      </c>
      <c r="C10" s="14">
        <v>0.150854260823098</v>
      </c>
      <c r="D10" s="14">
        <v>0.14501238162188901</v>
      </c>
      <c r="E10" s="14">
        <v>0.15622189122803901</v>
      </c>
      <c r="F10" s="14"/>
      <c r="G10" s="14">
        <v>0.156778902278605</v>
      </c>
      <c r="H10" s="14">
        <v>0.15834272081782899</v>
      </c>
      <c r="I10" s="14">
        <v>0.15147579627455701</v>
      </c>
      <c r="J10" s="14">
        <v>0.13414515054159801</v>
      </c>
      <c r="K10" s="14"/>
      <c r="L10" s="14">
        <v>0.14173171577712801</v>
      </c>
      <c r="M10" s="14">
        <v>0.163319613704938</v>
      </c>
      <c r="N10" s="14">
        <v>0.12006082221315099</v>
      </c>
      <c r="O10" s="14">
        <v>0.15370209180843</v>
      </c>
      <c r="P10" s="14">
        <v>0.131518302780438</v>
      </c>
      <c r="Q10" s="14">
        <v>0.14204442527969199</v>
      </c>
      <c r="R10" s="14">
        <v>0.175643340582707</v>
      </c>
      <c r="S10" s="14">
        <v>0.19066555153245601</v>
      </c>
      <c r="T10" s="14">
        <v>0.15648634313969501</v>
      </c>
      <c r="U10" s="14">
        <v>0.137852231440489</v>
      </c>
      <c r="V10" s="14">
        <v>0.17853697522838799</v>
      </c>
      <c r="W10" s="14">
        <v>0.13763490220029301</v>
      </c>
      <c r="X10" s="14"/>
      <c r="Y10" s="14">
        <v>0.134538435909871</v>
      </c>
      <c r="Z10" s="14">
        <v>0.155654230067929</v>
      </c>
      <c r="AA10" s="14">
        <v>0.13124251934825301</v>
      </c>
      <c r="AB10" s="14"/>
      <c r="AC10" s="14">
        <v>0.15488409051297999</v>
      </c>
      <c r="AD10" s="14">
        <v>0.151071633280562</v>
      </c>
      <c r="AE10" s="14">
        <v>0.145312820055398</v>
      </c>
      <c r="AF10" s="14"/>
      <c r="AG10" s="14">
        <v>0.20404576268501501</v>
      </c>
      <c r="AH10" s="14">
        <v>0.171864039817197</v>
      </c>
      <c r="AI10" s="14">
        <v>0.15880123810098901</v>
      </c>
      <c r="AJ10" s="14">
        <v>0.13928679277893499</v>
      </c>
      <c r="AK10" s="14">
        <v>0.15382620826632201</v>
      </c>
    </row>
    <row r="11" spans="2:37" x14ac:dyDescent="0.3">
      <c r="B11" s="15" t="s">
        <v>380</v>
      </c>
      <c r="C11" s="14">
        <v>0.47214212273575301</v>
      </c>
      <c r="D11" s="14">
        <v>0.46695324819165202</v>
      </c>
      <c r="E11" s="14">
        <v>0.47901801268983901</v>
      </c>
      <c r="F11" s="14"/>
      <c r="G11" s="14">
        <v>0.48437526128131497</v>
      </c>
      <c r="H11" s="14">
        <v>0.47174062228096902</v>
      </c>
      <c r="I11" s="14">
        <v>0.49023104918390498</v>
      </c>
      <c r="J11" s="14">
        <v>0.44645574772469399</v>
      </c>
      <c r="K11" s="14"/>
      <c r="L11" s="14">
        <v>0.468066722115828</v>
      </c>
      <c r="M11" s="14">
        <v>0.50111917948484397</v>
      </c>
      <c r="N11" s="14">
        <v>0.48629403980716701</v>
      </c>
      <c r="O11" s="14">
        <v>0.52169271945368401</v>
      </c>
      <c r="P11" s="14">
        <v>0.432843434275484</v>
      </c>
      <c r="Q11" s="14">
        <v>0.48875358180470901</v>
      </c>
      <c r="R11" s="14">
        <v>0.42979905319115802</v>
      </c>
      <c r="S11" s="14">
        <v>0.41083754830588198</v>
      </c>
      <c r="T11" s="14">
        <v>0.45494732493098999</v>
      </c>
      <c r="U11" s="14">
        <v>0.51397143446151605</v>
      </c>
      <c r="V11" s="14">
        <v>0.42737678551377201</v>
      </c>
      <c r="W11" s="14">
        <v>0.42786757158121103</v>
      </c>
      <c r="X11" s="14"/>
      <c r="Y11" s="14">
        <v>0.51199419382203304</v>
      </c>
      <c r="Z11" s="14">
        <v>0.45230402307761303</v>
      </c>
      <c r="AA11" s="14">
        <v>0.51889958653573698</v>
      </c>
      <c r="AB11" s="14"/>
      <c r="AC11" s="14">
        <v>0.47409163361721401</v>
      </c>
      <c r="AD11" s="14">
        <v>0.46207720155488702</v>
      </c>
      <c r="AE11" s="14">
        <v>0.47462434631889699</v>
      </c>
      <c r="AF11" s="14"/>
      <c r="AG11" s="14">
        <v>0.44050743021424899</v>
      </c>
      <c r="AH11" s="14">
        <v>0.50328043545868995</v>
      </c>
      <c r="AI11" s="14">
        <v>0.52109523851684703</v>
      </c>
      <c r="AJ11" s="14">
        <v>0.47637675063356899</v>
      </c>
      <c r="AK11" s="14">
        <v>0.43385940557230301</v>
      </c>
    </row>
    <row r="12" spans="2:37" x14ac:dyDescent="0.3">
      <c r="B12" s="15" t="s">
        <v>381</v>
      </c>
      <c r="C12" s="14">
        <v>0.22269800381299401</v>
      </c>
      <c r="D12" s="14">
        <v>0.22598709595980099</v>
      </c>
      <c r="E12" s="14">
        <v>0.21830045350482299</v>
      </c>
      <c r="F12" s="14"/>
      <c r="G12" s="14">
        <v>0.237217572060863</v>
      </c>
      <c r="H12" s="14">
        <v>0.225327985558372</v>
      </c>
      <c r="I12" s="14">
        <v>0.207736771181772</v>
      </c>
      <c r="J12" s="14">
        <v>0.21816313620536201</v>
      </c>
      <c r="K12" s="14"/>
      <c r="L12" s="14">
        <v>0.19229099666150001</v>
      </c>
      <c r="M12" s="14">
        <v>0.21257083906428101</v>
      </c>
      <c r="N12" s="14">
        <v>0.21692814274345601</v>
      </c>
      <c r="O12" s="14">
        <v>0.17568121711489601</v>
      </c>
      <c r="P12" s="14">
        <v>0.26137338662962301</v>
      </c>
      <c r="Q12" s="14">
        <v>0.25172802670724598</v>
      </c>
      <c r="R12" s="14">
        <v>0.26231833627082501</v>
      </c>
      <c r="S12" s="14">
        <v>0.190928761545922</v>
      </c>
      <c r="T12" s="14">
        <v>0.24744820666629699</v>
      </c>
      <c r="U12" s="14">
        <v>0.199507563588743</v>
      </c>
      <c r="V12" s="14">
        <v>0.22661567344220901</v>
      </c>
      <c r="W12" s="14">
        <v>0.29635595643118301</v>
      </c>
      <c r="X12" s="14"/>
      <c r="Y12" s="14">
        <v>0.24954527059875001</v>
      </c>
      <c r="Z12" s="14">
        <v>0.24047693181364799</v>
      </c>
      <c r="AA12" s="14">
        <v>0.26279998257565801</v>
      </c>
      <c r="AB12" s="14"/>
      <c r="AC12" s="14">
        <v>0.230351357251735</v>
      </c>
      <c r="AD12" s="14">
        <v>0.24230064437971299</v>
      </c>
      <c r="AE12" s="14">
        <v>0.191014752674839</v>
      </c>
      <c r="AF12" s="14"/>
      <c r="AG12" s="14">
        <v>0.24898803883569201</v>
      </c>
      <c r="AH12" s="14">
        <v>0.230103848017193</v>
      </c>
      <c r="AI12" s="14">
        <v>0.213954989862991</v>
      </c>
      <c r="AJ12" s="14">
        <v>0.22601457104751399</v>
      </c>
      <c r="AK12" s="14">
        <v>0.227820198145919</v>
      </c>
    </row>
    <row r="13" spans="2:37" x14ac:dyDescent="0.3">
      <c r="B13" s="15" t="s">
        <v>122</v>
      </c>
      <c r="C13" s="20">
        <v>0.109119647193281</v>
      </c>
      <c r="D13" s="20">
        <v>0.105148288175076</v>
      </c>
      <c r="E13" s="20">
        <v>0.112411832545471</v>
      </c>
      <c r="F13" s="20"/>
      <c r="G13" s="20">
        <v>8.0555113630994699E-2</v>
      </c>
      <c r="H13" s="20">
        <v>0.10412165170912401</v>
      </c>
      <c r="I13" s="20">
        <v>0.105570252746699</v>
      </c>
      <c r="J13" s="20">
        <v>0.145868166390174</v>
      </c>
      <c r="K13" s="20"/>
      <c r="L13" s="20">
        <v>0.13180731419969499</v>
      </c>
      <c r="M13" s="20">
        <v>8.2178795761513407E-2</v>
      </c>
      <c r="N13" s="20">
        <v>0.14338449876203499</v>
      </c>
      <c r="O13" s="20">
        <v>0.124071385362592</v>
      </c>
      <c r="P13" s="20">
        <v>0.12620232711969401</v>
      </c>
      <c r="Q13" s="20">
        <v>7.5869498348854494E-2</v>
      </c>
      <c r="R13" s="20">
        <v>8.6433853044829895E-2</v>
      </c>
      <c r="S13" s="20">
        <v>0.14836048791356299</v>
      </c>
      <c r="T13" s="20">
        <v>9.9471539425446606E-2</v>
      </c>
      <c r="U13" s="20">
        <v>0.11139135283301101</v>
      </c>
      <c r="V13" s="20">
        <v>0.102574416468224</v>
      </c>
      <c r="W13" s="20">
        <v>9.1384494910096897E-2</v>
      </c>
      <c r="X13" s="20"/>
      <c r="Y13" s="20">
        <v>7.2584647536109201E-2</v>
      </c>
      <c r="Z13" s="20">
        <v>9.95289081487684E-2</v>
      </c>
      <c r="AA13" s="20">
        <v>4.8359473104606497E-2</v>
      </c>
      <c r="AB13" s="20"/>
      <c r="AC13" s="20">
        <v>8.6993819666237399E-2</v>
      </c>
      <c r="AD13" s="20">
        <v>0.10909740180204699</v>
      </c>
      <c r="AE13" s="20">
        <v>0.14258265438891399</v>
      </c>
      <c r="AF13" s="20"/>
      <c r="AG13" s="20">
        <v>3.8545913772599902E-2</v>
      </c>
      <c r="AH13" s="20">
        <v>5.3202230092071701E-2</v>
      </c>
      <c r="AI13" s="20">
        <v>6.04396112115934E-2</v>
      </c>
      <c r="AJ13" s="20">
        <v>0.11779308805903101</v>
      </c>
      <c r="AK13" s="20">
        <v>0.129852972586669</v>
      </c>
    </row>
    <row r="14" spans="2:37" x14ac:dyDescent="0.3">
      <c r="B14" s="16"/>
    </row>
    <row r="15" spans="2:37" x14ac:dyDescent="0.3">
      <c r="B15" t="s">
        <v>72</v>
      </c>
    </row>
    <row r="16" spans="2:37" x14ac:dyDescent="0.3">
      <c r="B16" t="s">
        <v>73</v>
      </c>
    </row>
    <row r="18" spans="2:2" x14ac:dyDescent="0.3">
      <c r="B18"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F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6" width="20.6640625" customWidth="1"/>
  </cols>
  <sheetData>
    <row r="2" spans="2:6" ht="40.049999999999997" customHeight="1" x14ac:dyDescent="0.3">
      <c r="D2" s="31" t="s">
        <v>386</v>
      </c>
      <c r="E2" s="28"/>
      <c r="F2" s="28"/>
    </row>
    <row r="6" spans="2:6" ht="49.95" customHeight="1" x14ac:dyDescent="0.3">
      <c r="B6" s="17" t="s">
        <v>15</v>
      </c>
      <c r="C6" s="17" t="s">
        <v>383</v>
      </c>
      <c r="D6" s="17" t="s">
        <v>384</v>
      </c>
      <c r="E6" s="17" t="s">
        <v>385</v>
      </c>
    </row>
    <row r="7" spans="2:6" x14ac:dyDescent="0.3">
      <c r="B7" s="15" t="s">
        <v>275</v>
      </c>
      <c r="C7" s="14">
        <v>0.43477763244414502</v>
      </c>
      <c r="D7" s="14">
        <v>0.37128733412989201</v>
      </c>
      <c r="E7" s="14">
        <v>0.329193477418397</v>
      </c>
    </row>
    <row r="8" spans="2:6" x14ac:dyDescent="0.3">
      <c r="B8" s="15" t="s">
        <v>276</v>
      </c>
      <c r="C8" s="14">
        <v>0.31422762671776899</v>
      </c>
      <c r="D8" s="14">
        <v>0.34826931803316802</v>
      </c>
      <c r="E8" s="14">
        <v>0.32601007461082898</v>
      </c>
    </row>
    <row r="9" spans="2:6" x14ac:dyDescent="0.3">
      <c r="B9" s="15" t="s">
        <v>277</v>
      </c>
      <c r="C9" s="14">
        <v>0.149027410863351</v>
      </c>
      <c r="D9" s="14">
        <v>0.17080976931911601</v>
      </c>
      <c r="E9" s="14">
        <v>0.216642935739425</v>
      </c>
    </row>
    <row r="10" spans="2:6" x14ac:dyDescent="0.3">
      <c r="B10" s="15" t="s">
        <v>278</v>
      </c>
      <c r="C10" s="14">
        <v>4.6352891580708697E-2</v>
      </c>
      <c r="D10" s="14">
        <v>4.9125552123770802E-2</v>
      </c>
      <c r="E10" s="14">
        <v>5.4933313936612299E-2</v>
      </c>
    </row>
    <row r="11" spans="2:6" x14ac:dyDescent="0.3">
      <c r="B11" s="15" t="s">
        <v>279</v>
      </c>
      <c r="C11" s="14">
        <v>1.9077600126257699E-2</v>
      </c>
      <c r="D11" s="14">
        <v>1.8491145435657799E-2</v>
      </c>
      <c r="E11" s="14">
        <v>1.97018798433642E-2</v>
      </c>
    </row>
    <row r="12" spans="2:6" x14ac:dyDescent="0.3">
      <c r="B12" s="15" t="s">
        <v>122</v>
      </c>
      <c r="C12" s="14">
        <v>3.6536838267768497E-2</v>
      </c>
      <c r="D12" s="14">
        <v>4.2016880958395501E-2</v>
      </c>
      <c r="E12" s="14">
        <v>5.3518318451372601E-2</v>
      </c>
    </row>
    <row r="13" spans="2:6" x14ac:dyDescent="0.3">
      <c r="B13" s="23" t="s">
        <v>280</v>
      </c>
      <c r="C13" s="21">
        <v>0.74900525916191396</v>
      </c>
      <c r="D13" s="21">
        <v>0.71955665216305997</v>
      </c>
      <c r="E13" s="21">
        <v>0.65520355202922598</v>
      </c>
    </row>
    <row r="14" spans="2:6" x14ac:dyDescent="0.3">
      <c r="B14" s="23" t="s">
        <v>281</v>
      </c>
      <c r="C14" s="21">
        <v>6.5430491706966395E-2</v>
      </c>
      <c r="D14" s="21">
        <v>6.7616697559428604E-2</v>
      </c>
      <c r="E14" s="21">
        <v>7.4635193779976503E-2</v>
      </c>
    </row>
    <row r="15" spans="2:6" x14ac:dyDescent="0.3">
      <c r="B15" s="23" t="s">
        <v>252</v>
      </c>
      <c r="C15" s="22">
        <v>0.68357476745494705</v>
      </c>
      <c r="D15" s="22">
        <v>0.65193995460363097</v>
      </c>
      <c r="E15" s="22">
        <v>0.58056835824925002</v>
      </c>
    </row>
    <row r="16" spans="2:6" x14ac:dyDescent="0.3">
      <c r="B16" s="16"/>
      <c r="C16" s="16"/>
      <c r="D16" s="16"/>
      <c r="E16" s="16"/>
    </row>
    <row r="17" spans="2:2" x14ac:dyDescent="0.3">
      <c r="B17" t="s">
        <v>72</v>
      </c>
    </row>
    <row r="18" spans="2:2" x14ac:dyDescent="0.3">
      <c r="B18" t="s">
        <v>73</v>
      </c>
    </row>
    <row r="22" spans="2:2" x14ac:dyDescent="0.3">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387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275</v>
      </c>
      <c r="C9" s="14">
        <v>0.37128733412989201</v>
      </c>
      <c r="D9" s="14">
        <v>0.38626751566740603</v>
      </c>
      <c r="E9" s="14">
        <v>0.35580851581207501</v>
      </c>
      <c r="F9" s="14"/>
      <c r="G9" s="14">
        <v>0.390442155438885</v>
      </c>
      <c r="H9" s="14">
        <v>0.38006784142910699</v>
      </c>
      <c r="I9" s="14">
        <v>0.390993100210768</v>
      </c>
      <c r="J9" s="14">
        <v>0.32303901774293198</v>
      </c>
      <c r="K9" s="14"/>
      <c r="L9" s="14">
        <v>0.33628025627740599</v>
      </c>
      <c r="M9" s="14">
        <v>0.33311201817423802</v>
      </c>
      <c r="N9" s="14">
        <v>0.36832708133970699</v>
      </c>
      <c r="O9" s="14">
        <v>0.397421078276604</v>
      </c>
      <c r="P9" s="14">
        <v>0.34447470076771203</v>
      </c>
      <c r="Q9" s="14">
        <v>0.37508383367121401</v>
      </c>
      <c r="R9" s="14">
        <v>0.40425103153930098</v>
      </c>
      <c r="S9" s="14">
        <v>0.34240605326558099</v>
      </c>
      <c r="T9" s="14">
        <v>0.390047659775214</v>
      </c>
      <c r="U9" s="14">
        <v>0.41259338614514002</v>
      </c>
      <c r="V9" s="14">
        <v>0.41696255657783798</v>
      </c>
      <c r="W9" s="14">
        <v>0.361755197244781</v>
      </c>
      <c r="X9" s="14"/>
      <c r="Y9" s="14">
        <v>0.38404431368998299</v>
      </c>
      <c r="Z9" s="14">
        <v>0.38138595502829498</v>
      </c>
      <c r="AA9" s="14">
        <v>0.36550296959668799</v>
      </c>
      <c r="AB9" s="14"/>
      <c r="AC9" s="14">
        <v>0.44019396839364</v>
      </c>
      <c r="AD9" s="14">
        <v>0.38894667119881499</v>
      </c>
      <c r="AE9" s="14">
        <v>0.245422451217888</v>
      </c>
      <c r="AF9" s="14"/>
      <c r="AG9" s="14">
        <v>0.19533606618462701</v>
      </c>
      <c r="AH9" s="14">
        <v>0.35730137482645802</v>
      </c>
      <c r="AI9" s="14">
        <v>0.38241301697852698</v>
      </c>
      <c r="AJ9" s="14">
        <v>0.40515590434301502</v>
      </c>
      <c r="AK9" s="14">
        <v>0.33756359466216501</v>
      </c>
    </row>
    <row r="10" spans="2:37" x14ac:dyDescent="0.3">
      <c r="B10" s="15" t="s">
        <v>276</v>
      </c>
      <c r="C10" s="14">
        <v>0.34826931803316802</v>
      </c>
      <c r="D10" s="14">
        <v>0.33273814739155899</v>
      </c>
      <c r="E10" s="14">
        <v>0.36442335394167502</v>
      </c>
      <c r="F10" s="14"/>
      <c r="G10" s="14">
        <v>0.37571331695851201</v>
      </c>
      <c r="H10" s="14">
        <v>0.35092741712661302</v>
      </c>
      <c r="I10" s="14">
        <v>0.33063259371338999</v>
      </c>
      <c r="J10" s="14">
        <v>0.33256684864839597</v>
      </c>
      <c r="K10" s="14"/>
      <c r="L10" s="14">
        <v>0.32322452232787202</v>
      </c>
      <c r="M10" s="14">
        <v>0.39170302283404801</v>
      </c>
      <c r="N10" s="14">
        <v>0.39042038738126</v>
      </c>
      <c r="O10" s="14">
        <v>0.33698205122199398</v>
      </c>
      <c r="P10" s="14">
        <v>0.35153740040847198</v>
      </c>
      <c r="Q10" s="14">
        <v>0.34807596137069402</v>
      </c>
      <c r="R10" s="14">
        <v>0.31482477277700299</v>
      </c>
      <c r="S10" s="14">
        <v>0.395909040983695</v>
      </c>
      <c r="T10" s="14">
        <v>0.32340962216450497</v>
      </c>
      <c r="U10" s="14">
        <v>0.34833385370835301</v>
      </c>
      <c r="V10" s="14">
        <v>0.33159628452131401</v>
      </c>
      <c r="W10" s="14">
        <v>0.336036215235757</v>
      </c>
      <c r="X10" s="14"/>
      <c r="Y10" s="14">
        <v>0.39776888073268502</v>
      </c>
      <c r="Z10" s="14">
        <v>0.33963227100451399</v>
      </c>
      <c r="AA10" s="14">
        <v>0.35761795094148902</v>
      </c>
      <c r="AB10" s="14"/>
      <c r="AC10" s="14">
        <v>0.34816708208193697</v>
      </c>
      <c r="AD10" s="14">
        <v>0.36319902236129598</v>
      </c>
      <c r="AE10" s="14">
        <v>0.31267718339731199</v>
      </c>
      <c r="AF10" s="14"/>
      <c r="AG10" s="14">
        <v>0.40654874482500297</v>
      </c>
      <c r="AH10" s="14">
        <v>0.37977884809846402</v>
      </c>
      <c r="AI10" s="14">
        <v>0.39271232391042399</v>
      </c>
      <c r="AJ10" s="14">
        <v>0.33120707943646199</v>
      </c>
      <c r="AK10" s="14">
        <v>0.349757040484938</v>
      </c>
    </row>
    <row r="11" spans="2:37" x14ac:dyDescent="0.3">
      <c r="B11" s="15" t="s">
        <v>277</v>
      </c>
      <c r="C11" s="14">
        <v>0.17080976931911601</v>
      </c>
      <c r="D11" s="14">
        <v>0.17230870067113299</v>
      </c>
      <c r="E11" s="14">
        <v>0.169797800558428</v>
      </c>
      <c r="F11" s="14"/>
      <c r="G11" s="14">
        <v>0.14865969558197101</v>
      </c>
      <c r="H11" s="14">
        <v>0.18135143945999899</v>
      </c>
      <c r="I11" s="14">
        <v>0.16435613658753601</v>
      </c>
      <c r="J11" s="14">
        <v>0.190408947094551</v>
      </c>
      <c r="K11" s="14"/>
      <c r="L11" s="14">
        <v>0.21857122377071</v>
      </c>
      <c r="M11" s="14">
        <v>0.180110046701142</v>
      </c>
      <c r="N11" s="14">
        <v>0.15551357352007</v>
      </c>
      <c r="O11" s="14">
        <v>0.16219520212501801</v>
      </c>
      <c r="P11" s="14">
        <v>0.16518511904128599</v>
      </c>
      <c r="Q11" s="14">
        <v>0.14307688001493199</v>
      </c>
      <c r="R11" s="14">
        <v>0.17379396047759901</v>
      </c>
      <c r="S11" s="14">
        <v>0.13934432857104501</v>
      </c>
      <c r="T11" s="14">
        <v>0.158771097770287</v>
      </c>
      <c r="U11" s="14">
        <v>0.16321290856158299</v>
      </c>
      <c r="V11" s="14">
        <v>0.12714812816105101</v>
      </c>
      <c r="W11" s="14">
        <v>0.244971046940408</v>
      </c>
      <c r="X11" s="14"/>
      <c r="Y11" s="14">
        <v>0.134297984738703</v>
      </c>
      <c r="Z11" s="14">
        <v>0.170617674376704</v>
      </c>
      <c r="AA11" s="14">
        <v>0.15757275217880801</v>
      </c>
      <c r="AB11" s="14"/>
      <c r="AC11" s="14">
        <v>0.129895679471843</v>
      </c>
      <c r="AD11" s="14">
        <v>0.156285059651153</v>
      </c>
      <c r="AE11" s="14">
        <v>0.25894949040000897</v>
      </c>
      <c r="AF11" s="14"/>
      <c r="AG11" s="14">
        <v>0.25189305673120799</v>
      </c>
      <c r="AH11" s="14">
        <v>0.17923272677068899</v>
      </c>
      <c r="AI11" s="14">
        <v>0.118847959575215</v>
      </c>
      <c r="AJ11" s="14">
        <v>0.168710981148635</v>
      </c>
      <c r="AK11" s="14">
        <v>0.19045934350253199</v>
      </c>
    </row>
    <row r="12" spans="2:37" x14ac:dyDescent="0.3">
      <c r="B12" s="15" t="s">
        <v>278</v>
      </c>
      <c r="C12" s="14">
        <v>4.9125552123770802E-2</v>
      </c>
      <c r="D12" s="14">
        <v>5.6666179910565002E-2</v>
      </c>
      <c r="E12" s="14">
        <v>4.2086964902300503E-2</v>
      </c>
      <c r="F12" s="14"/>
      <c r="G12" s="14">
        <v>4.1396781506649202E-2</v>
      </c>
      <c r="H12" s="14">
        <v>4.7152018177155398E-2</v>
      </c>
      <c r="I12" s="14">
        <v>5.2952229376039599E-2</v>
      </c>
      <c r="J12" s="14">
        <v>5.6875500431965403E-2</v>
      </c>
      <c r="K12" s="14"/>
      <c r="L12" s="14">
        <v>5.0567095506650901E-2</v>
      </c>
      <c r="M12" s="14">
        <v>4.7606348967767602E-2</v>
      </c>
      <c r="N12" s="14">
        <v>2.5335570501745602E-2</v>
      </c>
      <c r="O12" s="14">
        <v>5.58053785086206E-2</v>
      </c>
      <c r="P12" s="14">
        <v>7.4029777165366295E-2</v>
      </c>
      <c r="Q12" s="14">
        <v>5.4160308596677503E-2</v>
      </c>
      <c r="R12" s="14">
        <v>5.3675188950579003E-2</v>
      </c>
      <c r="S12" s="14">
        <v>4.82439375373451E-2</v>
      </c>
      <c r="T12" s="14">
        <v>5.9339859281833003E-2</v>
      </c>
      <c r="U12" s="14">
        <v>4.0825720856827598E-2</v>
      </c>
      <c r="V12" s="14">
        <v>4.6404808494086701E-2</v>
      </c>
      <c r="W12" s="14">
        <v>0</v>
      </c>
      <c r="X12" s="14"/>
      <c r="Y12" s="14">
        <v>4.3457285559461399E-2</v>
      </c>
      <c r="Z12" s="14">
        <v>4.8691176844245898E-2</v>
      </c>
      <c r="AA12" s="14">
        <v>8.2066014144576802E-2</v>
      </c>
      <c r="AB12" s="14"/>
      <c r="AC12" s="14">
        <v>3.8825927868903501E-2</v>
      </c>
      <c r="AD12" s="14">
        <v>4.0851092806434501E-2</v>
      </c>
      <c r="AE12" s="14">
        <v>7.3430458859954098E-2</v>
      </c>
      <c r="AF12" s="14"/>
      <c r="AG12" s="14">
        <v>8.0221630027187796E-2</v>
      </c>
      <c r="AH12" s="14">
        <v>4.1901917922359103E-2</v>
      </c>
      <c r="AI12" s="14">
        <v>4.9860308304417997E-2</v>
      </c>
      <c r="AJ12" s="14">
        <v>4.16985909985765E-2</v>
      </c>
      <c r="AK12" s="14">
        <v>6.3704731534010003E-2</v>
      </c>
    </row>
    <row r="13" spans="2:37" x14ac:dyDescent="0.3">
      <c r="B13" s="15" t="s">
        <v>279</v>
      </c>
      <c r="C13" s="14">
        <v>1.8491145435657799E-2</v>
      </c>
      <c r="D13" s="14">
        <v>2.2141873658560001E-2</v>
      </c>
      <c r="E13" s="14">
        <v>1.5048619451099801E-2</v>
      </c>
      <c r="F13" s="14"/>
      <c r="G13" s="14">
        <v>2.0919850463621301E-2</v>
      </c>
      <c r="H13" s="14">
        <v>1.0259627737149999E-2</v>
      </c>
      <c r="I13" s="14">
        <v>2.1556416808602399E-2</v>
      </c>
      <c r="J13" s="14">
        <v>2.19917117131724E-2</v>
      </c>
      <c r="K13" s="14"/>
      <c r="L13" s="14">
        <v>2.5635695728156702E-2</v>
      </c>
      <c r="M13" s="14">
        <v>2.0099221017417099E-2</v>
      </c>
      <c r="N13" s="14">
        <v>1.5946430684438202E-2</v>
      </c>
      <c r="O13" s="14">
        <v>3.5235817881598599E-3</v>
      </c>
      <c r="P13" s="14">
        <v>1.3876221430476E-2</v>
      </c>
      <c r="Q13" s="14">
        <v>4.1229835760301099E-2</v>
      </c>
      <c r="R13" s="14">
        <v>1.6492993111339199E-2</v>
      </c>
      <c r="S13" s="14">
        <v>2.4655096161379099E-2</v>
      </c>
      <c r="T13" s="14">
        <v>8.8175040687453101E-3</v>
      </c>
      <c r="U13" s="14">
        <v>8.1446648701855098E-3</v>
      </c>
      <c r="V13" s="14">
        <v>2.62586244379024E-2</v>
      </c>
      <c r="W13" s="14">
        <v>2.31496158535392E-2</v>
      </c>
      <c r="X13" s="14"/>
      <c r="Y13" s="14">
        <v>1.65382506509998E-2</v>
      </c>
      <c r="Z13" s="14">
        <v>2.1563072273104399E-2</v>
      </c>
      <c r="AA13" s="14">
        <v>2.6334019312794599E-2</v>
      </c>
      <c r="AB13" s="14"/>
      <c r="AC13" s="14">
        <v>1.1941606656479699E-2</v>
      </c>
      <c r="AD13" s="14">
        <v>2.04779311873503E-2</v>
      </c>
      <c r="AE13" s="14">
        <v>2.8481057818426501E-2</v>
      </c>
      <c r="AF13" s="14"/>
      <c r="AG13" s="14">
        <v>5.6772600714026199E-2</v>
      </c>
      <c r="AH13" s="14">
        <v>1.7231034653969399E-2</v>
      </c>
      <c r="AI13" s="14">
        <v>2.28089768051149E-2</v>
      </c>
      <c r="AJ13" s="14">
        <v>1.4091210299358101E-2</v>
      </c>
      <c r="AK13" s="14">
        <v>1.47809397029432E-2</v>
      </c>
    </row>
    <row r="14" spans="2:37" x14ac:dyDescent="0.3">
      <c r="B14" s="15" t="s">
        <v>122</v>
      </c>
      <c r="C14" s="14">
        <v>4.2016880958395501E-2</v>
      </c>
      <c r="D14" s="14">
        <v>2.98775827007761E-2</v>
      </c>
      <c r="E14" s="14">
        <v>5.2834745334421403E-2</v>
      </c>
      <c r="F14" s="14"/>
      <c r="G14" s="14">
        <v>2.2868200050360901E-2</v>
      </c>
      <c r="H14" s="14">
        <v>3.0241656069975E-2</v>
      </c>
      <c r="I14" s="14">
        <v>3.9509523303664203E-2</v>
      </c>
      <c r="J14" s="14">
        <v>7.5117974368982807E-2</v>
      </c>
      <c r="K14" s="14"/>
      <c r="L14" s="14">
        <v>4.5721206389204801E-2</v>
      </c>
      <c r="M14" s="14">
        <v>2.7369342305387099E-2</v>
      </c>
      <c r="N14" s="14">
        <v>4.4456956572779101E-2</v>
      </c>
      <c r="O14" s="14">
        <v>4.4072708079603097E-2</v>
      </c>
      <c r="P14" s="14">
        <v>5.08967811866873E-2</v>
      </c>
      <c r="Q14" s="14">
        <v>3.8373180586181402E-2</v>
      </c>
      <c r="R14" s="14">
        <v>3.6962053144179399E-2</v>
      </c>
      <c r="S14" s="14">
        <v>4.94415434809546E-2</v>
      </c>
      <c r="T14" s="14">
        <v>5.9614256939414897E-2</v>
      </c>
      <c r="U14" s="14">
        <v>2.6889465857911798E-2</v>
      </c>
      <c r="V14" s="14">
        <v>5.1629597807808299E-2</v>
      </c>
      <c r="W14" s="14">
        <v>3.4087924725514397E-2</v>
      </c>
      <c r="X14" s="14"/>
      <c r="Y14" s="14">
        <v>2.3893284628168001E-2</v>
      </c>
      <c r="Z14" s="14">
        <v>3.8109850473136697E-2</v>
      </c>
      <c r="AA14" s="14">
        <v>1.0906293825643299E-2</v>
      </c>
      <c r="AB14" s="14"/>
      <c r="AC14" s="14">
        <v>3.0975735527196801E-2</v>
      </c>
      <c r="AD14" s="14">
        <v>3.02402227949502E-2</v>
      </c>
      <c r="AE14" s="14">
        <v>8.1039358306410306E-2</v>
      </c>
      <c r="AF14" s="14"/>
      <c r="AG14" s="14">
        <v>9.2279015179481307E-3</v>
      </c>
      <c r="AH14" s="14">
        <v>2.4554097728060699E-2</v>
      </c>
      <c r="AI14" s="14">
        <v>3.3357414426300899E-2</v>
      </c>
      <c r="AJ14" s="14">
        <v>3.9136233773953998E-2</v>
      </c>
      <c r="AK14" s="14">
        <v>4.3734350113412097E-2</v>
      </c>
    </row>
    <row r="15" spans="2:37" x14ac:dyDescent="0.3">
      <c r="B15" s="15" t="s">
        <v>280</v>
      </c>
      <c r="C15" s="21">
        <v>0.71955665216305997</v>
      </c>
      <c r="D15" s="21">
        <v>0.71900566305896496</v>
      </c>
      <c r="E15" s="21">
        <v>0.72023186975374998</v>
      </c>
      <c r="F15" s="21"/>
      <c r="G15" s="21">
        <v>0.76615547239739701</v>
      </c>
      <c r="H15" s="21">
        <v>0.73099525855572001</v>
      </c>
      <c r="I15" s="21">
        <v>0.72162569392415798</v>
      </c>
      <c r="J15" s="21">
        <v>0.65560586639132801</v>
      </c>
      <c r="K15" s="21"/>
      <c r="L15" s="21">
        <v>0.65950477860527801</v>
      </c>
      <c r="M15" s="21">
        <v>0.72481504100828598</v>
      </c>
      <c r="N15" s="21">
        <v>0.75874746872096699</v>
      </c>
      <c r="O15" s="21">
        <v>0.73440312949859898</v>
      </c>
      <c r="P15" s="21">
        <v>0.69601210117618395</v>
      </c>
      <c r="Q15" s="21">
        <v>0.72315979504190797</v>
      </c>
      <c r="R15" s="21">
        <v>0.71907580431630402</v>
      </c>
      <c r="S15" s="21">
        <v>0.73831509424927599</v>
      </c>
      <c r="T15" s="21">
        <v>0.71345728193971902</v>
      </c>
      <c r="U15" s="21">
        <v>0.76092723985349198</v>
      </c>
      <c r="V15" s="21">
        <v>0.74855884109915205</v>
      </c>
      <c r="W15" s="21">
        <v>0.697791412480538</v>
      </c>
      <c r="X15" s="21"/>
      <c r="Y15" s="21">
        <v>0.78181319442266795</v>
      </c>
      <c r="Z15" s="21">
        <v>0.72101822603280896</v>
      </c>
      <c r="AA15" s="21">
        <v>0.723120920538177</v>
      </c>
      <c r="AB15" s="21"/>
      <c r="AC15" s="21">
        <v>0.78836105047557703</v>
      </c>
      <c r="AD15" s="21">
        <v>0.75214569356011096</v>
      </c>
      <c r="AE15" s="21">
        <v>0.55809963461519996</v>
      </c>
      <c r="AF15" s="21"/>
      <c r="AG15" s="21">
        <v>0.60188481100962998</v>
      </c>
      <c r="AH15" s="21">
        <v>0.73708022292492203</v>
      </c>
      <c r="AI15" s="21">
        <v>0.77512534088895102</v>
      </c>
      <c r="AJ15" s="21">
        <v>0.73636298377947695</v>
      </c>
      <c r="AK15" s="21">
        <v>0.68732063514710295</v>
      </c>
    </row>
    <row r="16" spans="2:37" x14ac:dyDescent="0.3">
      <c r="B16" s="15" t="s">
        <v>281</v>
      </c>
      <c r="C16" s="21">
        <v>6.7616697559428604E-2</v>
      </c>
      <c r="D16" s="21">
        <v>7.8808053569125097E-2</v>
      </c>
      <c r="E16" s="21">
        <v>5.7135584353400298E-2</v>
      </c>
      <c r="F16" s="21"/>
      <c r="G16" s="21">
        <v>6.23166319702705E-2</v>
      </c>
      <c r="H16" s="21">
        <v>5.7411645914305399E-2</v>
      </c>
      <c r="I16" s="21">
        <v>7.4508646184641897E-2</v>
      </c>
      <c r="J16" s="21">
        <v>7.8867212145137894E-2</v>
      </c>
      <c r="K16" s="21"/>
      <c r="L16" s="21">
        <v>7.6202791234807499E-2</v>
      </c>
      <c r="M16" s="21">
        <v>6.7705569985184705E-2</v>
      </c>
      <c r="N16" s="21">
        <v>4.1282001186183803E-2</v>
      </c>
      <c r="O16" s="21">
        <v>5.9328960296780503E-2</v>
      </c>
      <c r="P16" s="21">
        <v>8.7905998595842305E-2</v>
      </c>
      <c r="Q16" s="21">
        <v>9.5390144356978596E-2</v>
      </c>
      <c r="R16" s="21">
        <v>7.0168182061918299E-2</v>
      </c>
      <c r="S16" s="21">
        <v>7.2899033698724205E-2</v>
      </c>
      <c r="T16" s="21">
        <v>6.8157363350578301E-2</v>
      </c>
      <c r="U16" s="21">
        <v>4.8970385727013101E-2</v>
      </c>
      <c r="V16" s="21">
        <v>7.2663432931989097E-2</v>
      </c>
      <c r="W16" s="21">
        <v>2.31496158535392E-2</v>
      </c>
      <c r="X16" s="21"/>
      <c r="Y16" s="21">
        <v>5.9995536210461199E-2</v>
      </c>
      <c r="Z16" s="21">
        <v>7.0254249117350301E-2</v>
      </c>
      <c r="AA16" s="21">
        <v>0.108400033457371</v>
      </c>
      <c r="AB16" s="21"/>
      <c r="AC16" s="21">
        <v>5.0767534525383198E-2</v>
      </c>
      <c r="AD16" s="21">
        <v>6.1329023993784801E-2</v>
      </c>
      <c r="AE16" s="21">
        <v>0.101911516678381</v>
      </c>
      <c r="AF16" s="21"/>
      <c r="AG16" s="21">
        <v>0.136994230741214</v>
      </c>
      <c r="AH16" s="21">
        <v>5.9132952576328501E-2</v>
      </c>
      <c r="AI16" s="21">
        <v>7.2669285109532994E-2</v>
      </c>
      <c r="AJ16" s="21">
        <v>5.5789801297934601E-2</v>
      </c>
      <c r="AK16" s="21">
        <v>7.8485671236953103E-2</v>
      </c>
    </row>
    <row r="17" spans="2:37" x14ac:dyDescent="0.3">
      <c r="B17" s="15" t="s">
        <v>252</v>
      </c>
      <c r="C17" s="22">
        <v>0.65193995460363097</v>
      </c>
      <c r="D17" s="22">
        <v>0.64019760948983995</v>
      </c>
      <c r="E17" s="22">
        <v>0.66309628540035004</v>
      </c>
      <c r="F17" s="22"/>
      <c r="G17" s="22">
        <v>0.70383884042712697</v>
      </c>
      <c r="H17" s="22">
        <v>0.67358361264141497</v>
      </c>
      <c r="I17" s="22">
        <v>0.64711704773951595</v>
      </c>
      <c r="J17" s="22">
        <v>0.57673865424618997</v>
      </c>
      <c r="K17" s="22"/>
      <c r="L17" s="22">
        <v>0.58330198737047001</v>
      </c>
      <c r="M17" s="22">
        <v>0.65710947102310102</v>
      </c>
      <c r="N17" s="22">
        <v>0.71746546753478302</v>
      </c>
      <c r="O17" s="22">
        <v>0.67507416920181795</v>
      </c>
      <c r="P17" s="22">
        <v>0.60810610258034203</v>
      </c>
      <c r="Q17" s="22">
        <v>0.62776965068492896</v>
      </c>
      <c r="R17" s="22">
        <v>0.64890762225438503</v>
      </c>
      <c r="S17" s="22">
        <v>0.66541606055055202</v>
      </c>
      <c r="T17" s="22">
        <v>0.64529991858914104</v>
      </c>
      <c r="U17" s="22">
        <v>0.71195685412647902</v>
      </c>
      <c r="V17" s="22">
        <v>0.67589540816716298</v>
      </c>
      <c r="W17" s="22">
        <v>0.67464179662699897</v>
      </c>
      <c r="X17" s="22"/>
      <c r="Y17" s="22">
        <v>0.721817658212207</v>
      </c>
      <c r="Z17" s="22">
        <v>0.65076397691545895</v>
      </c>
      <c r="AA17" s="22">
        <v>0.61472088708080597</v>
      </c>
      <c r="AB17" s="22"/>
      <c r="AC17" s="22">
        <v>0.73759351595019396</v>
      </c>
      <c r="AD17" s="22">
        <v>0.69081666956632704</v>
      </c>
      <c r="AE17" s="22">
        <v>0.45618811793682001</v>
      </c>
      <c r="AF17" s="22"/>
      <c r="AG17" s="22">
        <v>0.46489058026841501</v>
      </c>
      <c r="AH17" s="22">
        <v>0.67794727034859303</v>
      </c>
      <c r="AI17" s="22">
        <v>0.70245605577941805</v>
      </c>
      <c r="AJ17" s="22">
        <v>0.68057318248154197</v>
      </c>
      <c r="AK17" s="22">
        <v>0.60883496391015002</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388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275</v>
      </c>
      <c r="C9" s="14">
        <v>0.43477763244414502</v>
      </c>
      <c r="D9" s="14">
        <v>0.44469252232783901</v>
      </c>
      <c r="E9" s="14">
        <v>0.42334175099292498</v>
      </c>
      <c r="F9" s="14"/>
      <c r="G9" s="14">
        <v>0.45619887229127098</v>
      </c>
      <c r="H9" s="14">
        <v>0.44307125575477602</v>
      </c>
      <c r="I9" s="14">
        <v>0.45455654979743698</v>
      </c>
      <c r="J9" s="14">
        <v>0.38415465443732899</v>
      </c>
      <c r="K9" s="14"/>
      <c r="L9" s="14">
        <v>0.36572125666633398</v>
      </c>
      <c r="M9" s="14">
        <v>0.45096017999812699</v>
      </c>
      <c r="N9" s="14">
        <v>0.48696917638912102</v>
      </c>
      <c r="O9" s="14">
        <v>0.46792531271071303</v>
      </c>
      <c r="P9" s="14">
        <v>0.36328636232046801</v>
      </c>
      <c r="Q9" s="14">
        <v>0.382633460537602</v>
      </c>
      <c r="R9" s="14">
        <v>0.44789575429545703</v>
      </c>
      <c r="S9" s="14">
        <v>0.399302023845578</v>
      </c>
      <c r="T9" s="14">
        <v>0.45425006922161398</v>
      </c>
      <c r="U9" s="14">
        <v>0.49885478423510199</v>
      </c>
      <c r="V9" s="14">
        <v>0.48094056962700299</v>
      </c>
      <c r="W9" s="14">
        <v>0.44272305156682501</v>
      </c>
      <c r="X9" s="14"/>
      <c r="Y9" s="14">
        <v>0.436098289695243</v>
      </c>
      <c r="Z9" s="14">
        <v>0.42319005393959103</v>
      </c>
      <c r="AA9" s="14">
        <v>0.48965509655957001</v>
      </c>
      <c r="AB9" s="14"/>
      <c r="AC9" s="14">
        <v>0.49127760317764502</v>
      </c>
      <c r="AD9" s="14">
        <v>0.45620877208033001</v>
      </c>
      <c r="AE9" s="14">
        <v>0.29388082596159498</v>
      </c>
      <c r="AF9" s="14"/>
      <c r="AG9" s="14">
        <v>0.23255329430350299</v>
      </c>
      <c r="AH9" s="14">
        <v>0.42381851705686202</v>
      </c>
      <c r="AI9" s="14">
        <v>0.45275719899744798</v>
      </c>
      <c r="AJ9" s="14">
        <v>0.46300810792386399</v>
      </c>
      <c r="AK9" s="14">
        <v>0.41673354539431701</v>
      </c>
    </row>
    <row r="10" spans="2:37" x14ac:dyDescent="0.3">
      <c r="B10" s="15" t="s">
        <v>276</v>
      </c>
      <c r="C10" s="14">
        <v>0.31422762671776899</v>
      </c>
      <c r="D10" s="14">
        <v>0.30222730837702799</v>
      </c>
      <c r="E10" s="14">
        <v>0.32735732978288501</v>
      </c>
      <c r="F10" s="14"/>
      <c r="G10" s="14">
        <v>0.35353735376258399</v>
      </c>
      <c r="H10" s="14">
        <v>0.32672891868903597</v>
      </c>
      <c r="I10" s="14">
        <v>0.26402220902469697</v>
      </c>
      <c r="J10" s="14">
        <v>0.304947004347776</v>
      </c>
      <c r="K10" s="14"/>
      <c r="L10" s="14">
        <v>0.34216862959967997</v>
      </c>
      <c r="M10" s="14">
        <v>0.31174736200268799</v>
      </c>
      <c r="N10" s="14">
        <v>0.27077836523920601</v>
      </c>
      <c r="O10" s="14">
        <v>0.29307391359908103</v>
      </c>
      <c r="P10" s="14">
        <v>0.34086103966666498</v>
      </c>
      <c r="Q10" s="14">
        <v>0.34022885656317797</v>
      </c>
      <c r="R10" s="14">
        <v>0.31911423410460799</v>
      </c>
      <c r="S10" s="14">
        <v>0.360803008732763</v>
      </c>
      <c r="T10" s="14">
        <v>0.31706115898225701</v>
      </c>
      <c r="U10" s="14">
        <v>0.28801184728465501</v>
      </c>
      <c r="V10" s="14">
        <v>0.26339069199541398</v>
      </c>
      <c r="W10" s="14">
        <v>0.31223356148026499</v>
      </c>
      <c r="X10" s="14"/>
      <c r="Y10" s="14">
        <v>0.36779398450748901</v>
      </c>
      <c r="Z10" s="14">
        <v>0.322087651705185</v>
      </c>
      <c r="AA10" s="14">
        <v>0.29224779825590802</v>
      </c>
      <c r="AB10" s="14"/>
      <c r="AC10" s="14">
        <v>0.30358676281562402</v>
      </c>
      <c r="AD10" s="14">
        <v>0.322977450685556</v>
      </c>
      <c r="AE10" s="14">
        <v>0.32736917974787699</v>
      </c>
      <c r="AF10" s="14"/>
      <c r="AG10" s="14">
        <v>0.403977825576741</v>
      </c>
      <c r="AH10" s="14">
        <v>0.354341476205975</v>
      </c>
      <c r="AI10" s="14">
        <v>0.30111640057003802</v>
      </c>
      <c r="AJ10" s="14">
        <v>0.31232383118198398</v>
      </c>
      <c r="AK10" s="14">
        <v>0.31319270433308</v>
      </c>
    </row>
    <row r="11" spans="2:37" x14ac:dyDescent="0.3">
      <c r="B11" s="15" t="s">
        <v>277</v>
      </c>
      <c r="C11" s="14">
        <v>0.149027410863351</v>
      </c>
      <c r="D11" s="14">
        <v>0.14754915345018199</v>
      </c>
      <c r="E11" s="14">
        <v>0.151452154482378</v>
      </c>
      <c r="F11" s="14"/>
      <c r="G11" s="14">
        <v>0.108458802763613</v>
      </c>
      <c r="H11" s="14">
        <v>0.14572619067016301</v>
      </c>
      <c r="I11" s="14">
        <v>0.167969539707266</v>
      </c>
      <c r="J11" s="14">
        <v>0.178927410210906</v>
      </c>
      <c r="K11" s="14"/>
      <c r="L11" s="14">
        <v>0.17016467439562399</v>
      </c>
      <c r="M11" s="14">
        <v>0.144268820174698</v>
      </c>
      <c r="N11" s="14">
        <v>0.14829583409035099</v>
      </c>
      <c r="O11" s="14">
        <v>0.147069377030277</v>
      </c>
      <c r="P11" s="14">
        <v>0.17911412035407101</v>
      </c>
      <c r="Q11" s="14">
        <v>0.14566804043212001</v>
      </c>
      <c r="R11" s="14">
        <v>0.132801066679928</v>
      </c>
      <c r="S11" s="14">
        <v>0.141019382424247</v>
      </c>
      <c r="T11" s="14">
        <v>0.12860042563293</v>
      </c>
      <c r="U11" s="14">
        <v>0.12864406705777501</v>
      </c>
      <c r="V11" s="14">
        <v>0.175422338203368</v>
      </c>
      <c r="W11" s="14">
        <v>0.16460402964947099</v>
      </c>
      <c r="X11" s="14"/>
      <c r="Y11" s="14">
        <v>0.11686218873453</v>
      </c>
      <c r="Z11" s="14">
        <v>0.147731575919827</v>
      </c>
      <c r="AA11" s="14">
        <v>0.13990002070968999</v>
      </c>
      <c r="AB11" s="14"/>
      <c r="AC11" s="14">
        <v>0.114342925250243</v>
      </c>
      <c r="AD11" s="14">
        <v>0.14216023494736599</v>
      </c>
      <c r="AE11" s="14">
        <v>0.215761446833934</v>
      </c>
      <c r="AF11" s="14"/>
      <c r="AG11" s="14">
        <v>0.14439729937759199</v>
      </c>
      <c r="AH11" s="14">
        <v>0.15104501846672999</v>
      </c>
      <c r="AI11" s="14">
        <v>0.13888072826796299</v>
      </c>
      <c r="AJ11" s="14">
        <v>0.14395586770272301</v>
      </c>
      <c r="AK11" s="14">
        <v>0.15382901753082201</v>
      </c>
    </row>
    <row r="12" spans="2:37" x14ac:dyDescent="0.3">
      <c r="B12" s="15" t="s">
        <v>278</v>
      </c>
      <c r="C12" s="14">
        <v>4.6352891580708697E-2</v>
      </c>
      <c r="D12" s="14">
        <v>5.9458249748017798E-2</v>
      </c>
      <c r="E12" s="14">
        <v>3.3863043804449697E-2</v>
      </c>
      <c r="F12" s="14"/>
      <c r="G12" s="14">
        <v>4.6326175589169703E-2</v>
      </c>
      <c r="H12" s="14">
        <v>4.16449594018981E-2</v>
      </c>
      <c r="I12" s="14">
        <v>6.01570541858591E-2</v>
      </c>
      <c r="J12" s="14">
        <v>3.98038963919468E-2</v>
      </c>
      <c r="K12" s="14"/>
      <c r="L12" s="14">
        <v>6.4005211802386899E-2</v>
      </c>
      <c r="M12" s="14">
        <v>4.5474372900563997E-2</v>
      </c>
      <c r="N12" s="14">
        <v>4.5590921421951397E-2</v>
      </c>
      <c r="O12" s="14">
        <v>4.04988326381844E-2</v>
      </c>
      <c r="P12" s="14">
        <v>3.7156530288303499E-2</v>
      </c>
      <c r="Q12" s="14">
        <v>7.3319250320513202E-2</v>
      </c>
      <c r="R12" s="14">
        <v>4.6592416307464003E-2</v>
      </c>
      <c r="S12" s="14">
        <v>2.4396541045402401E-2</v>
      </c>
      <c r="T12" s="14">
        <v>3.5795348125662298E-2</v>
      </c>
      <c r="U12" s="14">
        <v>4.0727733535267902E-2</v>
      </c>
      <c r="V12" s="14">
        <v>3.9753562786102897E-2</v>
      </c>
      <c r="W12" s="14">
        <v>2.30990151280384E-2</v>
      </c>
      <c r="X12" s="14"/>
      <c r="Y12" s="14">
        <v>5.0567247879318003E-2</v>
      </c>
      <c r="Z12" s="14">
        <v>5.28943351699553E-2</v>
      </c>
      <c r="AA12" s="14">
        <v>2.8722718543930201E-2</v>
      </c>
      <c r="AB12" s="14"/>
      <c r="AC12" s="14">
        <v>4.3004889709106403E-2</v>
      </c>
      <c r="AD12" s="14">
        <v>4.5619519613760297E-2</v>
      </c>
      <c r="AE12" s="14">
        <v>5.8558219975443103E-2</v>
      </c>
      <c r="AF12" s="14"/>
      <c r="AG12" s="14">
        <v>0.120205879869482</v>
      </c>
      <c r="AH12" s="14">
        <v>3.7724002557715901E-2</v>
      </c>
      <c r="AI12" s="14">
        <v>7.0722832498369595E-2</v>
      </c>
      <c r="AJ12" s="14">
        <v>3.3026325455733502E-2</v>
      </c>
      <c r="AK12" s="14">
        <v>4.4896355522651997E-2</v>
      </c>
    </row>
    <row r="13" spans="2:37" x14ac:dyDescent="0.3">
      <c r="B13" s="15" t="s">
        <v>279</v>
      </c>
      <c r="C13" s="14">
        <v>1.9077600126257699E-2</v>
      </c>
      <c r="D13" s="14">
        <v>1.94120453431363E-2</v>
      </c>
      <c r="E13" s="14">
        <v>1.8876715237476801E-2</v>
      </c>
      <c r="F13" s="14"/>
      <c r="G13" s="14">
        <v>1.49443079987936E-2</v>
      </c>
      <c r="H13" s="14">
        <v>1.25932360825923E-2</v>
      </c>
      <c r="I13" s="14">
        <v>2.3931144867347199E-2</v>
      </c>
      <c r="J13" s="14">
        <v>2.6285333840299002E-2</v>
      </c>
      <c r="K13" s="14"/>
      <c r="L13" s="14">
        <v>1.48314994982697E-2</v>
      </c>
      <c r="M13" s="14">
        <v>1.7309416468619901E-2</v>
      </c>
      <c r="N13" s="14">
        <v>7.9857791696114795E-3</v>
      </c>
      <c r="O13" s="14">
        <v>1.8826774534698099E-2</v>
      </c>
      <c r="P13" s="14">
        <v>3.8039626638872802E-2</v>
      </c>
      <c r="Q13" s="14">
        <v>1.99189947268631E-2</v>
      </c>
      <c r="R13" s="14">
        <v>8.2233132351215103E-3</v>
      </c>
      <c r="S13" s="14">
        <v>1.60473391255909E-2</v>
      </c>
      <c r="T13" s="14">
        <v>3.1270687690703701E-2</v>
      </c>
      <c r="U13" s="14">
        <v>1.9986652257027299E-2</v>
      </c>
      <c r="V13" s="14">
        <v>1.4511515150561601E-2</v>
      </c>
      <c r="W13" s="14">
        <v>2.3272661893272598E-2</v>
      </c>
      <c r="X13" s="14"/>
      <c r="Y13" s="14">
        <v>1.7543549176697398E-2</v>
      </c>
      <c r="Z13" s="14">
        <v>1.9552695146863999E-2</v>
      </c>
      <c r="AA13" s="14">
        <v>2.8330580787357999E-2</v>
      </c>
      <c r="AB13" s="14"/>
      <c r="AC13" s="14">
        <v>1.84201284171761E-2</v>
      </c>
      <c r="AD13" s="14">
        <v>1.0499477461124399E-2</v>
      </c>
      <c r="AE13" s="14">
        <v>2.71369471602038E-2</v>
      </c>
      <c r="AF13" s="14"/>
      <c r="AG13" s="14">
        <v>8.9637799354734399E-2</v>
      </c>
      <c r="AH13" s="14">
        <v>8.3528537401982295E-3</v>
      </c>
      <c r="AI13" s="14">
        <v>1.50615851492638E-2</v>
      </c>
      <c r="AJ13" s="14">
        <v>1.24791673793335E-2</v>
      </c>
      <c r="AK13" s="14">
        <v>3.0145163365266001E-2</v>
      </c>
    </row>
    <row r="14" spans="2:37" x14ac:dyDescent="0.3">
      <c r="B14" s="15" t="s">
        <v>122</v>
      </c>
      <c r="C14" s="14">
        <v>3.6536838267768497E-2</v>
      </c>
      <c r="D14" s="14">
        <v>2.6660720753797301E-2</v>
      </c>
      <c r="E14" s="14">
        <v>4.51090056998854E-2</v>
      </c>
      <c r="F14" s="14"/>
      <c r="G14" s="14">
        <v>2.05344875945687E-2</v>
      </c>
      <c r="H14" s="14">
        <v>3.0235439401534701E-2</v>
      </c>
      <c r="I14" s="14">
        <v>2.93635024173938E-2</v>
      </c>
      <c r="J14" s="14">
        <v>6.5881700771743504E-2</v>
      </c>
      <c r="K14" s="14"/>
      <c r="L14" s="14">
        <v>4.3108728037705497E-2</v>
      </c>
      <c r="M14" s="14">
        <v>3.0239848455302799E-2</v>
      </c>
      <c r="N14" s="14">
        <v>4.03799236897594E-2</v>
      </c>
      <c r="O14" s="14">
        <v>3.2605789487046802E-2</v>
      </c>
      <c r="P14" s="14">
        <v>4.1542320731620001E-2</v>
      </c>
      <c r="Q14" s="14">
        <v>3.8231397419723902E-2</v>
      </c>
      <c r="R14" s="14">
        <v>4.53732153774207E-2</v>
      </c>
      <c r="S14" s="14">
        <v>5.8431704826419101E-2</v>
      </c>
      <c r="T14" s="14">
        <v>3.3022310346831903E-2</v>
      </c>
      <c r="U14" s="14">
        <v>2.37749156301728E-2</v>
      </c>
      <c r="V14" s="14">
        <v>2.5981322237550099E-2</v>
      </c>
      <c r="W14" s="14">
        <v>3.40676802821279E-2</v>
      </c>
      <c r="X14" s="14"/>
      <c r="Y14" s="14">
        <v>1.1134740006722901E-2</v>
      </c>
      <c r="Z14" s="14">
        <v>3.4543688118577998E-2</v>
      </c>
      <c r="AA14" s="14">
        <v>2.1143785143544001E-2</v>
      </c>
      <c r="AB14" s="14"/>
      <c r="AC14" s="14">
        <v>2.93676906302053E-2</v>
      </c>
      <c r="AD14" s="14">
        <v>2.2534545211862898E-2</v>
      </c>
      <c r="AE14" s="14">
        <v>7.7293380320947E-2</v>
      </c>
      <c r="AF14" s="14"/>
      <c r="AG14" s="14">
        <v>9.2279015179481307E-3</v>
      </c>
      <c r="AH14" s="14">
        <v>2.4718131972519201E-2</v>
      </c>
      <c r="AI14" s="14">
        <v>2.1461254516918198E-2</v>
      </c>
      <c r="AJ14" s="14">
        <v>3.52067003563621E-2</v>
      </c>
      <c r="AK14" s="14">
        <v>4.1203213853862698E-2</v>
      </c>
    </row>
    <row r="15" spans="2:37" x14ac:dyDescent="0.3">
      <c r="B15" s="15" t="s">
        <v>280</v>
      </c>
      <c r="C15" s="21">
        <v>0.74900525916191396</v>
      </c>
      <c r="D15" s="21">
        <v>0.746919830704867</v>
      </c>
      <c r="E15" s="21">
        <v>0.75069908077581005</v>
      </c>
      <c r="F15" s="21"/>
      <c r="G15" s="21">
        <v>0.80973622605385498</v>
      </c>
      <c r="H15" s="21">
        <v>0.76980017444381199</v>
      </c>
      <c r="I15" s="21">
        <v>0.71857875882213396</v>
      </c>
      <c r="J15" s="21">
        <v>0.68910165878510499</v>
      </c>
      <c r="K15" s="21"/>
      <c r="L15" s="21">
        <v>0.70788988626601401</v>
      </c>
      <c r="M15" s="21">
        <v>0.76270754200081503</v>
      </c>
      <c r="N15" s="21">
        <v>0.75774754162832703</v>
      </c>
      <c r="O15" s="21">
        <v>0.760999226309794</v>
      </c>
      <c r="P15" s="21">
        <v>0.70414740198713299</v>
      </c>
      <c r="Q15" s="21">
        <v>0.72286231710077997</v>
      </c>
      <c r="R15" s="21">
        <v>0.76700998840006596</v>
      </c>
      <c r="S15" s="21">
        <v>0.76010503257834106</v>
      </c>
      <c r="T15" s="21">
        <v>0.77131122820387199</v>
      </c>
      <c r="U15" s="21">
        <v>0.786866631519757</v>
      </c>
      <c r="V15" s="21">
        <v>0.74433126162241703</v>
      </c>
      <c r="W15" s="21">
        <v>0.75495661304709005</v>
      </c>
      <c r="X15" s="21"/>
      <c r="Y15" s="21">
        <v>0.80389227420273202</v>
      </c>
      <c r="Z15" s="21">
        <v>0.74527770564477602</v>
      </c>
      <c r="AA15" s="21">
        <v>0.78190289481547803</v>
      </c>
      <c r="AB15" s="21"/>
      <c r="AC15" s="21">
        <v>0.79486436599326904</v>
      </c>
      <c r="AD15" s="21">
        <v>0.77918622276588601</v>
      </c>
      <c r="AE15" s="21">
        <v>0.62125000570947198</v>
      </c>
      <c r="AF15" s="21"/>
      <c r="AG15" s="21">
        <v>0.63653111988024302</v>
      </c>
      <c r="AH15" s="21">
        <v>0.77815999326283702</v>
      </c>
      <c r="AI15" s="21">
        <v>0.75387359956748601</v>
      </c>
      <c r="AJ15" s="21">
        <v>0.77533193910584797</v>
      </c>
      <c r="AK15" s="21">
        <v>0.72992624972739795</v>
      </c>
    </row>
    <row r="16" spans="2:37" x14ac:dyDescent="0.3">
      <c r="B16" s="15" t="s">
        <v>281</v>
      </c>
      <c r="C16" s="21">
        <v>6.5430491706966395E-2</v>
      </c>
      <c r="D16" s="21">
        <v>7.8870295091153994E-2</v>
      </c>
      <c r="E16" s="21">
        <v>5.2739759041926397E-2</v>
      </c>
      <c r="F16" s="21"/>
      <c r="G16" s="21">
        <v>6.12704835879632E-2</v>
      </c>
      <c r="H16" s="21">
        <v>5.4238195484490402E-2</v>
      </c>
      <c r="I16" s="21">
        <v>8.4088199053206206E-2</v>
      </c>
      <c r="J16" s="21">
        <v>6.6089230232245805E-2</v>
      </c>
      <c r="K16" s="21"/>
      <c r="L16" s="21">
        <v>7.8836711300656601E-2</v>
      </c>
      <c r="M16" s="21">
        <v>6.2783789369183898E-2</v>
      </c>
      <c r="N16" s="21">
        <v>5.3576700591562901E-2</v>
      </c>
      <c r="O16" s="21">
        <v>5.9325607172882502E-2</v>
      </c>
      <c r="P16" s="21">
        <v>7.5196156927176197E-2</v>
      </c>
      <c r="Q16" s="21">
        <v>9.3238245047376295E-2</v>
      </c>
      <c r="R16" s="21">
        <v>5.4815729542585498E-2</v>
      </c>
      <c r="S16" s="21">
        <v>4.0443880170993297E-2</v>
      </c>
      <c r="T16" s="21">
        <v>6.7066035816365999E-2</v>
      </c>
      <c r="U16" s="21">
        <v>6.07143857922951E-2</v>
      </c>
      <c r="V16" s="21">
        <v>5.4265077936664602E-2</v>
      </c>
      <c r="W16" s="21">
        <v>4.6371677021310898E-2</v>
      </c>
      <c r="X16" s="21"/>
      <c r="Y16" s="21">
        <v>6.8110797056015304E-2</v>
      </c>
      <c r="Z16" s="21">
        <v>7.2447030316819205E-2</v>
      </c>
      <c r="AA16" s="21">
        <v>5.70532993312882E-2</v>
      </c>
      <c r="AB16" s="21"/>
      <c r="AC16" s="21">
        <v>6.1425018126282503E-2</v>
      </c>
      <c r="AD16" s="21">
        <v>5.6118997074884602E-2</v>
      </c>
      <c r="AE16" s="21">
        <v>8.5695167135646802E-2</v>
      </c>
      <c r="AF16" s="21"/>
      <c r="AG16" s="21">
        <v>0.20984367922421701</v>
      </c>
      <c r="AH16" s="21">
        <v>4.60768562979142E-2</v>
      </c>
      <c r="AI16" s="21">
        <v>8.5784417647633407E-2</v>
      </c>
      <c r="AJ16" s="21">
        <v>4.55054928350671E-2</v>
      </c>
      <c r="AK16" s="21">
        <v>7.5041518887918005E-2</v>
      </c>
    </row>
    <row r="17" spans="2:37" x14ac:dyDescent="0.3">
      <c r="B17" s="15" t="s">
        <v>252</v>
      </c>
      <c r="C17" s="22">
        <v>0.68357476745494705</v>
      </c>
      <c r="D17" s="22">
        <v>0.66804953561371305</v>
      </c>
      <c r="E17" s="22">
        <v>0.69795932173388298</v>
      </c>
      <c r="F17" s="22"/>
      <c r="G17" s="22">
        <v>0.74846574246589204</v>
      </c>
      <c r="H17" s="22">
        <v>0.71556197895932205</v>
      </c>
      <c r="I17" s="22">
        <v>0.63449055976892799</v>
      </c>
      <c r="J17" s="22">
        <v>0.62301242855285899</v>
      </c>
      <c r="K17" s="22"/>
      <c r="L17" s="22">
        <v>0.62905317496535695</v>
      </c>
      <c r="M17" s="22">
        <v>0.69992375263163098</v>
      </c>
      <c r="N17" s="22">
        <v>0.70417084103676397</v>
      </c>
      <c r="O17" s="22">
        <v>0.70167361913691095</v>
      </c>
      <c r="P17" s="22">
        <v>0.62895124505995703</v>
      </c>
      <c r="Q17" s="22">
        <v>0.62962407205340298</v>
      </c>
      <c r="R17" s="22">
        <v>0.71219425885748</v>
      </c>
      <c r="S17" s="22">
        <v>0.71966115240734696</v>
      </c>
      <c r="T17" s="22">
        <v>0.70424519238750605</v>
      </c>
      <c r="U17" s="22">
        <v>0.72615224572746195</v>
      </c>
      <c r="V17" s="22">
        <v>0.69006618368575201</v>
      </c>
      <c r="W17" s="22">
        <v>0.70858493602577899</v>
      </c>
      <c r="X17" s="22"/>
      <c r="Y17" s="22">
        <v>0.73578147714671704</v>
      </c>
      <c r="Z17" s="22">
        <v>0.67283067532795704</v>
      </c>
      <c r="AA17" s="22">
        <v>0.72484959548418904</v>
      </c>
      <c r="AB17" s="22"/>
      <c r="AC17" s="22">
        <v>0.73343934786698595</v>
      </c>
      <c r="AD17" s="22">
        <v>0.72306722569100101</v>
      </c>
      <c r="AE17" s="22">
        <v>0.53555483857382502</v>
      </c>
      <c r="AF17" s="22"/>
      <c r="AG17" s="22">
        <v>0.42668744065602598</v>
      </c>
      <c r="AH17" s="22">
        <v>0.732083136964923</v>
      </c>
      <c r="AI17" s="22">
        <v>0.668089181919852</v>
      </c>
      <c r="AJ17" s="22">
        <v>0.72982644627077997</v>
      </c>
      <c r="AK17" s="22">
        <v>0.65488473083947996</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389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275</v>
      </c>
      <c r="C9" s="14">
        <v>0.329193477418397</v>
      </c>
      <c r="D9" s="14">
        <v>0.37377974789376101</v>
      </c>
      <c r="E9" s="14">
        <v>0.28455313999825699</v>
      </c>
      <c r="F9" s="14"/>
      <c r="G9" s="14">
        <v>0.35738886979972401</v>
      </c>
      <c r="H9" s="14">
        <v>0.320206735540423</v>
      </c>
      <c r="I9" s="14">
        <v>0.33397243107319102</v>
      </c>
      <c r="J9" s="14">
        <v>0.303485780149573</v>
      </c>
      <c r="K9" s="14"/>
      <c r="L9" s="14">
        <v>0.27145670706818598</v>
      </c>
      <c r="M9" s="14">
        <v>0.29218004641635797</v>
      </c>
      <c r="N9" s="14">
        <v>0.33814228025209803</v>
      </c>
      <c r="O9" s="14">
        <v>0.35963667716074799</v>
      </c>
      <c r="P9" s="14">
        <v>0.33584453788247198</v>
      </c>
      <c r="Q9" s="14">
        <v>0.333302400910507</v>
      </c>
      <c r="R9" s="14">
        <v>0.36540309781619901</v>
      </c>
      <c r="S9" s="14">
        <v>0.36677588270547801</v>
      </c>
      <c r="T9" s="14">
        <v>0.32402808804410199</v>
      </c>
      <c r="U9" s="14">
        <v>0.37799319787711</v>
      </c>
      <c r="V9" s="14">
        <v>0.36555670379487099</v>
      </c>
      <c r="W9" s="14">
        <v>0.280411504252013</v>
      </c>
      <c r="X9" s="14"/>
      <c r="Y9" s="14">
        <v>0.32014287320064</v>
      </c>
      <c r="Z9" s="14">
        <v>0.34459331761311501</v>
      </c>
      <c r="AA9" s="14">
        <v>0.29414931495758501</v>
      </c>
      <c r="AB9" s="14"/>
      <c r="AC9" s="14">
        <v>0.41157471208047303</v>
      </c>
      <c r="AD9" s="14">
        <v>0.342125433485228</v>
      </c>
      <c r="AE9" s="14">
        <v>0.17929921933137799</v>
      </c>
      <c r="AF9" s="14"/>
      <c r="AG9" s="14">
        <v>0.21512816687762801</v>
      </c>
      <c r="AH9" s="14">
        <v>0.31632764498572002</v>
      </c>
      <c r="AI9" s="14">
        <v>0.334405774939113</v>
      </c>
      <c r="AJ9" s="14">
        <v>0.34804601871353702</v>
      </c>
      <c r="AK9" s="14">
        <v>0.32142675061364501</v>
      </c>
    </row>
    <row r="10" spans="2:37" x14ac:dyDescent="0.3">
      <c r="B10" s="15" t="s">
        <v>276</v>
      </c>
      <c r="C10" s="14">
        <v>0.32601007461082898</v>
      </c>
      <c r="D10" s="14">
        <v>0.31624500119638499</v>
      </c>
      <c r="E10" s="14">
        <v>0.33701759917504498</v>
      </c>
      <c r="F10" s="14"/>
      <c r="G10" s="14">
        <v>0.34949153307798098</v>
      </c>
      <c r="H10" s="14">
        <v>0.344309721951856</v>
      </c>
      <c r="I10" s="14">
        <v>0.32132496613518502</v>
      </c>
      <c r="J10" s="14">
        <v>0.28791581659621901</v>
      </c>
      <c r="K10" s="14"/>
      <c r="L10" s="14">
        <v>0.360353600956552</v>
      </c>
      <c r="M10" s="14">
        <v>0.33093865390494598</v>
      </c>
      <c r="N10" s="14">
        <v>0.32985221120323699</v>
      </c>
      <c r="O10" s="14">
        <v>0.30153251117989699</v>
      </c>
      <c r="P10" s="14">
        <v>0.30451721671449</v>
      </c>
      <c r="Q10" s="14">
        <v>0.336175393466219</v>
      </c>
      <c r="R10" s="14">
        <v>0.32810583880618499</v>
      </c>
      <c r="S10" s="14">
        <v>0.27084286022555498</v>
      </c>
      <c r="T10" s="14">
        <v>0.317982852487878</v>
      </c>
      <c r="U10" s="14">
        <v>0.32830968349492901</v>
      </c>
      <c r="V10" s="14">
        <v>0.30786869482689799</v>
      </c>
      <c r="W10" s="14">
        <v>0.34813990139803103</v>
      </c>
      <c r="X10" s="14"/>
      <c r="Y10" s="14">
        <v>0.35915760320450502</v>
      </c>
      <c r="Z10" s="14">
        <v>0.31590927807386698</v>
      </c>
      <c r="AA10" s="14">
        <v>0.43155501831482801</v>
      </c>
      <c r="AB10" s="14"/>
      <c r="AC10" s="14">
        <v>0.30282447745576002</v>
      </c>
      <c r="AD10" s="14">
        <v>0.35178045886993797</v>
      </c>
      <c r="AE10" s="14">
        <v>0.324563272956087</v>
      </c>
      <c r="AF10" s="14"/>
      <c r="AG10" s="14">
        <v>0.34949520552560798</v>
      </c>
      <c r="AH10" s="14">
        <v>0.37300914423755199</v>
      </c>
      <c r="AI10" s="14">
        <v>0.35606944940787899</v>
      </c>
      <c r="AJ10" s="14">
        <v>0.313265897416872</v>
      </c>
      <c r="AK10" s="14">
        <v>0.32195181314548299</v>
      </c>
    </row>
    <row r="11" spans="2:37" x14ac:dyDescent="0.3">
      <c r="B11" s="15" t="s">
        <v>277</v>
      </c>
      <c r="C11" s="14">
        <v>0.216642935739425</v>
      </c>
      <c r="D11" s="14">
        <v>0.189374874278189</v>
      </c>
      <c r="E11" s="14">
        <v>0.24336819410198701</v>
      </c>
      <c r="F11" s="14"/>
      <c r="G11" s="14">
        <v>0.190394441301593</v>
      </c>
      <c r="H11" s="14">
        <v>0.220040005681225</v>
      </c>
      <c r="I11" s="14">
        <v>0.220360498802773</v>
      </c>
      <c r="J11" s="14">
        <v>0.23587835256779399</v>
      </c>
      <c r="K11" s="14"/>
      <c r="L11" s="14">
        <v>0.227238133940384</v>
      </c>
      <c r="M11" s="14">
        <v>0.26334119907992898</v>
      </c>
      <c r="N11" s="14">
        <v>0.21365724725459101</v>
      </c>
      <c r="O11" s="14">
        <v>0.20471699103163099</v>
      </c>
      <c r="P11" s="14">
        <v>0.213593005897704</v>
      </c>
      <c r="Q11" s="14">
        <v>0.21766931606311901</v>
      </c>
      <c r="R11" s="14">
        <v>0.18654554274145599</v>
      </c>
      <c r="S11" s="14">
        <v>0.23017868376345599</v>
      </c>
      <c r="T11" s="14">
        <v>0.217833093320807</v>
      </c>
      <c r="U11" s="14">
        <v>0.175425659151386</v>
      </c>
      <c r="V11" s="14">
        <v>0.19365052186394099</v>
      </c>
      <c r="W11" s="14">
        <v>0.23305379371642301</v>
      </c>
      <c r="X11" s="14"/>
      <c r="Y11" s="14">
        <v>0.20699040383940201</v>
      </c>
      <c r="Z11" s="14">
        <v>0.21766174631654001</v>
      </c>
      <c r="AA11" s="14">
        <v>0.20179660758885101</v>
      </c>
      <c r="AB11" s="14"/>
      <c r="AC11" s="14">
        <v>0.181799286650002</v>
      </c>
      <c r="AD11" s="14">
        <v>0.20565802775446901</v>
      </c>
      <c r="AE11" s="14">
        <v>0.27304251673282198</v>
      </c>
      <c r="AF11" s="14"/>
      <c r="AG11" s="14">
        <v>0.23345188608853401</v>
      </c>
      <c r="AH11" s="14">
        <v>0.21178797301344199</v>
      </c>
      <c r="AI11" s="14">
        <v>0.18948293604917199</v>
      </c>
      <c r="AJ11" s="14">
        <v>0.22163602492155099</v>
      </c>
      <c r="AK11" s="14">
        <v>0.217483997351992</v>
      </c>
    </row>
    <row r="12" spans="2:37" x14ac:dyDescent="0.3">
      <c r="B12" s="15" t="s">
        <v>278</v>
      </c>
      <c r="C12" s="14">
        <v>5.4933313936612299E-2</v>
      </c>
      <c r="D12" s="14">
        <v>5.94594017873568E-2</v>
      </c>
      <c r="E12" s="14">
        <v>5.0876154732756099E-2</v>
      </c>
      <c r="F12" s="14"/>
      <c r="G12" s="14">
        <v>5.0347363162283797E-2</v>
      </c>
      <c r="H12" s="14">
        <v>5.7724890842481003E-2</v>
      </c>
      <c r="I12" s="14">
        <v>6.1656751408829799E-2</v>
      </c>
      <c r="J12" s="14">
        <v>5.1875686522177201E-2</v>
      </c>
      <c r="K12" s="14"/>
      <c r="L12" s="14">
        <v>4.3429118547465798E-2</v>
      </c>
      <c r="M12" s="14">
        <v>5.1073776192688998E-2</v>
      </c>
      <c r="N12" s="14">
        <v>6.1769515292286498E-2</v>
      </c>
      <c r="O12" s="14">
        <v>3.8226051961629599E-2</v>
      </c>
      <c r="P12" s="14">
        <v>8.1201274360336695E-2</v>
      </c>
      <c r="Q12" s="14">
        <v>6.7384256126911804E-2</v>
      </c>
      <c r="R12" s="14">
        <v>5.06185017450533E-2</v>
      </c>
      <c r="S12" s="14">
        <v>4.1372738237481402E-2</v>
      </c>
      <c r="T12" s="14">
        <v>6.1541824895985101E-2</v>
      </c>
      <c r="U12" s="14">
        <v>5.7668915065715698E-2</v>
      </c>
      <c r="V12" s="14">
        <v>6.0691384142297598E-2</v>
      </c>
      <c r="W12" s="14">
        <v>4.5871488857041599E-2</v>
      </c>
      <c r="X12" s="14"/>
      <c r="Y12" s="14">
        <v>7.3590671297103505E-2</v>
      </c>
      <c r="Z12" s="14">
        <v>5.5647817799779897E-2</v>
      </c>
      <c r="AA12" s="14">
        <v>4.0753792025741302E-2</v>
      </c>
      <c r="AB12" s="14"/>
      <c r="AC12" s="14">
        <v>4.8668631242107699E-2</v>
      </c>
      <c r="AD12" s="14">
        <v>4.9852052415779897E-2</v>
      </c>
      <c r="AE12" s="14">
        <v>7.7163281993562899E-2</v>
      </c>
      <c r="AF12" s="14"/>
      <c r="AG12" s="14">
        <v>0.14589712633867799</v>
      </c>
      <c r="AH12" s="14">
        <v>4.5360794538024399E-2</v>
      </c>
      <c r="AI12" s="14">
        <v>7.0017943588852397E-2</v>
      </c>
      <c r="AJ12" s="14">
        <v>4.5542130812536601E-2</v>
      </c>
      <c r="AK12" s="14">
        <v>5.50938127459226E-2</v>
      </c>
    </row>
    <row r="13" spans="2:37" x14ac:dyDescent="0.3">
      <c r="B13" s="15" t="s">
        <v>279</v>
      </c>
      <c r="C13" s="14">
        <v>1.97018798433642E-2</v>
      </c>
      <c r="D13" s="14">
        <v>1.9315922540477599E-2</v>
      </c>
      <c r="E13" s="14">
        <v>2.0208455292399501E-2</v>
      </c>
      <c r="F13" s="14"/>
      <c r="G13" s="14">
        <v>2.7920276008861902E-2</v>
      </c>
      <c r="H13" s="14">
        <v>1.2274777250592599E-2</v>
      </c>
      <c r="I13" s="14">
        <v>1.3924828087041799E-2</v>
      </c>
      <c r="J13" s="14">
        <v>2.3913062327585E-2</v>
      </c>
      <c r="K13" s="14"/>
      <c r="L13" s="14">
        <v>3.1892574174139501E-2</v>
      </c>
      <c r="M13" s="14">
        <v>1.47454784936666E-2</v>
      </c>
      <c r="N13" s="14">
        <v>3.9194952836470202E-3</v>
      </c>
      <c r="O13" s="14">
        <v>2.2273050994270099E-2</v>
      </c>
      <c r="P13" s="14">
        <v>1.3966595321837401E-2</v>
      </c>
      <c r="Q13" s="14">
        <v>1.8944248103850501E-2</v>
      </c>
      <c r="R13" s="14">
        <v>2.41018365649453E-2</v>
      </c>
      <c r="S13" s="14">
        <v>4.9375156345812E-2</v>
      </c>
      <c r="T13" s="14">
        <v>1.53962078648433E-2</v>
      </c>
      <c r="U13" s="14">
        <v>7.2830825670648896E-3</v>
      </c>
      <c r="V13" s="14">
        <v>2.0561937436996899E-2</v>
      </c>
      <c r="W13" s="14">
        <v>3.4891569500986298E-2</v>
      </c>
      <c r="X13" s="14"/>
      <c r="Y13" s="14">
        <v>1.4970539479628399E-2</v>
      </c>
      <c r="Z13" s="14">
        <v>2.1426375066992499E-2</v>
      </c>
      <c r="AA13" s="14">
        <v>2.1114102648273798E-2</v>
      </c>
      <c r="AB13" s="14"/>
      <c r="AC13" s="14">
        <v>1.3758814207705399E-2</v>
      </c>
      <c r="AD13" s="14">
        <v>1.7050723763828799E-2</v>
      </c>
      <c r="AE13" s="14">
        <v>3.33589983901054E-2</v>
      </c>
      <c r="AF13" s="14"/>
      <c r="AG13" s="14">
        <v>4.67997136516035E-2</v>
      </c>
      <c r="AH13" s="14">
        <v>2.0780688798716099E-2</v>
      </c>
      <c r="AI13" s="14">
        <v>2.1819874032281202E-2</v>
      </c>
      <c r="AJ13" s="14">
        <v>1.7277926681310601E-2</v>
      </c>
      <c r="AK13" s="14">
        <v>1.9096722457154301E-2</v>
      </c>
    </row>
    <row r="14" spans="2:37" x14ac:dyDescent="0.3">
      <c r="B14" s="15" t="s">
        <v>122</v>
      </c>
      <c r="C14" s="14">
        <v>5.3518318451372601E-2</v>
      </c>
      <c r="D14" s="14">
        <v>4.18250523038304E-2</v>
      </c>
      <c r="E14" s="14">
        <v>6.3976456699555997E-2</v>
      </c>
      <c r="F14" s="14"/>
      <c r="G14" s="14">
        <v>2.44575166495564E-2</v>
      </c>
      <c r="H14" s="14">
        <v>4.5443868733422398E-2</v>
      </c>
      <c r="I14" s="14">
        <v>4.8760524492979899E-2</v>
      </c>
      <c r="J14" s="14">
        <v>9.6931301836651496E-2</v>
      </c>
      <c r="K14" s="14"/>
      <c r="L14" s="14">
        <v>6.5629865313272195E-2</v>
      </c>
      <c r="M14" s="14">
        <v>4.7720845912411297E-2</v>
      </c>
      <c r="N14" s="14">
        <v>5.2659250714140397E-2</v>
      </c>
      <c r="O14" s="14">
        <v>7.3614717671824495E-2</v>
      </c>
      <c r="P14" s="14">
        <v>5.0877369823159602E-2</v>
      </c>
      <c r="Q14" s="14">
        <v>2.6524385329391598E-2</v>
      </c>
      <c r="R14" s="14">
        <v>4.5225182326161503E-2</v>
      </c>
      <c r="S14" s="14">
        <v>4.1454678722218002E-2</v>
      </c>
      <c r="T14" s="14">
        <v>6.3217933386383901E-2</v>
      </c>
      <c r="U14" s="14">
        <v>5.3319461843794103E-2</v>
      </c>
      <c r="V14" s="14">
        <v>5.1670757934994899E-2</v>
      </c>
      <c r="W14" s="14">
        <v>5.7631742275505597E-2</v>
      </c>
      <c r="X14" s="14"/>
      <c r="Y14" s="14">
        <v>2.5147908978720501E-2</v>
      </c>
      <c r="Z14" s="14">
        <v>4.4761465129705399E-2</v>
      </c>
      <c r="AA14" s="14">
        <v>1.0631164464721499E-2</v>
      </c>
      <c r="AB14" s="14"/>
      <c r="AC14" s="14">
        <v>4.1374078363951801E-2</v>
      </c>
      <c r="AD14" s="14">
        <v>3.3533303710756898E-2</v>
      </c>
      <c r="AE14" s="14">
        <v>0.112572710596044</v>
      </c>
      <c r="AF14" s="14"/>
      <c r="AG14" s="14">
        <v>9.2279015179481307E-3</v>
      </c>
      <c r="AH14" s="14">
        <v>3.2733754426544699E-2</v>
      </c>
      <c r="AI14" s="14">
        <v>2.82040219827022E-2</v>
      </c>
      <c r="AJ14" s="14">
        <v>5.4232001454193102E-2</v>
      </c>
      <c r="AK14" s="14">
        <v>6.4946903685802901E-2</v>
      </c>
    </row>
    <row r="15" spans="2:37" x14ac:dyDescent="0.3">
      <c r="B15" s="15" t="s">
        <v>280</v>
      </c>
      <c r="C15" s="21">
        <v>0.65520355202922598</v>
      </c>
      <c r="D15" s="21">
        <v>0.69002474909014599</v>
      </c>
      <c r="E15" s="21">
        <v>0.62157073917330197</v>
      </c>
      <c r="F15" s="21"/>
      <c r="G15" s="21">
        <v>0.70688040287770504</v>
      </c>
      <c r="H15" s="21">
        <v>0.66451645749227894</v>
      </c>
      <c r="I15" s="21">
        <v>0.65529739720837599</v>
      </c>
      <c r="J15" s="21">
        <v>0.59140159674579196</v>
      </c>
      <c r="K15" s="21"/>
      <c r="L15" s="21">
        <v>0.63181030802473803</v>
      </c>
      <c r="M15" s="21">
        <v>0.62311870032130401</v>
      </c>
      <c r="N15" s="21">
        <v>0.66799449145533496</v>
      </c>
      <c r="O15" s="21">
        <v>0.66116918834064498</v>
      </c>
      <c r="P15" s="21">
        <v>0.64036175459696199</v>
      </c>
      <c r="Q15" s="21">
        <v>0.66947779437672705</v>
      </c>
      <c r="R15" s="21">
        <v>0.693508936622384</v>
      </c>
      <c r="S15" s="21">
        <v>0.63761874293103205</v>
      </c>
      <c r="T15" s="21">
        <v>0.64201094053198005</v>
      </c>
      <c r="U15" s="21">
        <v>0.706302881372039</v>
      </c>
      <c r="V15" s="21">
        <v>0.67342539862176998</v>
      </c>
      <c r="W15" s="21">
        <v>0.62855140565004397</v>
      </c>
      <c r="X15" s="21"/>
      <c r="Y15" s="21">
        <v>0.67930047640514601</v>
      </c>
      <c r="Z15" s="21">
        <v>0.660502595686982</v>
      </c>
      <c r="AA15" s="21">
        <v>0.72570433327241302</v>
      </c>
      <c r="AB15" s="21"/>
      <c r="AC15" s="21">
        <v>0.71439918953623305</v>
      </c>
      <c r="AD15" s="21">
        <v>0.69390589235516598</v>
      </c>
      <c r="AE15" s="21">
        <v>0.50386249228746605</v>
      </c>
      <c r="AF15" s="21"/>
      <c r="AG15" s="21">
        <v>0.56462337240323601</v>
      </c>
      <c r="AH15" s="21">
        <v>0.68933678922327302</v>
      </c>
      <c r="AI15" s="21">
        <v>0.69047522434699204</v>
      </c>
      <c r="AJ15" s="21">
        <v>0.66131191613040896</v>
      </c>
      <c r="AK15" s="21">
        <v>0.64337856375912805</v>
      </c>
    </row>
    <row r="16" spans="2:37" x14ac:dyDescent="0.3">
      <c r="B16" s="15" t="s">
        <v>281</v>
      </c>
      <c r="C16" s="21">
        <v>7.4635193779976503E-2</v>
      </c>
      <c r="D16" s="21">
        <v>7.8775324327834406E-2</v>
      </c>
      <c r="E16" s="21">
        <v>7.1084610025155606E-2</v>
      </c>
      <c r="F16" s="21"/>
      <c r="G16" s="21">
        <v>7.8267639171145695E-2</v>
      </c>
      <c r="H16" s="21">
        <v>6.9999668093073605E-2</v>
      </c>
      <c r="I16" s="21">
        <v>7.5581579495871604E-2</v>
      </c>
      <c r="J16" s="21">
        <v>7.5788748849762194E-2</v>
      </c>
      <c r="K16" s="21"/>
      <c r="L16" s="21">
        <v>7.5321692721605396E-2</v>
      </c>
      <c r="M16" s="21">
        <v>6.5819254686355605E-2</v>
      </c>
      <c r="N16" s="21">
        <v>6.5689010575933501E-2</v>
      </c>
      <c r="O16" s="21">
        <v>6.0499102955899699E-2</v>
      </c>
      <c r="P16" s="21">
        <v>9.5167869682174097E-2</v>
      </c>
      <c r="Q16" s="21">
        <v>8.6328504230762299E-2</v>
      </c>
      <c r="R16" s="21">
        <v>7.4720338309998593E-2</v>
      </c>
      <c r="S16" s="21">
        <v>9.0747894583293506E-2</v>
      </c>
      <c r="T16" s="21">
        <v>7.6938032760828501E-2</v>
      </c>
      <c r="U16" s="21">
        <v>6.4951997632780603E-2</v>
      </c>
      <c r="V16" s="21">
        <v>8.1253321579294505E-2</v>
      </c>
      <c r="W16" s="21">
        <v>8.0763058358027898E-2</v>
      </c>
      <c r="X16" s="21"/>
      <c r="Y16" s="21">
        <v>8.8561210776731902E-2</v>
      </c>
      <c r="Z16" s="21">
        <v>7.7074192866772404E-2</v>
      </c>
      <c r="AA16" s="21">
        <v>6.18678946740151E-2</v>
      </c>
      <c r="AB16" s="21"/>
      <c r="AC16" s="21">
        <v>6.2427445449813102E-2</v>
      </c>
      <c r="AD16" s="21">
        <v>6.6902776179608603E-2</v>
      </c>
      <c r="AE16" s="21">
        <v>0.110522280383668</v>
      </c>
      <c r="AF16" s="21"/>
      <c r="AG16" s="21">
        <v>0.192696839990282</v>
      </c>
      <c r="AH16" s="21">
        <v>6.6141483336740498E-2</v>
      </c>
      <c r="AI16" s="21">
        <v>9.1837817621133605E-2</v>
      </c>
      <c r="AJ16" s="21">
        <v>6.2820057493847198E-2</v>
      </c>
      <c r="AK16" s="21">
        <v>7.4190535203076904E-2</v>
      </c>
    </row>
    <row r="17" spans="2:37" x14ac:dyDescent="0.3">
      <c r="B17" s="15" t="s">
        <v>252</v>
      </c>
      <c r="C17" s="22">
        <v>0.58056835824925002</v>
      </c>
      <c r="D17" s="22">
        <v>0.61124942476231203</v>
      </c>
      <c r="E17" s="22">
        <v>0.55048612914814599</v>
      </c>
      <c r="F17" s="22"/>
      <c r="G17" s="22">
        <v>0.62861276370655905</v>
      </c>
      <c r="H17" s="22">
        <v>0.59451678939920505</v>
      </c>
      <c r="I17" s="22">
        <v>0.57971581771250402</v>
      </c>
      <c r="J17" s="22">
        <v>0.51561284789603001</v>
      </c>
      <c r="K17" s="22"/>
      <c r="L17" s="22">
        <v>0.55648861530313298</v>
      </c>
      <c r="M17" s="22">
        <v>0.55729944563494904</v>
      </c>
      <c r="N17" s="22">
        <v>0.60230548087940095</v>
      </c>
      <c r="O17" s="22">
        <v>0.60067008538474498</v>
      </c>
      <c r="P17" s="22">
        <v>0.54519388491478804</v>
      </c>
      <c r="Q17" s="22">
        <v>0.58314929014596495</v>
      </c>
      <c r="R17" s="22">
        <v>0.61878859831238497</v>
      </c>
      <c r="S17" s="22">
        <v>0.54687084834773902</v>
      </c>
      <c r="T17" s="22">
        <v>0.56507290777115204</v>
      </c>
      <c r="U17" s="22">
        <v>0.64135088373925797</v>
      </c>
      <c r="V17" s="22">
        <v>0.59217207704247499</v>
      </c>
      <c r="W17" s="22">
        <v>0.54778834729201598</v>
      </c>
      <c r="X17" s="22"/>
      <c r="Y17" s="22">
        <v>0.59073926562841395</v>
      </c>
      <c r="Z17" s="22">
        <v>0.58342840282021002</v>
      </c>
      <c r="AA17" s="22">
        <v>0.66383643859839703</v>
      </c>
      <c r="AB17" s="22"/>
      <c r="AC17" s="22">
        <v>0.65197174408642</v>
      </c>
      <c r="AD17" s="22">
        <v>0.62700311617555704</v>
      </c>
      <c r="AE17" s="22">
        <v>0.39334021190379698</v>
      </c>
      <c r="AF17" s="22"/>
      <c r="AG17" s="22">
        <v>0.37192653241295398</v>
      </c>
      <c r="AH17" s="22">
        <v>0.62319530588653205</v>
      </c>
      <c r="AI17" s="22">
        <v>0.59863740672585797</v>
      </c>
      <c r="AJ17" s="22">
        <v>0.59849185863656196</v>
      </c>
      <c r="AK17" s="22">
        <v>0.569188028556051</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390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275</v>
      </c>
      <c r="C9" s="14">
        <v>0.35778235034101502</v>
      </c>
      <c r="D9" s="14">
        <v>0.31895379414081798</v>
      </c>
      <c r="E9" s="14">
        <v>0.39409161954008598</v>
      </c>
      <c r="F9" s="14"/>
      <c r="G9" s="14">
        <v>0.36723840134466301</v>
      </c>
      <c r="H9" s="14">
        <v>0.37030557554967602</v>
      </c>
      <c r="I9" s="14">
        <v>0.35071598971571599</v>
      </c>
      <c r="J9" s="14">
        <v>0.34057897422623801</v>
      </c>
      <c r="K9" s="14"/>
      <c r="L9" s="14">
        <v>0.32748779940735001</v>
      </c>
      <c r="M9" s="14">
        <v>0.35853245200856398</v>
      </c>
      <c r="N9" s="14">
        <v>0.39195273159157401</v>
      </c>
      <c r="O9" s="14">
        <v>0.35021052424621602</v>
      </c>
      <c r="P9" s="14">
        <v>0.355590019504951</v>
      </c>
      <c r="Q9" s="14">
        <v>0.35310287888327202</v>
      </c>
      <c r="R9" s="14">
        <v>0.35874708124007798</v>
      </c>
      <c r="S9" s="14">
        <v>0.35964203793857902</v>
      </c>
      <c r="T9" s="14">
        <v>0.35085841535909801</v>
      </c>
      <c r="U9" s="14">
        <v>0.37529264825244502</v>
      </c>
      <c r="V9" s="14">
        <v>0.40130645165879197</v>
      </c>
      <c r="W9" s="14">
        <v>0.34141350134082799</v>
      </c>
      <c r="X9" s="14"/>
      <c r="Y9" s="14">
        <v>0.33086665632815898</v>
      </c>
      <c r="Z9" s="14">
        <v>0.41527135474996901</v>
      </c>
      <c r="AA9" s="14">
        <v>0.34536406684049298</v>
      </c>
      <c r="AB9" s="14"/>
      <c r="AC9" s="14">
        <v>0.34741093900505998</v>
      </c>
      <c r="AD9" s="14">
        <v>0.39029883519799402</v>
      </c>
      <c r="AE9" s="14">
        <v>0.33755742453927501</v>
      </c>
      <c r="AF9" s="14"/>
      <c r="AG9" s="14">
        <v>0.226463224577376</v>
      </c>
      <c r="AH9" s="14">
        <v>0.34018363791617001</v>
      </c>
      <c r="AI9" s="14">
        <v>0.40706497272272801</v>
      </c>
      <c r="AJ9" s="14">
        <v>0.355799808214599</v>
      </c>
      <c r="AK9" s="14">
        <v>0.36935720150617302</v>
      </c>
    </row>
    <row r="10" spans="2:37" x14ac:dyDescent="0.3">
      <c r="B10" s="15" t="s">
        <v>276</v>
      </c>
      <c r="C10" s="14">
        <v>0.38892054115265801</v>
      </c>
      <c r="D10" s="14">
        <v>0.40940958806094202</v>
      </c>
      <c r="E10" s="14">
        <v>0.36950131086558102</v>
      </c>
      <c r="F10" s="14"/>
      <c r="G10" s="14">
        <v>0.45247582742776299</v>
      </c>
      <c r="H10" s="14">
        <v>0.37997342279143997</v>
      </c>
      <c r="I10" s="14">
        <v>0.37210015633902099</v>
      </c>
      <c r="J10" s="14">
        <v>0.34482730766111902</v>
      </c>
      <c r="K10" s="14"/>
      <c r="L10" s="14">
        <v>0.378340010088412</v>
      </c>
      <c r="M10" s="14">
        <v>0.38675725373484499</v>
      </c>
      <c r="N10" s="14">
        <v>0.31313157192756003</v>
      </c>
      <c r="O10" s="14">
        <v>0.42356403149271898</v>
      </c>
      <c r="P10" s="14">
        <v>0.39656135062768799</v>
      </c>
      <c r="Q10" s="14">
        <v>0.38935177960638101</v>
      </c>
      <c r="R10" s="14">
        <v>0.44250763372155699</v>
      </c>
      <c r="S10" s="14">
        <v>0.37097963575262699</v>
      </c>
      <c r="T10" s="14">
        <v>0.38892301157567899</v>
      </c>
      <c r="U10" s="14">
        <v>0.35532359668751901</v>
      </c>
      <c r="V10" s="14">
        <v>0.38850242673871099</v>
      </c>
      <c r="W10" s="14">
        <v>0.50948722227719601</v>
      </c>
      <c r="X10" s="14"/>
      <c r="Y10" s="14">
        <v>0.45030547256546199</v>
      </c>
      <c r="Z10" s="14">
        <v>0.37179679657109199</v>
      </c>
      <c r="AA10" s="14">
        <v>0.377819146561367</v>
      </c>
      <c r="AB10" s="14"/>
      <c r="AC10" s="14">
        <v>0.41089566522989301</v>
      </c>
      <c r="AD10" s="14">
        <v>0.39753805914680201</v>
      </c>
      <c r="AE10" s="14">
        <v>0.33320239430896698</v>
      </c>
      <c r="AF10" s="14"/>
      <c r="AG10" s="14">
        <v>0.40023734352982399</v>
      </c>
      <c r="AH10" s="14">
        <v>0.43189645500520102</v>
      </c>
      <c r="AI10" s="14">
        <v>0.37934991120739397</v>
      </c>
      <c r="AJ10" s="14">
        <v>0.39876071855635298</v>
      </c>
      <c r="AK10" s="14">
        <v>0.37835890515610798</v>
      </c>
    </row>
    <row r="11" spans="2:37" x14ac:dyDescent="0.3">
      <c r="B11" s="15" t="s">
        <v>277</v>
      </c>
      <c r="C11" s="14">
        <v>0.16688970170792999</v>
      </c>
      <c r="D11" s="14">
        <v>0.18232035177075301</v>
      </c>
      <c r="E11" s="14">
        <v>0.15227059167838</v>
      </c>
      <c r="F11" s="14"/>
      <c r="G11" s="14">
        <v>0.12587230725925899</v>
      </c>
      <c r="H11" s="14">
        <v>0.17551107109677899</v>
      </c>
      <c r="I11" s="14">
        <v>0.17425417211437499</v>
      </c>
      <c r="J11" s="14">
        <v>0.19689914085197099</v>
      </c>
      <c r="K11" s="14"/>
      <c r="L11" s="14">
        <v>0.20458805027903401</v>
      </c>
      <c r="M11" s="14">
        <v>0.16823074281216599</v>
      </c>
      <c r="N11" s="14">
        <v>0.18414962687622399</v>
      </c>
      <c r="O11" s="14">
        <v>0.14560407527000499</v>
      </c>
      <c r="P11" s="14">
        <v>0.14836155212541799</v>
      </c>
      <c r="Q11" s="14">
        <v>0.18578997481717199</v>
      </c>
      <c r="R11" s="14">
        <v>0.127751167597907</v>
      </c>
      <c r="S11" s="14">
        <v>0.146603455890916</v>
      </c>
      <c r="T11" s="14">
        <v>0.176541866168266</v>
      </c>
      <c r="U11" s="14">
        <v>0.18734507389715599</v>
      </c>
      <c r="V11" s="14">
        <v>0.11930695557017899</v>
      </c>
      <c r="W11" s="14">
        <v>0.10373872706562701</v>
      </c>
      <c r="X11" s="14"/>
      <c r="Y11" s="14">
        <v>0.14149613051077201</v>
      </c>
      <c r="Z11" s="14">
        <v>0.13989772623684399</v>
      </c>
      <c r="AA11" s="14">
        <v>0.19403038050023</v>
      </c>
      <c r="AB11" s="14"/>
      <c r="AC11" s="14">
        <v>0.16372693231728899</v>
      </c>
      <c r="AD11" s="14">
        <v>0.13942089254622</v>
      </c>
      <c r="AE11" s="14">
        <v>0.21469522338889099</v>
      </c>
      <c r="AF11" s="14"/>
      <c r="AG11" s="14">
        <v>0.25382332333456697</v>
      </c>
      <c r="AH11" s="14">
        <v>0.15772690797339201</v>
      </c>
      <c r="AI11" s="14">
        <v>0.146038795755592</v>
      </c>
      <c r="AJ11" s="14">
        <v>0.16689824887021501</v>
      </c>
      <c r="AK11" s="14">
        <v>0.15633576204219801</v>
      </c>
    </row>
    <row r="12" spans="2:37" x14ac:dyDescent="0.3">
      <c r="B12" s="15" t="s">
        <v>278</v>
      </c>
      <c r="C12" s="14">
        <v>3.4190888448656899E-2</v>
      </c>
      <c r="D12" s="14">
        <v>3.68010306333987E-2</v>
      </c>
      <c r="E12" s="14">
        <v>3.1867712357305997E-2</v>
      </c>
      <c r="F12" s="14"/>
      <c r="G12" s="14">
        <v>2.2942419458557999E-2</v>
      </c>
      <c r="H12" s="14">
        <v>3.4864266222679803E-2</v>
      </c>
      <c r="I12" s="14">
        <v>4.0584737710035797E-2</v>
      </c>
      <c r="J12" s="14">
        <v>3.9182730896216503E-2</v>
      </c>
      <c r="K12" s="14"/>
      <c r="L12" s="14">
        <v>3.66682545679414E-2</v>
      </c>
      <c r="M12" s="14">
        <v>3.3748473314080603E-2</v>
      </c>
      <c r="N12" s="14">
        <v>4.1449139214219798E-2</v>
      </c>
      <c r="O12" s="14">
        <v>1.49614894995656E-2</v>
      </c>
      <c r="P12" s="14">
        <v>4.34387078364947E-2</v>
      </c>
      <c r="Q12" s="14">
        <v>2.19269763563671E-2</v>
      </c>
      <c r="R12" s="14">
        <v>2.95922482509695E-2</v>
      </c>
      <c r="S12" s="14">
        <v>7.2926404446106305E-2</v>
      </c>
      <c r="T12" s="14">
        <v>3.6475616417885999E-2</v>
      </c>
      <c r="U12" s="14">
        <v>4.0855024215411602E-2</v>
      </c>
      <c r="V12" s="14">
        <v>3.35642729864584E-2</v>
      </c>
      <c r="W12" s="14">
        <v>1.14898664881451E-2</v>
      </c>
      <c r="X12" s="14"/>
      <c r="Y12" s="14">
        <v>3.8370571966661299E-2</v>
      </c>
      <c r="Z12" s="14">
        <v>3.07096478802662E-2</v>
      </c>
      <c r="AA12" s="14">
        <v>3.4541427804868498E-2</v>
      </c>
      <c r="AB12" s="14"/>
      <c r="AC12" s="14">
        <v>2.9741686453540101E-2</v>
      </c>
      <c r="AD12" s="14">
        <v>3.2671130240153702E-2</v>
      </c>
      <c r="AE12" s="14">
        <v>4.1426724340842297E-2</v>
      </c>
      <c r="AF12" s="14"/>
      <c r="AG12" s="14">
        <v>7.8832834799987705E-2</v>
      </c>
      <c r="AH12" s="14">
        <v>3.77166795336E-2</v>
      </c>
      <c r="AI12" s="14">
        <v>3.34623911310881E-2</v>
      </c>
      <c r="AJ12" s="14">
        <v>2.73175776539255E-2</v>
      </c>
      <c r="AK12" s="14">
        <v>4.0198413804171003E-2</v>
      </c>
    </row>
    <row r="13" spans="2:37" x14ac:dyDescent="0.3">
      <c r="B13" s="15" t="s">
        <v>279</v>
      </c>
      <c r="C13" s="14">
        <v>1.28425208686058E-2</v>
      </c>
      <c r="D13" s="14">
        <v>1.5407821796922599E-2</v>
      </c>
      <c r="E13" s="14">
        <v>1.04225262608758E-2</v>
      </c>
      <c r="F13" s="14"/>
      <c r="G13" s="14">
        <v>6.0128254073823799E-3</v>
      </c>
      <c r="H13" s="14">
        <v>8.9631997602675102E-3</v>
      </c>
      <c r="I13" s="14">
        <v>2.5594389283472199E-2</v>
      </c>
      <c r="J13" s="14">
        <v>1.32146262589115E-2</v>
      </c>
      <c r="K13" s="14"/>
      <c r="L13" s="14">
        <v>1.43048224911937E-2</v>
      </c>
      <c r="M13" s="14">
        <v>1.2387402199886601E-2</v>
      </c>
      <c r="N13" s="14">
        <v>3.9887099104469999E-3</v>
      </c>
      <c r="O13" s="14">
        <v>2.2455111577924999E-2</v>
      </c>
      <c r="P13" s="14">
        <v>1.82145618135513E-2</v>
      </c>
      <c r="Q13" s="14">
        <v>1.1677156299624699E-2</v>
      </c>
      <c r="R13" s="14">
        <v>1.6502872902512299E-2</v>
      </c>
      <c r="S13" s="14">
        <v>8.2930388300691601E-3</v>
      </c>
      <c r="T13" s="14">
        <v>5.8999664024907503E-3</v>
      </c>
      <c r="U13" s="14">
        <v>7.2859220542782497E-3</v>
      </c>
      <c r="V13" s="14">
        <v>3.2022786955682801E-2</v>
      </c>
      <c r="W13" s="14">
        <v>0</v>
      </c>
      <c r="X13" s="14"/>
      <c r="Y13" s="14">
        <v>1.5431902476419301E-2</v>
      </c>
      <c r="Z13" s="14">
        <v>1.01200152892141E-2</v>
      </c>
      <c r="AA13" s="14">
        <v>2.1779412631681198E-2</v>
      </c>
      <c r="AB13" s="14"/>
      <c r="AC13" s="14">
        <v>1.47475107740353E-2</v>
      </c>
      <c r="AD13" s="14">
        <v>1.01621874491973E-2</v>
      </c>
      <c r="AE13" s="14">
        <v>1.04872348785916E-2</v>
      </c>
      <c r="AF13" s="14"/>
      <c r="AG13" s="14">
        <v>3.1415372240298001E-2</v>
      </c>
      <c r="AH13" s="14">
        <v>4.1098301497380198E-3</v>
      </c>
      <c r="AI13" s="14">
        <v>1.37279697682187E-2</v>
      </c>
      <c r="AJ13" s="14">
        <v>1.1345453453558399E-2</v>
      </c>
      <c r="AK13" s="14">
        <v>1.70722697641154E-2</v>
      </c>
    </row>
    <row r="14" spans="2:37" x14ac:dyDescent="0.3">
      <c r="B14" s="15" t="s">
        <v>122</v>
      </c>
      <c r="C14" s="14">
        <v>3.9373997481134897E-2</v>
      </c>
      <c r="D14" s="14">
        <v>3.7107413597165802E-2</v>
      </c>
      <c r="E14" s="14">
        <v>4.1846239297771502E-2</v>
      </c>
      <c r="F14" s="14"/>
      <c r="G14" s="14">
        <v>2.5458219102374599E-2</v>
      </c>
      <c r="H14" s="14">
        <v>3.0382464579158198E-2</v>
      </c>
      <c r="I14" s="14">
        <v>3.6750554837380697E-2</v>
      </c>
      <c r="J14" s="14">
        <v>6.5297220105543397E-2</v>
      </c>
      <c r="K14" s="14"/>
      <c r="L14" s="14">
        <v>3.8611063166069E-2</v>
      </c>
      <c r="M14" s="14">
        <v>4.0343675930457602E-2</v>
      </c>
      <c r="N14" s="14">
        <v>6.5328220479975704E-2</v>
      </c>
      <c r="O14" s="14">
        <v>4.3204767913569898E-2</v>
      </c>
      <c r="P14" s="14">
        <v>3.78338080918963E-2</v>
      </c>
      <c r="Q14" s="14">
        <v>3.8151234037183401E-2</v>
      </c>
      <c r="R14" s="14">
        <v>2.48989962869768E-2</v>
      </c>
      <c r="S14" s="14">
        <v>4.1555427141703002E-2</v>
      </c>
      <c r="T14" s="14">
        <v>4.1301124076580598E-2</v>
      </c>
      <c r="U14" s="14">
        <v>3.3897734893190201E-2</v>
      </c>
      <c r="V14" s="14">
        <v>2.5297106090177199E-2</v>
      </c>
      <c r="W14" s="14">
        <v>3.3870682828203401E-2</v>
      </c>
      <c r="X14" s="14"/>
      <c r="Y14" s="14">
        <v>2.3529266152526301E-2</v>
      </c>
      <c r="Z14" s="14">
        <v>3.2204459272614401E-2</v>
      </c>
      <c r="AA14" s="14">
        <v>2.6465565661361001E-2</v>
      </c>
      <c r="AB14" s="14"/>
      <c r="AC14" s="14">
        <v>3.3477266220182197E-2</v>
      </c>
      <c r="AD14" s="14">
        <v>2.9908895419633E-2</v>
      </c>
      <c r="AE14" s="14">
        <v>6.2630998543432806E-2</v>
      </c>
      <c r="AF14" s="14"/>
      <c r="AG14" s="14">
        <v>9.2279015179481307E-3</v>
      </c>
      <c r="AH14" s="14">
        <v>2.8366489421898601E-2</v>
      </c>
      <c r="AI14" s="14">
        <v>2.0355959414979499E-2</v>
      </c>
      <c r="AJ14" s="14">
        <v>3.9878193251348497E-2</v>
      </c>
      <c r="AK14" s="14">
        <v>3.86774477272347E-2</v>
      </c>
    </row>
    <row r="15" spans="2:37" x14ac:dyDescent="0.3">
      <c r="B15" s="15" t="s">
        <v>280</v>
      </c>
      <c r="C15" s="21">
        <v>0.74670289149367197</v>
      </c>
      <c r="D15" s="21">
        <v>0.72836338220176</v>
      </c>
      <c r="E15" s="21">
        <v>0.763592930405667</v>
      </c>
      <c r="F15" s="21"/>
      <c r="G15" s="21">
        <v>0.81971422877242595</v>
      </c>
      <c r="H15" s="21">
        <v>0.750278998341115</v>
      </c>
      <c r="I15" s="21">
        <v>0.72281614605473699</v>
      </c>
      <c r="J15" s="21">
        <v>0.68540628188735697</v>
      </c>
      <c r="K15" s="21"/>
      <c r="L15" s="21">
        <v>0.70582780949576196</v>
      </c>
      <c r="M15" s="21">
        <v>0.74528970574340903</v>
      </c>
      <c r="N15" s="21">
        <v>0.70508430351913398</v>
      </c>
      <c r="O15" s="21">
        <v>0.77377455573893505</v>
      </c>
      <c r="P15" s="21">
        <v>0.752151370132639</v>
      </c>
      <c r="Q15" s="21">
        <v>0.74245465848965297</v>
      </c>
      <c r="R15" s="21">
        <v>0.80125471496163503</v>
      </c>
      <c r="S15" s="21">
        <v>0.73062167369120501</v>
      </c>
      <c r="T15" s="21">
        <v>0.739781426934777</v>
      </c>
      <c r="U15" s="21">
        <v>0.73061624493996402</v>
      </c>
      <c r="V15" s="21">
        <v>0.78980887839750302</v>
      </c>
      <c r="W15" s="21">
        <v>0.85090072361802505</v>
      </c>
      <c r="X15" s="21"/>
      <c r="Y15" s="21">
        <v>0.78117212889362098</v>
      </c>
      <c r="Z15" s="21">
        <v>0.787068151321061</v>
      </c>
      <c r="AA15" s="21">
        <v>0.72318321340185898</v>
      </c>
      <c r="AB15" s="21"/>
      <c r="AC15" s="21">
        <v>0.758306604234953</v>
      </c>
      <c r="AD15" s="21">
        <v>0.78783689434479598</v>
      </c>
      <c r="AE15" s="21">
        <v>0.67075981884824198</v>
      </c>
      <c r="AF15" s="21"/>
      <c r="AG15" s="21">
        <v>0.62670056810719899</v>
      </c>
      <c r="AH15" s="21">
        <v>0.77208009292137103</v>
      </c>
      <c r="AI15" s="21">
        <v>0.78641488393012204</v>
      </c>
      <c r="AJ15" s="21">
        <v>0.75456052677095198</v>
      </c>
      <c r="AK15" s="21">
        <v>0.74771610666228105</v>
      </c>
    </row>
    <row r="16" spans="2:37" x14ac:dyDescent="0.3">
      <c r="B16" s="15" t="s">
        <v>281</v>
      </c>
      <c r="C16" s="21">
        <v>4.70334093172627E-2</v>
      </c>
      <c r="D16" s="21">
        <v>5.2208852430321397E-2</v>
      </c>
      <c r="E16" s="21">
        <v>4.2290238618181798E-2</v>
      </c>
      <c r="F16" s="21"/>
      <c r="G16" s="21">
        <v>2.8955244865940401E-2</v>
      </c>
      <c r="H16" s="21">
        <v>4.3827465982947303E-2</v>
      </c>
      <c r="I16" s="21">
        <v>6.6179126993508003E-2</v>
      </c>
      <c r="J16" s="21">
        <v>5.2397357155127999E-2</v>
      </c>
      <c r="K16" s="21"/>
      <c r="L16" s="21">
        <v>5.0973077059135001E-2</v>
      </c>
      <c r="M16" s="21">
        <v>4.6135875513967202E-2</v>
      </c>
      <c r="N16" s="21">
        <v>4.54378491246668E-2</v>
      </c>
      <c r="O16" s="21">
        <v>3.7416601077490598E-2</v>
      </c>
      <c r="P16" s="21">
        <v>6.1653269650046E-2</v>
      </c>
      <c r="Q16" s="21">
        <v>3.3604132655991797E-2</v>
      </c>
      <c r="R16" s="21">
        <v>4.60951211534818E-2</v>
      </c>
      <c r="S16" s="21">
        <v>8.1219443276175404E-2</v>
      </c>
      <c r="T16" s="21">
        <v>4.2375582820376803E-2</v>
      </c>
      <c r="U16" s="21">
        <v>4.8140946269689899E-2</v>
      </c>
      <c r="V16" s="21">
        <v>6.5587059942141299E-2</v>
      </c>
      <c r="W16" s="21">
        <v>1.14898664881451E-2</v>
      </c>
      <c r="X16" s="21"/>
      <c r="Y16" s="21">
        <v>5.38024744430807E-2</v>
      </c>
      <c r="Z16" s="21">
        <v>4.08296631694803E-2</v>
      </c>
      <c r="AA16" s="21">
        <v>5.6320840436549703E-2</v>
      </c>
      <c r="AB16" s="21"/>
      <c r="AC16" s="21">
        <v>4.4489197227575397E-2</v>
      </c>
      <c r="AD16" s="21">
        <v>4.2833317689350899E-2</v>
      </c>
      <c r="AE16" s="21">
        <v>5.1913959219434001E-2</v>
      </c>
      <c r="AF16" s="21"/>
      <c r="AG16" s="21">
        <v>0.110248207040286</v>
      </c>
      <c r="AH16" s="21">
        <v>4.1826509683338002E-2</v>
      </c>
      <c r="AI16" s="21">
        <v>4.7190360899306803E-2</v>
      </c>
      <c r="AJ16" s="21">
        <v>3.8663031107483897E-2</v>
      </c>
      <c r="AK16" s="21">
        <v>5.72706835682864E-2</v>
      </c>
    </row>
    <row r="17" spans="2:37" x14ac:dyDescent="0.3">
      <c r="B17" s="15" t="s">
        <v>252</v>
      </c>
      <c r="C17" s="22">
        <v>0.69966948217641001</v>
      </c>
      <c r="D17" s="22">
        <v>0.67615452977143897</v>
      </c>
      <c r="E17" s="22">
        <v>0.72130269178748496</v>
      </c>
      <c r="F17" s="22"/>
      <c r="G17" s="22">
        <v>0.79075898390648502</v>
      </c>
      <c r="H17" s="22">
        <v>0.70645153235816804</v>
      </c>
      <c r="I17" s="22">
        <v>0.65663701906122895</v>
      </c>
      <c r="J17" s="22">
        <v>0.63300892473222903</v>
      </c>
      <c r="K17" s="22"/>
      <c r="L17" s="22">
        <v>0.65485473243662695</v>
      </c>
      <c r="M17" s="22">
        <v>0.699153830229442</v>
      </c>
      <c r="N17" s="22">
        <v>0.65964645439446701</v>
      </c>
      <c r="O17" s="22">
        <v>0.73635795466144405</v>
      </c>
      <c r="P17" s="22">
        <v>0.69049810048259297</v>
      </c>
      <c r="Q17" s="22">
        <v>0.70885052583366104</v>
      </c>
      <c r="R17" s="22">
        <v>0.75515959380815301</v>
      </c>
      <c r="S17" s="22">
        <v>0.64940223041502998</v>
      </c>
      <c r="T17" s="22">
        <v>0.69740584411439999</v>
      </c>
      <c r="U17" s="22">
        <v>0.68247529867027401</v>
      </c>
      <c r="V17" s="22">
        <v>0.72422181845536104</v>
      </c>
      <c r="W17" s="22">
        <v>0.83941085712987995</v>
      </c>
      <c r="X17" s="22"/>
      <c r="Y17" s="22">
        <v>0.72736965445054003</v>
      </c>
      <c r="Z17" s="22">
        <v>0.746238488151581</v>
      </c>
      <c r="AA17" s="22">
        <v>0.66686237296531004</v>
      </c>
      <c r="AB17" s="22"/>
      <c r="AC17" s="22">
        <v>0.71381740700737795</v>
      </c>
      <c r="AD17" s="22">
        <v>0.74500357665544503</v>
      </c>
      <c r="AE17" s="22">
        <v>0.618845859628808</v>
      </c>
      <c r="AF17" s="22"/>
      <c r="AG17" s="22">
        <v>0.51645236106691395</v>
      </c>
      <c r="AH17" s="22">
        <v>0.73025358323803302</v>
      </c>
      <c r="AI17" s="22">
        <v>0.73922452303081498</v>
      </c>
      <c r="AJ17" s="22">
        <v>0.71589749566346805</v>
      </c>
      <c r="AK17" s="22">
        <v>0.69044542309399504</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K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397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391</v>
      </c>
      <c r="C9" s="14">
        <v>0.23273864620332299</v>
      </c>
      <c r="D9" s="14">
        <v>0.265887991311413</v>
      </c>
      <c r="E9" s="14">
        <v>0.20125395919914599</v>
      </c>
      <c r="F9" s="14"/>
      <c r="G9" s="14">
        <v>0.28293272034884098</v>
      </c>
      <c r="H9" s="14">
        <v>0.25941046304868098</v>
      </c>
      <c r="I9" s="14">
        <v>0.22944030017303799</v>
      </c>
      <c r="J9" s="14">
        <v>0.15458778204861701</v>
      </c>
      <c r="K9" s="14"/>
      <c r="L9" s="14">
        <v>0.230881035740956</v>
      </c>
      <c r="M9" s="14">
        <v>0.26520441208822099</v>
      </c>
      <c r="N9" s="14">
        <v>0.24972655187430501</v>
      </c>
      <c r="O9" s="14">
        <v>0.25851093192492702</v>
      </c>
      <c r="P9" s="14">
        <v>0.25781256535874503</v>
      </c>
      <c r="Q9" s="14">
        <v>0.25348828915363197</v>
      </c>
      <c r="R9" s="14">
        <v>0.214183605969507</v>
      </c>
      <c r="S9" s="14">
        <v>0.196227237869115</v>
      </c>
      <c r="T9" s="14">
        <v>0.24975161633922199</v>
      </c>
      <c r="U9" s="14">
        <v>0.15732541984390999</v>
      </c>
      <c r="V9" s="14">
        <v>0.207782729209222</v>
      </c>
      <c r="W9" s="14">
        <v>0.16079195246464001</v>
      </c>
      <c r="X9" s="14"/>
      <c r="Y9" s="14">
        <v>0.83032048046873497</v>
      </c>
      <c r="Z9" s="14">
        <v>3.3814970581380097E-2</v>
      </c>
      <c r="AA9" s="14">
        <v>8.0709323575578598E-2</v>
      </c>
      <c r="AB9" s="14"/>
      <c r="AC9" s="14">
        <v>0.35975261809492798</v>
      </c>
      <c r="AD9" s="14">
        <v>0.19012837955505099</v>
      </c>
      <c r="AE9" s="14">
        <v>0.132612110164403</v>
      </c>
      <c r="AF9" s="14"/>
      <c r="AG9" s="14">
        <v>0.18668351816564199</v>
      </c>
      <c r="AH9" s="14">
        <v>0.29548776320207798</v>
      </c>
      <c r="AI9" s="14">
        <v>0.25979823068010899</v>
      </c>
      <c r="AJ9" s="14">
        <v>0.25662578945949599</v>
      </c>
      <c r="AK9" s="14">
        <v>0.15307838042090499</v>
      </c>
    </row>
    <row r="10" spans="2:37" x14ac:dyDescent="0.3">
      <c r="B10" s="15" t="s">
        <v>392</v>
      </c>
      <c r="C10" s="14">
        <v>0.29524099812697902</v>
      </c>
      <c r="D10" s="14">
        <v>0.31116924025597797</v>
      </c>
      <c r="E10" s="14">
        <v>0.279654010705772</v>
      </c>
      <c r="F10" s="14"/>
      <c r="G10" s="14">
        <v>0.30315416105627302</v>
      </c>
      <c r="H10" s="14">
        <v>0.290395639891184</v>
      </c>
      <c r="I10" s="14">
        <v>0.30299001785580199</v>
      </c>
      <c r="J10" s="14">
        <v>0.28533129868298801</v>
      </c>
      <c r="K10" s="14"/>
      <c r="L10" s="14">
        <v>0.33746581648428498</v>
      </c>
      <c r="M10" s="14">
        <v>0.270161546113316</v>
      </c>
      <c r="N10" s="14">
        <v>0.274480958484287</v>
      </c>
      <c r="O10" s="14">
        <v>0.24520084299064199</v>
      </c>
      <c r="P10" s="14">
        <v>0.24893971665349901</v>
      </c>
      <c r="Q10" s="14">
        <v>0.29664024451341098</v>
      </c>
      <c r="R10" s="14">
        <v>0.36718453409027602</v>
      </c>
      <c r="S10" s="14">
        <v>0.36486493422108002</v>
      </c>
      <c r="T10" s="14">
        <v>0.32352279202033202</v>
      </c>
      <c r="U10" s="14">
        <v>0.276484600936653</v>
      </c>
      <c r="V10" s="14">
        <v>0.300176713349048</v>
      </c>
      <c r="W10" s="14">
        <v>0.17597524451410501</v>
      </c>
      <c r="X10" s="14"/>
      <c r="Y10" s="14">
        <v>2.5819129275740999E-2</v>
      </c>
      <c r="Z10" s="14">
        <v>0.74240690487948602</v>
      </c>
      <c r="AA10" s="14">
        <v>3.7279211849600299E-2</v>
      </c>
      <c r="AB10" s="14"/>
      <c r="AC10" s="14">
        <v>0.190605668449389</v>
      </c>
      <c r="AD10" s="14">
        <v>0.39598371035878599</v>
      </c>
      <c r="AE10" s="14">
        <v>0.25604924536701801</v>
      </c>
      <c r="AF10" s="14"/>
      <c r="AG10" s="14">
        <v>0.28594791094128602</v>
      </c>
      <c r="AH10" s="14">
        <v>0.27140915212549999</v>
      </c>
      <c r="AI10" s="14">
        <v>0.34213662683524498</v>
      </c>
      <c r="AJ10" s="14">
        <v>0.27272998924679198</v>
      </c>
      <c r="AK10" s="14">
        <v>0.33157970586833002</v>
      </c>
    </row>
    <row r="11" spans="2:37" x14ac:dyDescent="0.3">
      <c r="B11" s="15" t="s">
        <v>39</v>
      </c>
      <c r="C11" s="14">
        <v>4.30666199161358E-2</v>
      </c>
      <c r="D11" s="14">
        <v>4.2749590748603197E-2</v>
      </c>
      <c r="E11" s="14">
        <v>4.3007274124387401E-2</v>
      </c>
      <c r="F11" s="14"/>
      <c r="G11" s="14">
        <v>5.0963377448297403E-2</v>
      </c>
      <c r="H11" s="14">
        <v>3.2193243674030599E-2</v>
      </c>
      <c r="I11" s="14">
        <v>3.81387603375338E-2</v>
      </c>
      <c r="J11" s="14">
        <v>5.0800095426141098E-2</v>
      </c>
      <c r="K11" s="14"/>
      <c r="L11" s="14">
        <v>6.3960813413992998E-2</v>
      </c>
      <c r="M11" s="14">
        <v>6.3184380363454307E-2</v>
      </c>
      <c r="N11" s="14">
        <v>5.3460393249768E-2</v>
      </c>
      <c r="O11" s="14">
        <v>4.4443388132355502E-2</v>
      </c>
      <c r="P11" s="14">
        <v>2.7857956693189599E-2</v>
      </c>
      <c r="Q11" s="14">
        <v>4.4012576357359397E-2</v>
      </c>
      <c r="R11" s="14">
        <v>1.7484441994730999E-2</v>
      </c>
      <c r="S11" s="14">
        <v>3.28509721404001E-2</v>
      </c>
      <c r="T11" s="14">
        <v>3.6499472918487E-2</v>
      </c>
      <c r="U11" s="14">
        <v>3.27185539095982E-2</v>
      </c>
      <c r="V11" s="14">
        <v>3.3859620114876102E-2</v>
      </c>
      <c r="W11" s="14">
        <v>1.1659749365394099E-2</v>
      </c>
      <c r="X11" s="14"/>
      <c r="Y11" s="14">
        <v>6.7959485482174797E-3</v>
      </c>
      <c r="Z11" s="14">
        <v>1.5740666029032201E-2</v>
      </c>
      <c r="AA11" s="14">
        <v>0.49211451261135503</v>
      </c>
      <c r="AB11" s="14"/>
      <c r="AC11" s="14">
        <v>2.42622815599241E-2</v>
      </c>
      <c r="AD11" s="14">
        <v>5.8141336826182E-2</v>
      </c>
      <c r="AE11" s="14">
        <v>4.1491379561543397E-2</v>
      </c>
      <c r="AF11" s="14"/>
      <c r="AG11" s="14">
        <v>8.5349142467346997E-2</v>
      </c>
      <c r="AH11" s="14">
        <v>3.3260675962808003E-2</v>
      </c>
      <c r="AI11" s="14">
        <v>5.4525067897558802E-2</v>
      </c>
      <c r="AJ11" s="14">
        <v>3.8995800219826397E-2</v>
      </c>
      <c r="AK11" s="14">
        <v>3.7922330555999001E-2</v>
      </c>
    </row>
    <row r="12" spans="2:37" x14ac:dyDescent="0.3">
      <c r="B12" s="15" t="s">
        <v>393</v>
      </c>
      <c r="C12" s="14">
        <v>2.42195415264118E-2</v>
      </c>
      <c r="D12" s="14">
        <v>2.6911566862153902E-2</v>
      </c>
      <c r="E12" s="14">
        <v>2.17507503295441E-2</v>
      </c>
      <c r="F12" s="14"/>
      <c r="G12" s="14">
        <v>2.22684680625094E-2</v>
      </c>
      <c r="H12" s="14">
        <v>2.8527876714927201E-2</v>
      </c>
      <c r="I12" s="14">
        <v>2.6279467980553001E-2</v>
      </c>
      <c r="J12" s="14">
        <v>2.0394261381031401E-2</v>
      </c>
      <c r="K12" s="14"/>
      <c r="L12" s="14">
        <v>9.40999026211683E-3</v>
      </c>
      <c r="M12" s="14">
        <v>7.4624429269755203E-3</v>
      </c>
      <c r="N12" s="14">
        <v>8.8509860793578796E-3</v>
      </c>
      <c r="O12" s="14">
        <v>0</v>
      </c>
      <c r="P12" s="14">
        <v>9.1358277472984792E-3</v>
      </c>
      <c r="Q12" s="14">
        <v>7.2367470642409198E-3</v>
      </c>
      <c r="R12" s="14">
        <v>9.1288798516061306E-3</v>
      </c>
      <c r="S12" s="14">
        <v>1.6454161258479202E-2</v>
      </c>
      <c r="T12" s="14">
        <v>0</v>
      </c>
      <c r="U12" s="14">
        <v>0.18391014821553101</v>
      </c>
      <c r="V12" s="14">
        <v>2.58906858063861E-2</v>
      </c>
      <c r="W12" s="14">
        <v>2.3049072045218701E-2</v>
      </c>
      <c r="X12" s="14"/>
      <c r="Y12" s="14">
        <v>4.7444961477660303E-3</v>
      </c>
      <c r="Z12" s="14">
        <v>1.0014118410077299E-2</v>
      </c>
      <c r="AA12" s="14">
        <v>3.1890927729267902E-2</v>
      </c>
      <c r="AB12" s="14"/>
      <c r="AC12" s="14">
        <v>1.29522583419027E-2</v>
      </c>
      <c r="AD12" s="14">
        <v>3.4675357575179797E-2</v>
      </c>
      <c r="AE12" s="14">
        <v>2.0689623529470399E-2</v>
      </c>
      <c r="AF12" s="14"/>
      <c r="AG12" s="14">
        <v>9.6862155362684305E-2</v>
      </c>
      <c r="AH12" s="14">
        <v>3.7836722358035903E-2</v>
      </c>
      <c r="AI12" s="14">
        <v>2.4020758230924099E-2</v>
      </c>
      <c r="AJ12" s="14">
        <v>1.7374563003975201E-2</v>
      </c>
      <c r="AK12" s="14">
        <v>2.2013973091567898E-2</v>
      </c>
    </row>
    <row r="13" spans="2:37" x14ac:dyDescent="0.3">
      <c r="B13" s="15" t="s">
        <v>394</v>
      </c>
      <c r="C13" s="14">
        <v>3.4580687851676901E-2</v>
      </c>
      <c r="D13" s="14">
        <v>4.0794142401177E-2</v>
      </c>
      <c r="E13" s="14">
        <v>2.7434250089725599E-2</v>
      </c>
      <c r="F13" s="14"/>
      <c r="G13" s="14">
        <v>3.63152947249182E-2</v>
      </c>
      <c r="H13" s="14">
        <v>3.3653239908333701E-2</v>
      </c>
      <c r="I13" s="14">
        <v>2.8345482958021501E-2</v>
      </c>
      <c r="J13" s="14">
        <v>3.96647854206367E-2</v>
      </c>
      <c r="K13" s="14"/>
      <c r="L13" s="14">
        <v>4.1661510947115198E-2</v>
      </c>
      <c r="M13" s="14">
        <v>3.3043329930880001E-2</v>
      </c>
      <c r="N13" s="14">
        <v>2.1756925539331E-2</v>
      </c>
      <c r="O13" s="14">
        <v>2.5894456775118299E-2</v>
      </c>
      <c r="P13" s="14">
        <v>2.3614090642184699E-2</v>
      </c>
      <c r="Q13" s="14">
        <v>3.90740380812057E-2</v>
      </c>
      <c r="R13" s="14">
        <v>2.44505278104078E-2</v>
      </c>
      <c r="S13" s="14">
        <v>3.4219625201623097E-2</v>
      </c>
      <c r="T13" s="14">
        <v>3.4078268673675201E-2</v>
      </c>
      <c r="U13" s="14">
        <v>3.0942916899716601E-2</v>
      </c>
      <c r="V13" s="14">
        <v>5.2059710945209899E-2</v>
      </c>
      <c r="W13" s="14">
        <v>9.1894374234294099E-2</v>
      </c>
      <c r="X13" s="14"/>
      <c r="Y13" s="14">
        <v>4.4574695681851399E-3</v>
      </c>
      <c r="Z13" s="14">
        <v>1.39470051857665E-2</v>
      </c>
      <c r="AA13" s="14">
        <v>2.85114111521741E-2</v>
      </c>
      <c r="AB13" s="14"/>
      <c r="AC13" s="14">
        <v>1.53127623266273E-2</v>
      </c>
      <c r="AD13" s="14">
        <v>4.94905290634877E-2</v>
      </c>
      <c r="AE13" s="14">
        <v>3.3576126446883903E-2</v>
      </c>
      <c r="AF13" s="14"/>
      <c r="AG13" s="14">
        <v>4.8211097579539501E-2</v>
      </c>
      <c r="AH13" s="14">
        <v>4.3286298798498601E-2</v>
      </c>
      <c r="AI13" s="14">
        <v>4.1077415800644002E-2</v>
      </c>
      <c r="AJ13" s="14">
        <v>2.5348062558281099E-2</v>
      </c>
      <c r="AK13" s="14">
        <v>4.6836127274370101E-2</v>
      </c>
    </row>
    <row r="14" spans="2:37" x14ac:dyDescent="0.3">
      <c r="B14" s="15" t="s">
        <v>395</v>
      </c>
      <c r="C14" s="14">
        <v>5.79672896028635E-2</v>
      </c>
      <c r="D14" s="14">
        <v>7.6668840878382605E-2</v>
      </c>
      <c r="E14" s="14">
        <v>4.0090215110841897E-2</v>
      </c>
      <c r="F14" s="14"/>
      <c r="G14" s="14">
        <v>5.2698226401186099E-2</v>
      </c>
      <c r="H14" s="14">
        <v>4.8957772128419702E-2</v>
      </c>
      <c r="I14" s="14">
        <v>7.4223193589956896E-2</v>
      </c>
      <c r="J14" s="14">
        <v>5.9560754749663797E-2</v>
      </c>
      <c r="K14" s="14"/>
      <c r="L14" s="14">
        <v>5.27459281552023E-2</v>
      </c>
      <c r="M14" s="14">
        <v>4.25974808959875E-2</v>
      </c>
      <c r="N14" s="14">
        <v>7.3299683804436397E-2</v>
      </c>
      <c r="O14" s="14">
        <v>7.1467288108439206E-2</v>
      </c>
      <c r="P14" s="14">
        <v>6.5039370479937894E-2</v>
      </c>
      <c r="Q14" s="14">
        <v>6.8194919127082504E-2</v>
      </c>
      <c r="R14" s="14">
        <v>6.6446825742843496E-2</v>
      </c>
      <c r="S14" s="14">
        <v>7.3228548702440305E-2</v>
      </c>
      <c r="T14" s="14">
        <v>6.4541923379501404E-2</v>
      </c>
      <c r="U14" s="14">
        <v>3.3792209197175897E-2</v>
      </c>
      <c r="V14" s="14">
        <v>5.2426091123871699E-2</v>
      </c>
      <c r="W14" s="14">
        <v>3.4930820127668301E-2</v>
      </c>
      <c r="X14" s="14"/>
      <c r="Y14" s="14">
        <v>7.7930011279827103E-3</v>
      </c>
      <c r="Z14" s="14">
        <v>1.46269972069147E-2</v>
      </c>
      <c r="AA14" s="14">
        <v>2.1494958393813501E-2</v>
      </c>
      <c r="AB14" s="14"/>
      <c r="AC14" s="14">
        <v>0.111138942423978</v>
      </c>
      <c r="AD14" s="14">
        <v>2.2272082059879999E-2</v>
      </c>
      <c r="AE14" s="14">
        <v>3.79230358527902E-2</v>
      </c>
      <c r="AF14" s="14"/>
      <c r="AG14" s="14">
        <v>6.3322381734062502E-2</v>
      </c>
      <c r="AH14" s="14">
        <v>6.5525382553789896E-2</v>
      </c>
      <c r="AI14" s="14">
        <v>2.9123537903475601E-2</v>
      </c>
      <c r="AJ14" s="14">
        <v>5.8200712654255797E-2</v>
      </c>
      <c r="AK14" s="14">
        <v>7.6400951845915097E-2</v>
      </c>
    </row>
    <row r="15" spans="2:37" x14ac:dyDescent="0.3">
      <c r="B15" s="15" t="s">
        <v>396</v>
      </c>
      <c r="C15" s="14">
        <v>1.5089924904846499E-2</v>
      </c>
      <c r="D15" s="14">
        <v>1.8437526054615599E-2</v>
      </c>
      <c r="E15" s="14">
        <v>1.19209501524234E-2</v>
      </c>
      <c r="F15" s="14"/>
      <c r="G15" s="14">
        <v>8.5526114369355605E-3</v>
      </c>
      <c r="H15" s="14">
        <v>1.5236387569700501E-2</v>
      </c>
      <c r="I15" s="14">
        <v>2.21148019145187E-2</v>
      </c>
      <c r="J15" s="14">
        <v>1.6037524692388099E-2</v>
      </c>
      <c r="K15" s="14"/>
      <c r="L15" s="14">
        <v>7.0419829190565102E-3</v>
      </c>
      <c r="M15" s="14">
        <v>1.04761795827218E-2</v>
      </c>
      <c r="N15" s="14">
        <v>4.0575406341963804E-3</v>
      </c>
      <c r="O15" s="14">
        <v>1.39395966278806E-2</v>
      </c>
      <c r="P15" s="14">
        <v>4.2655838658562199E-2</v>
      </c>
      <c r="Q15" s="14">
        <v>1.5241913928042901E-2</v>
      </c>
      <c r="R15" s="14">
        <v>1.2393217129045699E-2</v>
      </c>
      <c r="S15" s="14">
        <v>7.9086340814048302E-3</v>
      </c>
      <c r="T15" s="14">
        <v>5.9362463947275701E-3</v>
      </c>
      <c r="U15" s="14">
        <v>7.4067479221803702E-3</v>
      </c>
      <c r="V15" s="14">
        <v>2.60268117220042E-2</v>
      </c>
      <c r="W15" s="14">
        <v>9.5942199622471094E-2</v>
      </c>
      <c r="X15" s="14"/>
      <c r="Y15" s="14">
        <v>1.5101027971570001E-3</v>
      </c>
      <c r="Z15" s="14">
        <v>5.6820499228877703E-3</v>
      </c>
      <c r="AA15" s="14">
        <v>1.74012837063139E-2</v>
      </c>
      <c r="AB15" s="14"/>
      <c r="AC15" s="14">
        <v>1.5978028379083398E-2</v>
      </c>
      <c r="AD15" s="14">
        <v>1.11175817667053E-2</v>
      </c>
      <c r="AE15" s="14">
        <v>2.1723268093656298E-2</v>
      </c>
      <c r="AF15" s="14"/>
      <c r="AG15" s="14">
        <v>2.05690360916429E-2</v>
      </c>
      <c r="AH15" s="14">
        <v>8.9853697419010701E-3</v>
      </c>
      <c r="AI15" s="14">
        <v>5.8044197806199202E-3</v>
      </c>
      <c r="AJ15" s="14">
        <v>1.7221893617389399E-2</v>
      </c>
      <c r="AK15" s="14">
        <v>1.41523399554624E-2</v>
      </c>
    </row>
    <row r="16" spans="2:37" x14ac:dyDescent="0.3">
      <c r="B16" s="15" t="s">
        <v>122</v>
      </c>
      <c r="C16" s="20">
        <v>0.29709629186776398</v>
      </c>
      <c r="D16" s="20">
        <v>0.217381101487676</v>
      </c>
      <c r="E16" s="20">
        <v>0.37488859028816002</v>
      </c>
      <c r="F16" s="20"/>
      <c r="G16" s="20">
        <v>0.243115140521039</v>
      </c>
      <c r="H16" s="20">
        <v>0.29162537706472302</v>
      </c>
      <c r="I16" s="20">
        <v>0.27846797519057698</v>
      </c>
      <c r="J16" s="20">
        <v>0.37362349759853303</v>
      </c>
      <c r="K16" s="20"/>
      <c r="L16" s="20">
        <v>0.25683292207727498</v>
      </c>
      <c r="M16" s="20">
        <v>0.307870228098443</v>
      </c>
      <c r="N16" s="20">
        <v>0.31436696033431799</v>
      </c>
      <c r="O16" s="20">
        <v>0.340543495440638</v>
      </c>
      <c r="P16" s="20">
        <v>0.324944633766583</v>
      </c>
      <c r="Q16" s="20">
        <v>0.27611127177502598</v>
      </c>
      <c r="R16" s="20">
        <v>0.28872796741158302</v>
      </c>
      <c r="S16" s="20">
        <v>0.274245886525458</v>
      </c>
      <c r="T16" s="20">
        <v>0.28566968027405498</v>
      </c>
      <c r="U16" s="20">
        <v>0.27741940307523599</v>
      </c>
      <c r="V16" s="20">
        <v>0.30177763772938299</v>
      </c>
      <c r="W16" s="20">
        <v>0.40575658762620898</v>
      </c>
      <c r="X16" s="20"/>
      <c r="Y16" s="20">
        <v>0.118559372066216</v>
      </c>
      <c r="Z16" s="20">
        <v>0.16376728778445501</v>
      </c>
      <c r="AA16" s="20">
        <v>0.290598370981897</v>
      </c>
      <c r="AB16" s="20"/>
      <c r="AC16" s="20">
        <v>0.26999744042416701</v>
      </c>
      <c r="AD16" s="20">
        <v>0.23819102279472901</v>
      </c>
      <c r="AE16" s="20">
        <v>0.45593521098423501</v>
      </c>
      <c r="AF16" s="20"/>
      <c r="AG16" s="20">
        <v>0.213054757657796</v>
      </c>
      <c r="AH16" s="20">
        <v>0.24420863525738801</v>
      </c>
      <c r="AI16" s="20">
        <v>0.243513942871423</v>
      </c>
      <c r="AJ16" s="20">
        <v>0.31350318923998299</v>
      </c>
      <c r="AK16" s="20">
        <v>0.31801619098745099</v>
      </c>
    </row>
    <row r="17" spans="2:2" x14ac:dyDescent="0.3">
      <c r="B17" s="16"/>
    </row>
    <row r="18" spans="2:2" x14ac:dyDescent="0.3">
      <c r="B18" t="s">
        <v>72</v>
      </c>
    </row>
    <row r="19" spans="2:2" x14ac:dyDescent="0.3">
      <c r="B19" t="s">
        <v>73</v>
      </c>
    </row>
    <row r="21" spans="2:2" x14ac:dyDescent="0.3">
      <c r="B21"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K2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411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ht="28.8" x14ac:dyDescent="0.3">
      <c r="B9" s="15" t="s">
        <v>398</v>
      </c>
      <c r="C9" s="14">
        <v>0.64358386873435003</v>
      </c>
      <c r="D9" s="14">
        <v>0.59690594685313103</v>
      </c>
      <c r="E9" s="14">
        <v>0.68811330567641504</v>
      </c>
      <c r="F9" s="14"/>
      <c r="G9" s="14">
        <v>0.62000470883263703</v>
      </c>
      <c r="H9" s="14">
        <v>0.67161114696128399</v>
      </c>
      <c r="I9" s="14">
        <v>0.62562550965238795</v>
      </c>
      <c r="J9" s="14">
        <v>0.65443299979311498</v>
      </c>
      <c r="K9" s="14"/>
      <c r="L9" s="14">
        <v>0.59602160318623598</v>
      </c>
      <c r="M9" s="14">
        <v>0.61986160618407604</v>
      </c>
      <c r="N9" s="14">
        <v>0.66475793349969503</v>
      </c>
      <c r="O9" s="14">
        <v>0.62948047707959898</v>
      </c>
      <c r="P9" s="14">
        <v>0.60543508215011099</v>
      </c>
      <c r="Q9" s="14">
        <v>0.61227169599106002</v>
      </c>
      <c r="R9" s="14">
        <v>0.68638189323189902</v>
      </c>
      <c r="S9" s="14">
        <v>0.65316802230156801</v>
      </c>
      <c r="T9" s="14">
        <v>0.67938334655605503</v>
      </c>
      <c r="U9" s="14">
        <v>0.69672531752832401</v>
      </c>
      <c r="V9" s="14">
        <v>0.66629192162232098</v>
      </c>
      <c r="W9" s="14">
        <v>0.68144748361462504</v>
      </c>
      <c r="X9" s="14"/>
      <c r="Y9" s="14">
        <v>0.593717827144288</v>
      </c>
      <c r="Z9" s="14">
        <v>0.687364357414328</v>
      </c>
      <c r="AA9" s="14">
        <v>0.60304617695892704</v>
      </c>
      <c r="AB9" s="14"/>
      <c r="AC9" s="14">
        <v>0.65136464877281997</v>
      </c>
      <c r="AD9" s="14">
        <v>0.64108195824782599</v>
      </c>
      <c r="AE9" s="14">
        <v>0.66905385410167895</v>
      </c>
      <c r="AF9" s="14"/>
      <c r="AG9" s="14">
        <v>0.36661046242568801</v>
      </c>
      <c r="AH9" s="14">
        <v>0.62159994579265798</v>
      </c>
      <c r="AI9" s="14">
        <v>0.63987294842079601</v>
      </c>
      <c r="AJ9" s="14">
        <v>0.67373984260560704</v>
      </c>
      <c r="AK9" s="14">
        <v>0.64322193770428804</v>
      </c>
    </row>
    <row r="10" spans="2:37" ht="28.8" x14ac:dyDescent="0.3">
      <c r="B10" s="15" t="s">
        <v>399</v>
      </c>
      <c r="C10" s="14">
        <v>0.29527070995738702</v>
      </c>
      <c r="D10" s="14">
        <v>0.28832942574327602</v>
      </c>
      <c r="E10" s="14">
        <v>0.30334134740190299</v>
      </c>
      <c r="F10" s="14"/>
      <c r="G10" s="14">
        <v>0.28145572593175799</v>
      </c>
      <c r="H10" s="14">
        <v>0.30943506546885002</v>
      </c>
      <c r="I10" s="14">
        <v>0.31911669146115801</v>
      </c>
      <c r="J10" s="14">
        <v>0.27229321424480701</v>
      </c>
      <c r="K10" s="14"/>
      <c r="L10" s="14">
        <v>0.293109872941477</v>
      </c>
      <c r="M10" s="14">
        <v>0.36089882672631202</v>
      </c>
      <c r="N10" s="14">
        <v>0.26457773124456502</v>
      </c>
      <c r="O10" s="14">
        <v>0.293784659072853</v>
      </c>
      <c r="P10" s="14">
        <v>0.31524347310265399</v>
      </c>
      <c r="Q10" s="14">
        <v>0.27070933167117101</v>
      </c>
      <c r="R10" s="14">
        <v>0.278435416099786</v>
      </c>
      <c r="S10" s="14">
        <v>0.26365351015370497</v>
      </c>
      <c r="T10" s="14">
        <v>0.271441580217474</v>
      </c>
      <c r="U10" s="14">
        <v>0.27700591896047699</v>
      </c>
      <c r="V10" s="14">
        <v>0.310646449424965</v>
      </c>
      <c r="W10" s="14">
        <v>0.33815538763424502</v>
      </c>
      <c r="X10" s="14"/>
      <c r="Y10" s="14">
        <v>0.343366121132688</v>
      </c>
      <c r="Z10" s="14">
        <v>0.25892571171687001</v>
      </c>
      <c r="AA10" s="14">
        <v>0.31362547122644702</v>
      </c>
      <c r="AB10" s="14"/>
      <c r="AC10" s="14">
        <v>0.34946447281861398</v>
      </c>
      <c r="AD10" s="14">
        <v>0.26829497629646198</v>
      </c>
      <c r="AE10" s="14">
        <v>0.268930010637705</v>
      </c>
      <c r="AF10" s="14"/>
      <c r="AG10" s="14">
        <v>0.17027790689865499</v>
      </c>
      <c r="AH10" s="14">
        <v>0.27740511367486398</v>
      </c>
      <c r="AI10" s="14">
        <v>0.29780229726042501</v>
      </c>
      <c r="AJ10" s="14">
        <v>0.31418124062260699</v>
      </c>
      <c r="AK10" s="14">
        <v>0.28301566919369697</v>
      </c>
    </row>
    <row r="11" spans="2:37" ht="43.2" x14ac:dyDescent="0.3">
      <c r="B11" s="15" t="s">
        <v>400</v>
      </c>
      <c r="C11" s="14">
        <v>0.25274198875204901</v>
      </c>
      <c r="D11" s="14">
        <v>0.283997934827801</v>
      </c>
      <c r="E11" s="14">
        <v>0.22192910488239401</v>
      </c>
      <c r="F11" s="14"/>
      <c r="G11" s="14">
        <v>0.30066074569961698</v>
      </c>
      <c r="H11" s="14">
        <v>0.25908997149396601</v>
      </c>
      <c r="I11" s="14">
        <v>0.22562954208559299</v>
      </c>
      <c r="J11" s="14">
        <v>0.219292568916272</v>
      </c>
      <c r="K11" s="14"/>
      <c r="L11" s="14">
        <v>0.244011499282</v>
      </c>
      <c r="M11" s="14">
        <v>0.27421744605020598</v>
      </c>
      <c r="N11" s="14">
        <v>0.22150116040099199</v>
      </c>
      <c r="O11" s="14">
        <v>0.25496333289855999</v>
      </c>
      <c r="P11" s="14">
        <v>0.27004012736140798</v>
      </c>
      <c r="Q11" s="14">
        <v>0.24855518281245401</v>
      </c>
      <c r="R11" s="14">
        <v>0.257250134334504</v>
      </c>
      <c r="S11" s="14">
        <v>0.29782802014909499</v>
      </c>
      <c r="T11" s="14">
        <v>0.24991417808081301</v>
      </c>
      <c r="U11" s="14">
        <v>0.24390404825769499</v>
      </c>
      <c r="V11" s="14">
        <v>0.22726945711261601</v>
      </c>
      <c r="W11" s="14">
        <v>0.25686468928353601</v>
      </c>
      <c r="X11" s="14"/>
      <c r="Y11" s="14">
        <v>0.29285467177213098</v>
      </c>
      <c r="Z11" s="14">
        <v>0.25372802676331002</v>
      </c>
      <c r="AA11" s="14">
        <v>0.27661890379616999</v>
      </c>
      <c r="AB11" s="14"/>
      <c r="AC11" s="14">
        <v>0.25355646173617502</v>
      </c>
      <c r="AD11" s="14">
        <v>0.28600152435542497</v>
      </c>
      <c r="AE11" s="14">
        <v>0.20706983426124001</v>
      </c>
      <c r="AF11" s="14"/>
      <c r="AG11" s="14">
        <v>0.21978532800928499</v>
      </c>
      <c r="AH11" s="14">
        <v>0.30559502659436799</v>
      </c>
      <c r="AI11" s="14">
        <v>0.29171241294664102</v>
      </c>
      <c r="AJ11" s="14">
        <v>0.25947558651485703</v>
      </c>
      <c r="AK11" s="14">
        <v>0.202436584073246</v>
      </c>
    </row>
    <row r="12" spans="2:37" ht="28.8" x14ac:dyDescent="0.3">
      <c r="B12" s="15" t="s">
        <v>401</v>
      </c>
      <c r="C12" s="14">
        <v>0.21863288002407899</v>
      </c>
      <c r="D12" s="14">
        <v>0.20669040816277501</v>
      </c>
      <c r="E12" s="14">
        <v>0.22977377050947001</v>
      </c>
      <c r="F12" s="14"/>
      <c r="G12" s="14">
        <v>0.21994896855768001</v>
      </c>
      <c r="H12" s="14">
        <v>0.22942901075886499</v>
      </c>
      <c r="I12" s="14">
        <v>0.18748214047602399</v>
      </c>
      <c r="J12" s="14">
        <v>0.23401799658210001</v>
      </c>
      <c r="K12" s="14"/>
      <c r="L12" s="14">
        <v>0.19328698538904299</v>
      </c>
      <c r="M12" s="14">
        <v>0.21927888629485701</v>
      </c>
      <c r="N12" s="14">
        <v>0.18389812445225601</v>
      </c>
      <c r="O12" s="14">
        <v>0.22874344674036401</v>
      </c>
      <c r="P12" s="14">
        <v>0.248825020559925</v>
      </c>
      <c r="Q12" s="14">
        <v>0.21573795642270399</v>
      </c>
      <c r="R12" s="14">
        <v>0.205578355373989</v>
      </c>
      <c r="S12" s="14">
        <v>0.19202297426982501</v>
      </c>
      <c r="T12" s="14">
        <v>0.23481396809271099</v>
      </c>
      <c r="U12" s="14">
        <v>0.27079043228913402</v>
      </c>
      <c r="V12" s="14">
        <v>0.22065707807273</v>
      </c>
      <c r="W12" s="14">
        <v>0.18535226959595699</v>
      </c>
      <c r="X12" s="14"/>
      <c r="Y12" s="14">
        <v>0.19248274554974601</v>
      </c>
      <c r="Z12" s="14">
        <v>0.23742825370293</v>
      </c>
      <c r="AA12" s="14">
        <v>0.24846704759664701</v>
      </c>
      <c r="AB12" s="14"/>
      <c r="AC12" s="14">
        <v>0.19601524796917899</v>
      </c>
      <c r="AD12" s="14">
        <v>0.242544634014073</v>
      </c>
      <c r="AE12" s="14">
        <v>0.20478135554919999</v>
      </c>
      <c r="AF12" s="14"/>
      <c r="AG12" s="14">
        <v>0.20069043344590901</v>
      </c>
      <c r="AH12" s="14">
        <v>0.218352339599868</v>
      </c>
      <c r="AI12" s="14">
        <v>0.20325803458594799</v>
      </c>
      <c r="AJ12" s="14">
        <v>0.230624735001142</v>
      </c>
      <c r="AK12" s="14">
        <v>0.209368500062177</v>
      </c>
    </row>
    <row r="13" spans="2:37" ht="28.8" x14ac:dyDescent="0.3">
      <c r="B13" s="15" t="s">
        <v>402</v>
      </c>
      <c r="C13" s="14">
        <v>0.21234434088641499</v>
      </c>
      <c r="D13" s="14">
        <v>0.18999588222262101</v>
      </c>
      <c r="E13" s="14">
        <v>0.23289562740036199</v>
      </c>
      <c r="F13" s="14"/>
      <c r="G13" s="14">
        <v>0.18089981347451101</v>
      </c>
      <c r="H13" s="14">
        <v>0.20637922728277</v>
      </c>
      <c r="I13" s="14">
        <v>0.20974271501755001</v>
      </c>
      <c r="J13" s="14">
        <v>0.25398381750990401</v>
      </c>
      <c r="K13" s="14"/>
      <c r="L13" s="14">
        <v>0.225063230806373</v>
      </c>
      <c r="M13" s="14">
        <v>0.18072903737090501</v>
      </c>
      <c r="N13" s="14">
        <v>0.22427199281365701</v>
      </c>
      <c r="O13" s="14">
        <v>0.16080813800906801</v>
      </c>
      <c r="P13" s="14">
        <v>0.20011816870412499</v>
      </c>
      <c r="Q13" s="14">
        <v>0.20071863365749601</v>
      </c>
      <c r="R13" s="14">
        <v>0.24411984748618301</v>
      </c>
      <c r="S13" s="14">
        <v>0.19796401896907601</v>
      </c>
      <c r="T13" s="14">
        <v>0.197697451823206</v>
      </c>
      <c r="U13" s="14">
        <v>0.25795308084511098</v>
      </c>
      <c r="V13" s="14">
        <v>0.20726959446284099</v>
      </c>
      <c r="W13" s="14">
        <v>0.33624522889221498</v>
      </c>
      <c r="X13" s="14"/>
      <c r="Y13" s="14">
        <v>0.144083980234473</v>
      </c>
      <c r="Z13" s="14">
        <v>0.26197204998610302</v>
      </c>
      <c r="AA13" s="14">
        <v>0.20796049691309701</v>
      </c>
      <c r="AB13" s="14"/>
      <c r="AC13" s="14">
        <v>0.17401880884024201</v>
      </c>
      <c r="AD13" s="14">
        <v>0.21584065589686599</v>
      </c>
      <c r="AE13" s="14">
        <v>0.22999456843996899</v>
      </c>
      <c r="AF13" s="14"/>
      <c r="AG13" s="14">
        <v>0.174451147732996</v>
      </c>
      <c r="AH13" s="14">
        <v>0.15077020999151</v>
      </c>
      <c r="AI13" s="14">
        <v>0.22657384622787299</v>
      </c>
      <c r="AJ13" s="14">
        <v>0.20829636142260199</v>
      </c>
      <c r="AK13" s="14">
        <v>0.24759098177389699</v>
      </c>
    </row>
    <row r="14" spans="2:37" ht="43.2" x14ac:dyDescent="0.3">
      <c r="B14" s="15" t="s">
        <v>403</v>
      </c>
      <c r="C14" s="14">
        <v>0.203229616282945</v>
      </c>
      <c r="D14" s="14">
        <v>0.24147058681004399</v>
      </c>
      <c r="E14" s="14">
        <v>0.165923479003413</v>
      </c>
      <c r="F14" s="14"/>
      <c r="G14" s="14">
        <v>0.26734198494829098</v>
      </c>
      <c r="H14" s="14">
        <v>0.22086198646221999</v>
      </c>
      <c r="I14" s="14">
        <v>0.167422518162339</v>
      </c>
      <c r="J14" s="14">
        <v>0.14860702312162499</v>
      </c>
      <c r="K14" s="14"/>
      <c r="L14" s="14">
        <v>0.19723454883750699</v>
      </c>
      <c r="M14" s="14">
        <v>0.199063250564535</v>
      </c>
      <c r="N14" s="14">
        <v>0.17258438079660501</v>
      </c>
      <c r="O14" s="14">
        <v>0.23188749399802799</v>
      </c>
      <c r="P14" s="14">
        <v>0.23715049265798499</v>
      </c>
      <c r="Q14" s="14">
        <v>0.25348047842087801</v>
      </c>
      <c r="R14" s="14">
        <v>0.16215401671826199</v>
      </c>
      <c r="S14" s="14">
        <v>0.213895249204551</v>
      </c>
      <c r="T14" s="14">
        <v>0.19497430735555399</v>
      </c>
      <c r="U14" s="14">
        <v>0.21845664562063299</v>
      </c>
      <c r="V14" s="14">
        <v>0.14604214629683099</v>
      </c>
      <c r="W14" s="14">
        <v>0.190522786519392</v>
      </c>
      <c r="X14" s="14"/>
      <c r="Y14" s="14">
        <v>0.28416476542869001</v>
      </c>
      <c r="Z14" s="14">
        <v>0.17639411855145401</v>
      </c>
      <c r="AA14" s="14">
        <v>0.18945647781500299</v>
      </c>
      <c r="AB14" s="14"/>
      <c r="AC14" s="14">
        <v>0.228283764068519</v>
      </c>
      <c r="AD14" s="14">
        <v>0.21549177857524199</v>
      </c>
      <c r="AE14" s="14">
        <v>0.16339893065744601</v>
      </c>
      <c r="AF14" s="14"/>
      <c r="AG14" s="14">
        <v>0.21907946014654101</v>
      </c>
      <c r="AH14" s="14">
        <v>0.23429275757537399</v>
      </c>
      <c r="AI14" s="14">
        <v>0.228709703524799</v>
      </c>
      <c r="AJ14" s="14">
        <v>0.20296217481092399</v>
      </c>
      <c r="AK14" s="14">
        <v>0.17993781841679199</v>
      </c>
    </row>
    <row r="15" spans="2:37" ht="43.2" x14ac:dyDescent="0.3">
      <c r="B15" s="15" t="s">
        <v>404</v>
      </c>
      <c r="C15" s="14">
        <v>0.20114469511901001</v>
      </c>
      <c r="D15" s="14">
        <v>0.16112142959805201</v>
      </c>
      <c r="E15" s="14">
        <v>0.23957019002924301</v>
      </c>
      <c r="F15" s="14"/>
      <c r="G15" s="14">
        <v>0.21402013677465101</v>
      </c>
      <c r="H15" s="14">
        <v>0.20300958731611701</v>
      </c>
      <c r="I15" s="14">
        <v>0.20785814451303999</v>
      </c>
      <c r="J15" s="14">
        <v>0.181045590195686</v>
      </c>
      <c r="K15" s="14"/>
      <c r="L15" s="14">
        <v>0.24271510010316799</v>
      </c>
      <c r="M15" s="14">
        <v>0.196495475059523</v>
      </c>
      <c r="N15" s="14">
        <v>0.22282149246775301</v>
      </c>
      <c r="O15" s="14">
        <v>0.20024627381903001</v>
      </c>
      <c r="P15" s="14">
        <v>0.16661705998447399</v>
      </c>
      <c r="Q15" s="14">
        <v>0.21318009856414399</v>
      </c>
      <c r="R15" s="14">
        <v>0.17494568787704401</v>
      </c>
      <c r="S15" s="14">
        <v>0.17122086211717799</v>
      </c>
      <c r="T15" s="14">
        <v>0.19750358813657201</v>
      </c>
      <c r="U15" s="14">
        <v>0.18045863184288899</v>
      </c>
      <c r="V15" s="14">
        <v>0.197525090477669</v>
      </c>
      <c r="W15" s="14">
        <v>0.20807675296617101</v>
      </c>
      <c r="X15" s="14"/>
      <c r="Y15" s="14">
        <v>0.14471300593431399</v>
      </c>
      <c r="Z15" s="14">
        <v>0.234162918394625</v>
      </c>
      <c r="AA15" s="14">
        <v>0.20920280742258399</v>
      </c>
      <c r="AB15" s="14"/>
      <c r="AC15" s="14">
        <v>0.15903058851604099</v>
      </c>
      <c r="AD15" s="14">
        <v>0.210136673111599</v>
      </c>
      <c r="AE15" s="14">
        <v>0.200517880783493</v>
      </c>
      <c r="AF15" s="14"/>
      <c r="AG15" s="14">
        <v>0.21406258731069899</v>
      </c>
      <c r="AH15" s="14">
        <v>0.158778162809772</v>
      </c>
      <c r="AI15" s="14">
        <v>0.23167578298747701</v>
      </c>
      <c r="AJ15" s="14">
        <v>0.18665757903953201</v>
      </c>
      <c r="AK15" s="14">
        <v>0.23233324598490401</v>
      </c>
    </row>
    <row r="16" spans="2:37" ht="57.6" x14ac:dyDescent="0.3">
      <c r="B16" s="15" t="s">
        <v>405</v>
      </c>
      <c r="C16" s="14">
        <v>0.18105581333280699</v>
      </c>
      <c r="D16" s="14">
        <v>0.17485223564649999</v>
      </c>
      <c r="E16" s="14">
        <v>0.18764056558383399</v>
      </c>
      <c r="F16" s="14"/>
      <c r="G16" s="14">
        <v>0.14716672132286901</v>
      </c>
      <c r="H16" s="14">
        <v>0.17222485381525601</v>
      </c>
      <c r="I16" s="14">
        <v>0.192019794506715</v>
      </c>
      <c r="J16" s="14">
        <v>0.21858779118754701</v>
      </c>
      <c r="K16" s="14"/>
      <c r="L16" s="14">
        <v>0.15131193538092999</v>
      </c>
      <c r="M16" s="14">
        <v>0.176515724875563</v>
      </c>
      <c r="N16" s="14">
        <v>0.235108883085798</v>
      </c>
      <c r="O16" s="14">
        <v>0.20304696513039799</v>
      </c>
      <c r="P16" s="14">
        <v>0.15184022369959599</v>
      </c>
      <c r="Q16" s="14">
        <v>0.16634413518464899</v>
      </c>
      <c r="R16" s="14">
        <v>0.152814527614406</v>
      </c>
      <c r="S16" s="14">
        <v>0.19744187775143199</v>
      </c>
      <c r="T16" s="14">
        <v>0.192168622733984</v>
      </c>
      <c r="U16" s="14">
        <v>0.20160101592900401</v>
      </c>
      <c r="V16" s="14">
        <v>0.240986871755722</v>
      </c>
      <c r="W16" s="14">
        <v>9.2236690716163805E-2</v>
      </c>
      <c r="X16" s="14"/>
      <c r="Y16" s="14">
        <v>0.21154589046695799</v>
      </c>
      <c r="Z16" s="14">
        <v>0.14378907857248199</v>
      </c>
      <c r="AA16" s="14">
        <v>0.19992576300892001</v>
      </c>
      <c r="AB16" s="14"/>
      <c r="AC16" s="14">
        <v>0.24309325910334401</v>
      </c>
      <c r="AD16" s="14">
        <v>0.148839555512322</v>
      </c>
      <c r="AE16" s="14">
        <v>0.15373537567937301</v>
      </c>
      <c r="AF16" s="14"/>
      <c r="AG16" s="14">
        <v>0.160336246773185</v>
      </c>
      <c r="AH16" s="14">
        <v>0.18390139667255601</v>
      </c>
      <c r="AI16" s="14">
        <v>0.16113541317845301</v>
      </c>
      <c r="AJ16" s="14">
        <v>0.188088991489893</v>
      </c>
      <c r="AK16" s="14">
        <v>0.18210859193058401</v>
      </c>
    </row>
    <row r="17" spans="2:37" ht="43.2" x14ac:dyDescent="0.3">
      <c r="B17" s="15" t="s">
        <v>406</v>
      </c>
      <c r="C17" s="14">
        <v>0.134044575364104</v>
      </c>
      <c r="D17" s="14">
        <v>0.166020989077626</v>
      </c>
      <c r="E17" s="14">
        <v>0.103707923362926</v>
      </c>
      <c r="F17" s="14"/>
      <c r="G17" s="14">
        <v>0.18204150817834799</v>
      </c>
      <c r="H17" s="14">
        <v>0.12051624125522201</v>
      </c>
      <c r="I17" s="14">
        <v>0.11935134859888299</v>
      </c>
      <c r="J17" s="14">
        <v>0.109849009276809</v>
      </c>
      <c r="K17" s="14"/>
      <c r="L17" s="14">
        <v>0.14651600720977201</v>
      </c>
      <c r="M17" s="14">
        <v>0.155450053735844</v>
      </c>
      <c r="N17" s="14">
        <v>0.11935597806697</v>
      </c>
      <c r="O17" s="14">
        <v>0.11773161507727101</v>
      </c>
      <c r="P17" s="14">
        <v>0.19288583902297199</v>
      </c>
      <c r="Q17" s="14">
        <v>0.13633648299759099</v>
      </c>
      <c r="R17" s="14">
        <v>0.14014471113816199</v>
      </c>
      <c r="S17" s="14">
        <v>0.114345193180739</v>
      </c>
      <c r="T17" s="14">
        <v>0.14711675678011099</v>
      </c>
      <c r="U17" s="14">
        <v>9.0956559457322006E-2</v>
      </c>
      <c r="V17" s="14">
        <v>9.6304088026181706E-2</v>
      </c>
      <c r="W17" s="14">
        <v>8.1243658501911897E-2</v>
      </c>
      <c r="X17" s="14"/>
      <c r="Y17" s="14">
        <v>0.19639820749905301</v>
      </c>
      <c r="Z17" s="14">
        <v>0.122243101274798</v>
      </c>
      <c r="AA17" s="14">
        <v>0.145520095679497</v>
      </c>
      <c r="AB17" s="14"/>
      <c r="AC17" s="14">
        <v>0.13713469085417401</v>
      </c>
      <c r="AD17" s="14">
        <v>0.14427132399001399</v>
      </c>
      <c r="AE17" s="14">
        <v>0.124524327286325</v>
      </c>
      <c r="AF17" s="14"/>
      <c r="AG17" s="14">
        <v>0.221762424679459</v>
      </c>
      <c r="AH17" s="14">
        <v>0.14683169114891101</v>
      </c>
      <c r="AI17" s="14">
        <v>0.147617903144697</v>
      </c>
      <c r="AJ17" s="14">
        <v>0.128525698687771</v>
      </c>
      <c r="AK17" s="14">
        <v>0.12023694097613601</v>
      </c>
    </row>
    <row r="18" spans="2:37" ht="28.8" x14ac:dyDescent="0.3">
      <c r="B18" s="15" t="s">
        <v>407</v>
      </c>
      <c r="C18" s="14">
        <v>0.128226859077018</v>
      </c>
      <c r="D18" s="14">
        <v>0.145740377452069</v>
      </c>
      <c r="E18" s="14">
        <v>0.11131991393604999</v>
      </c>
      <c r="F18" s="14"/>
      <c r="G18" s="14">
        <v>0.14548860169352301</v>
      </c>
      <c r="H18" s="14">
        <v>0.129328987864857</v>
      </c>
      <c r="I18" s="14">
        <v>0.14377536226954499</v>
      </c>
      <c r="J18" s="14">
        <v>9.3747415151413396E-2</v>
      </c>
      <c r="K18" s="14"/>
      <c r="L18" s="14">
        <v>0.153064010263321</v>
      </c>
      <c r="M18" s="14">
        <v>0.134372514906342</v>
      </c>
      <c r="N18" s="14">
        <v>0.13166612666802299</v>
      </c>
      <c r="O18" s="14">
        <v>0.123178712088993</v>
      </c>
      <c r="P18" s="14">
        <v>0.125043710901414</v>
      </c>
      <c r="Q18" s="14">
        <v>0.13059508321476701</v>
      </c>
      <c r="R18" s="14">
        <v>0.129783991708732</v>
      </c>
      <c r="S18" s="14">
        <v>0.14049489820365799</v>
      </c>
      <c r="T18" s="14">
        <v>0.11453590827933</v>
      </c>
      <c r="U18" s="14">
        <v>0.123362400675207</v>
      </c>
      <c r="V18" s="14">
        <v>6.5537575214771798E-2</v>
      </c>
      <c r="W18" s="14">
        <v>0.14133477721882201</v>
      </c>
      <c r="X18" s="14"/>
      <c r="Y18" s="14">
        <v>0.14717314253532601</v>
      </c>
      <c r="Z18" s="14">
        <v>0.13546303656919101</v>
      </c>
      <c r="AA18" s="14">
        <v>0.19968340582791</v>
      </c>
      <c r="AB18" s="14"/>
      <c r="AC18" s="14">
        <v>0.117257593945855</v>
      </c>
      <c r="AD18" s="14">
        <v>0.132308694738143</v>
      </c>
      <c r="AE18" s="14">
        <v>0.13785775292149999</v>
      </c>
      <c r="AF18" s="14"/>
      <c r="AG18" s="14">
        <v>0.172811671836305</v>
      </c>
      <c r="AH18" s="14">
        <v>0.11725458254611699</v>
      </c>
      <c r="AI18" s="14">
        <v>0.15022000183825299</v>
      </c>
      <c r="AJ18" s="14">
        <v>0.119934040715978</v>
      </c>
      <c r="AK18" s="14">
        <v>0.12849830068267001</v>
      </c>
    </row>
    <row r="19" spans="2:37" ht="28.8" x14ac:dyDescent="0.3">
      <c r="B19" s="15" t="s">
        <v>408</v>
      </c>
      <c r="C19" s="14">
        <v>0.102955645850416</v>
      </c>
      <c r="D19" s="14">
        <v>0.109118664179592</v>
      </c>
      <c r="E19" s="14">
        <v>9.7616576586698103E-2</v>
      </c>
      <c r="F19" s="14"/>
      <c r="G19" s="14">
        <v>8.9717329131496201E-2</v>
      </c>
      <c r="H19" s="14">
        <v>0.103538856054677</v>
      </c>
      <c r="I19" s="14">
        <v>0.115188352473024</v>
      </c>
      <c r="J19" s="14">
        <v>0.10606053319157099</v>
      </c>
      <c r="K19" s="14"/>
      <c r="L19" s="14">
        <v>7.1881381236561098E-2</v>
      </c>
      <c r="M19" s="14">
        <v>0.10928429347037499</v>
      </c>
      <c r="N19" s="14">
        <v>0.111574134591146</v>
      </c>
      <c r="O19" s="14">
        <v>0.140512130009533</v>
      </c>
      <c r="P19" s="14">
        <v>0.10225402657366001</v>
      </c>
      <c r="Q19" s="14">
        <v>0.117151784472808</v>
      </c>
      <c r="R19" s="14">
        <v>8.2721028344025102E-2</v>
      </c>
      <c r="S19" s="14">
        <v>0.11757252008978</v>
      </c>
      <c r="T19" s="14">
        <v>8.54600376194386E-2</v>
      </c>
      <c r="U19" s="14">
        <v>8.4451400611808405E-2</v>
      </c>
      <c r="V19" s="14">
        <v>0.152019166033179</v>
      </c>
      <c r="W19" s="14">
        <v>0.115980411207619</v>
      </c>
      <c r="X19" s="14"/>
      <c r="Y19" s="14">
        <v>0.107884654078774</v>
      </c>
      <c r="Z19" s="14">
        <v>0.104355600403313</v>
      </c>
      <c r="AA19" s="14">
        <v>8.0064805885780604E-2</v>
      </c>
      <c r="AB19" s="14"/>
      <c r="AC19" s="14">
        <v>0.12646973019482</v>
      </c>
      <c r="AD19" s="14">
        <v>9.6915028068710302E-2</v>
      </c>
      <c r="AE19" s="14">
        <v>7.3627306487305103E-2</v>
      </c>
      <c r="AF19" s="14"/>
      <c r="AG19" s="14">
        <v>0.15360546756291199</v>
      </c>
      <c r="AH19" s="14">
        <v>0.12413466138991</v>
      </c>
      <c r="AI19" s="14">
        <v>9.0111846676381793E-2</v>
      </c>
      <c r="AJ19" s="14">
        <v>0.101843527394085</v>
      </c>
      <c r="AK19" s="14">
        <v>0.10180020878750699</v>
      </c>
    </row>
    <row r="20" spans="2:37" ht="43.2" x14ac:dyDescent="0.3">
      <c r="B20" s="15" t="s">
        <v>409</v>
      </c>
      <c r="C20" s="14">
        <v>0.100554368769649</v>
      </c>
      <c r="D20" s="14">
        <v>0.100790857634645</v>
      </c>
      <c r="E20" s="14">
        <v>0.100312262262167</v>
      </c>
      <c r="F20" s="14"/>
      <c r="G20" s="14">
        <v>9.8956957772106002E-2</v>
      </c>
      <c r="H20" s="14">
        <v>8.8919867845219894E-2</v>
      </c>
      <c r="I20" s="14">
        <v>0.12167469926593701</v>
      </c>
      <c r="J20" s="14">
        <v>9.7252847512388593E-2</v>
      </c>
      <c r="K20" s="14"/>
      <c r="L20" s="14">
        <v>0.12160930695774599</v>
      </c>
      <c r="M20" s="14">
        <v>7.7954034499911104E-2</v>
      </c>
      <c r="N20" s="14">
        <v>6.2287124737754697E-2</v>
      </c>
      <c r="O20" s="14">
        <v>0.10625177610221</v>
      </c>
      <c r="P20" s="14">
        <v>0.140721902756239</v>
      </c>
      <c r="Q20" s="14">
        <v>0.11128345400181</v>
      </c>
      <c r="R20" s="14">
        <v>0.120329842082206</v>
      </c>
      <c r="S20" s="14">
        <v>0.11638820960407401</v>
      </c>
      <c r="T20" s="14">
        <v>0.11162336599631199</v>
      </c>
      <c r="U20" s="14">
        <v>7.4313422980780294E-2</v>
      </c>
      <c r="V20" s="14">
        <v>7.8395594185237505E-2</v>
      </c>
      <c r="W20" s="14">
        <v>6.0487023508673701E-2</v>
      </c>
      <c r="X20" s="14"/>
      <c r="Y20" s="14">
        <v>9.3868382026924699E-2</v>
      </c>
      <c r="Z20" s="14">
        <v>0.121198753941111</v>
      </c>
      <c r="AA20" s="14">
        <v>8.3075662653986596E-2</v>
      </c>
      <c r="AB20" s="14"/>
      <c r="AC20" s="14">
        <v>8.8489261885664805E-2</v>
      </c>
      <c r="AD20" s="14">
        <v>9.3254502192535296E-2</v>
      </c>
      <c r="AE20" s="14">
        <v>0.122808586853474</v>
      </c>
      <c r="AF20" s="14"/>
      <c r="AG20" s="14">
        <v>0.183044948438982</v>
      </c>
      <c r="AH20" s="14">
        <v>0.13106429776971701</v>
      </c>
      <c r="AI20" s="14">
        <v>9.2237878056438502E-2</v>
      </c>
      <c r="AJ20" s="14">
        <v>8.5775267094794494E-2</v>
      </c>
      <c r="AK20" s="14">
        <v>0.119665083567598</v>
      </c>
    </row>
    <row r="21" spans="2:37" ht="28.8" x14ac:dyDescent="0.3">
      <c r="B21" s="15" t="s">
        <v>410</v>
      </c>
      <c r="C21" s="14">
        <v>1.4521877218334501E-2</v>
      </c>
      <c r="D21" s="14">
        <v>2.0015598410036299E-2</v>
      </c>
      <c r="E21" s="14">
        <v>9.2538450424892692E-3</v>
      </c>
      <c r="F21" s="14"/>
      <c r="G21" s="14">
        <v>1.9555395426293899E-2</v>
      </c>
      <c r="H21" s="14">
        <v>1.0066346901523301E-2</v>
      </c>
      <c r="I21" s="14">
        <v>1.5182407800016401E-2</v>
      </c>
      <c r="J21" s="14">
        <v>1.33452089967882E-2</v>
      </c>
      <c r="K21" s="14"/>
      <c r="L21" s="14">
        <v>2.2337237748607599E-2</v>
      </c>
      <c r="M21" s="14">
        <v>7.6178002604087797E-3</v>
      </c>
      <c r="N21" s="14">
        <v>1.19199109312498E-2</v>
      </c>
      <c r="O21" s="14">
        <v>2.1262731046973401E-2</v>
      </c>
      <c r="P21" s="14">
        <v>1.8659688171037799E-2</v>
      </c>
      <c r="Q21" s="14">
        <v>1.4603456641341E-2</v>
      </c>
      <c r="R21" s="14">
        <v>4.1578594520675898E-3</v>
      </c>
      <c r="S21" s="14">
        <v>8.3083927176357403E-3</v>
      </c>
      <c r="T21" s="14">
        <v>1.1659272480080999E-2</v>
      </c>
      <c r="U21" s="14">
        <v>1.0976719274232201E-2</v>
      </c>
      <c r="V21" s="14">
        <v>2.5708444337618E-2</v>
      </c>
      <c r="W21" s="14">
        <v>2.31496158535392E-2</v>
      </c>
      <c r="X21" s="14"/>
      <c r="Y21" s="14">
        <v>1.39894605233478E-2</v>
      </c>
      <c r="Z21" s="14">
        <v>7.4800339518885598E-3</v>
      </c>
      <c r="AA21" s="14">
        <v>5.3819274036882997E-3</v>
      </c>
      <c r="AB21" s="14"/>
      <c r="AC21" s="14">
        <v>2.10118389559849E-2</v>
      </c>
      <c r="AD21" s="14">
        <v>1.0971335740043499E-2</v>
      </c>
      <c r="AE21" s="14">
        <v>1.5367067808664999E-2</v>
      </c>
      <c r="AF21" s="14"/>
      <c r="AG21" s="14">
        <v>1.81188152860263E-2</v>
      </c>
      <c r="AH21" s="14">
        <v>8.1497607478927207E-3</v>
      </c>
      <c r="AI21" s="14">
        <v>1.5642372522133199E-2</v>
      </c>
      <c r="AJ21" s="14">
        <v>1.44009203751129E-2</v>
      </c>
      <c r="AK21" s="14">
        <v>1.5631967285484601E-2</v>
      </c>
    </row>
    <row r="22" spans="2:37" x14ac:dyDescent="0.3">
      <c r="B22" s="15" t="s">
        <v>178</v>
      </c>
      <c r="C22" s="20">
        <v>2.9010916261209399E-2</v>
      </c>
      <c r="D22" s="20">
        <v>2.4151039059131699E-2</v>
      </c>
      <c r="E22" s="20">
        <v>3.3946811778049202E-2</v>
      </c>
      <c r="F22" s="20"/>
      <c r="G22" s="20">
        <v>1.48508229837978E-2</v>
      </c>
      <c r="H22" s="20">
        <v>2.0489818642926198E-2</v>
      </c>
      <c r="I22" s="20">
        <v>2.7793156946503701E-2</v>
      </c>
      <c r="J22" s="20">
        <v>5.2018780818026598E-2</v>
      </c>
      <c r="K22" s="20"/>
      <c r="L22" s="20">
        <v>2.9592850402545699E-2</v>
      </c>
      <c r="M22" s="20">
        <v>3.2342576749589E-2</v>
      </c>
      <c r="N22" s="20">
        <v>4.5457752115968503E-2</v>
      </c>
      <c r="O22" s="20">
        <v>4.3997408782993998E-2</v>
      </c>
      <c r="P22" s="20">
        <v>9.3617759298198402E-3</v>
      </c>
      <c r="Q22" s="20">
        <v>2.43914161977698E-2</v>
      </c>
      <c r="R22" s="20">
        <v>4.5705400495550497E-2</v>
      </c>
      <c r="S22" s="20">
        <v>1.66061662284584E-2</v>
      </c>
      <c r="T22" s="20">
        <v>2.0612708600318101E-2</v>
      </c>
      <c r="U22" s="20">
        <v>1.4682074493097099E-2</v>
      </c>
      <c r="V22" s="20">
        <v>2.5586721851889999E-2</v>
      </c>
      <c r="W22" s="20">
        <v>3.4241646648539799E-2</v>
      </c>
      <c r="X22" s="20"/>
      <c r="Y22" s="20">
        <v>1.5723922671807899E-2</v>
      </c>
      <c r="Z22" s="20">
        <v>1.42126204310568E-2</v>
      </c>
      <c r="AA22" s="20">
        <v>1.07039390617918E-2</v>
      </c>
      <c r="AB22" s="20"/>
      <c r="AC22" s="20">
        <v>1.6989525034987699E-2</v>
      </c>
      <c r="AD22" s="20">
        <v>2.1938384015377999E-2</v>
      </c>
      <c r="AE22" s="20">
        <v>5.3939723410451001E-2</v>
      </c>
      <c r="AF22" s="20"/>
      <c r="AG22" s="20">
        <v>9.12576732929005E-3</v>
      </c>
      <c r="AH22" s="20">
        <v>8.2145018465545408E-3</v>
      </c>
      <c r="AI22" s="20">
        <v>1.4424873178012901E-2</v>
      </c>
      <c r="AJ22" s="20">
        <v>2.79946815064708E-2</v>
      </c>
      <c r="AK22" s="20">
        <v>3.0697197402914201E-2</v>
      </c>
    </row>
    <row r="23" spans="2:37" x14ac:dyDescent="0.3">
      <c r="B23" s="16"/>
    </row>
    <row r="24" spans="2:37" x14ac:dyDescent="0.3">
      <c r="B24" t="s">
        <v>72</v>
      </c>
    </row>
    <row r="25" spans="2:37" x14ac:dyDescent="0.3">
      <c r="B25" t="s">
        <v>73</v>
      </c>
    </row>
    <row r="27" spans="2:37" x14ac:dyDescent="0.3">
      <c r="B27"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I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31" t="s">
        <v>419</v>
      </c>
      <c r="E2" s="28"/>
      <c r="F2" s="28"/>
      <c r="G2" s="28"/>
      <c r="H2" s="28"/>
      <c r="I2" s="28"/>
    </row>
    <row r="6" spans="2:9" ht="49.95" customHeight="1" x14ac:dyDescent="0.3">
      <c r="B6" s="17" t="s">
        <v>15</v>
      </c>
      <c r="C6" s="17" t="s">
        <v>412</v>
      </c>
      <c r="D6" s="17" t="s">
        <v>413</v>
      </c>
      <c r="E6" s="17" t="s">
        <v>414</v>
      </c>
      <c r="F6" s="17" t="s">
        <v>415</v>
      </c>
      <c r="G6" s="17" t="s">
        <v>416</v>
      </c>
      <c r="H6" s="17" t="s">
        <v>417</v>
      </c>
    </row>
    <row r="7" spans="2:9" x14ac:dyDescent="0.3">
      <c r="B7" s="15" t="s">
        <v>245</v>
      </c>
      <c r="C7" s="14">
        <v>0.51434768659333396</v>
      </c>
      <c r="D7" s="14">
        <v>0.38772844243233801</v>
      </c>
      <c r="E7" s="14">
        <v>0.380535423345359</v>
      </c>
      <c r="F7" s="14">
        <v>0.327075036848195</v>
      </c>
      <c r="G7" s="14">
        <v>0.24122074706299201</v>
      </c>
      <c r="H7" s="14">
        <v>0.29703840696440198</v>
      </c>
    </row>
    <row r="8" spans="2:9" x14ac:dyDescent="0.3">
      <c r="B8" s="15" t="s">
        <v>246</v>
      </c>
      <c r="C8" s="14">
        <v>0.31838085714117698</v>
      </c>
      <c r="D8" s="14">
        <v>0.412975784731482</v>
      </c>
      <c r="E8" s="14">
        <v>0.39061599909412498</v>
      </c>
      <c r="F8" s="14">
        <v>0.40147168212449702</v>
      </c>
      <c r="G8" s="14">
        <v>0.37339816343997201</v>
      </c>
      <c r="H8" s="14">
        <v>0.34864894642411098</v>
      </c>
    </row>
    <row r="9" spans="2:9" x14ac:dyDescent="0.3">
      <c r="B9" s="15" t="s">
        <v>418</v>
      </c>
      <c r="C9" s="14">
        <v>0.11183295415394399</v>
      </c>
      <c r="D9" s="14">
        <v>0.134437541396145</v>
      </c>
      <c r="E9" s="14">
        <v>0.15790784786181</v>
      </c>
      <c r="F9" s="14">
        <v>0.192034162762417</v>
      </c>
      <c r="G9" s="14">
        <v>0.27772676963634302</v>
      </c>
      <c r="H9" s="14">
        <v>0.202970510146464</v>
      </c>
    </row>
    <row r="10" spans="2:9" x14ac:dyDescent="0.3">
      <c r="B10" s="15" t="s">
        <v>248</v>
      </c>
      <c r="C10" s="14">
        <v>2.4844152104574899E-2</v>
      </c>
      <c r="D10" s="14">
        <v>2.4830363032808899E-2</v>
      </c>
      <c r="E10" s="14">
        <v>2.7309363845916802E-2</v>
      </c>
      <c r="F10" s="14">
        <v>3.09668761058975E-2</v>
      </c>
      <c r="G10" s="14">
        <v>5.0397996363730102E-2</v>
      </c>
      <c r="H10" s="14">
        <v>5.0983003539877197E-2</v>
      </c>
    </row>
    <row r="11" spans="2:9" x14ac:dyDescent="0.3">
      <c r="B11" s="15" t="s">
        <v>249</v>
      </c>
      <c r="C11" s="14">
        <v>5.0379551350531303E-3</v>
      </c>
      <c r="D11" s="14">
        <v>7.1163480027436202E-3</v>
      </c>
      <c r="E11" s="14">
        <v>7.5908982220785999E-3</v>
      </c>
      <c r="F11" s="14">
        <v>9.2458147379885208E-3</v>
      </c>
      <c r="G11" s="14">
        <v>1.4399485530759501E-2</v>
      </c>
      <c r="H11" s="14">
        <v>3.0814818842709001E-2</v>
      </c>
    </row>
    <row r="12" spans="2:9" x14ac:dyDescent="0.3">
      <c r="B12" s="15" t="s">
        <v>122</v>
      </c>
      <c r="C12" s="14">
        <v>2.5556394871917298E-2</v>
      </c>
      <c r="D12" s="14">
        <v>3.2911520404483002E-2</v>
      </c>
      <c r="E12" s="14">
        <v>3.6040467630710601E-2</v>
      </c>
      <c r="F12" s="14">
        <v>3.9206427421004698E-2</v>
      </c>
      <c r="G12" s="14">
        <v>4.2856837966203598E-2</v>
      </c>
      <c r="H12" s="14">
        <v>6.9544314082436207E-2</v>
      </c>
    </row>
    <row r="13" spans="2:9" x14ac:dyDescent="0.3">
      <c r="B13" s="23" t="s">
        <v>250</v>
      </c>
      <c r="C13" s="21">
        <v>0.832728543734511</v>
      </c>
      <c r="D13" s="21">
        <v>0.80070422716381995</v>
      </c>
      <c r="E13" s="21">
        <v>0.77115142243948398</v>
      </c>
      <c r="F13" s="21">
        <v>0.72854671897269296</v>
      </c>
      <c r="G13" s="21">
        <v>0.61461891050296402</v>
      </c>
      <c r="H13" s="21">
        <v>0.64568735338851302</v>
      </c>
    </row>
    <row r="14" spans="2:9" x14ac:dyDescent="0.3">
      <c r="B14" s="23" t="s">
        <v>251</v>
      </c>
      <c r="C14" s="21">
        <v>2.9882107239628E-2</v>
      </c>
      <c r="D14" s="21">
        <v>3.1946711035552598E-2</v>
      </c>
      <c r="E14" s="21">
        <v>3.4900262067995402E-2</v>
      </c>
      <c r="F14" s="21">
        <v>4.0212690843885998E-2</v>
      </c>
      <c r="G14" s="21">
        <v>6.4797481894489695E-2</v>
      </c>
      <c r="H14" s="21">
        <v>8.1797822382586302E-2</v>
      </c>
    </row>
    <row r="15" spans="2:9" x14ac:dyDescent="0.3">
      <c r="B15" s="23" t="s">
        <v>252</v>
      </c>
      <c r="C15" s="22">
        <v>0.80284643649488296</v>
      </c>
      <c r="D15" s="22">
        <v>0.76875751612826704</v>
      </c>
      <c r="E15" s="22">
        <v>0.73625116037148897</v>
      </c>
      <c r="F15" s="22">
        <v>0.68833402812880695</v>
      </c>
      <c r="G15" s="22">
        <v>0.54982142860847405</v>
      </c>
      <c r="H15" s="22">
        <v>0.56388953100592698</v>
      </c>
    </row>
    <row r="16" spans="2:9" x14ac:dyDescent="0.3">
      <c r="B16" s="16"/>
      <c r="C16" s="16"/>
      <c r="D16" s="16"/>
      <c r="E16" s="16"/>
      <c r="F16" s="16"/>
      <c r="G16" s="16"/>
      <c r="H16" s="16"/>
    </row>
    <row r="17" spans="2:2" x14ac:dyDescent="0.3">
      <c r="B17" t="s">
        <v>72</v>
      </c>
    </row>
    <row r="18" spans="2:2" x14ac:dyDescent="0.3">
      <c r="B18" t="s">
        <v>73</v>
      </c>
    </row>
    <row r="22" spans="2:2" x14ac:dyDescent="0.3">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420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245</v>
      </c>
      <c r="C9" s="14">
        <v>0.327075036848195</v>
      </c>
      <c r="D9" s="14">
        <v>0.359137430049287</v>
      </c>
      <c r="E9" s="14">
        <v>0.29661217706711002</v>
      </c>
      <c r="F9" s="14"/>
      <c r="G9" s="14">
        <v>0.36007042069234402</v>
      </c>
      <c r="H9" s="14">
        <v>0.33224569332591602</v>
      </c>
      <c r="I9" s="14">
        <v>0.35207070147795499</v>
      </c>
      <c r="J9" s="14">
        <v>0.26468144087722201</v>
      </c>
      <c r="K9" s="14"/>
      <c r="L9" s="14">
        <v>0.374703230749382</v>
      </c>
      <c r="M9" s="14">
        <v>0.31264879913726201</v>
      </c>
      <c r="N9" s="14">
        <v>0.264113764305692</v>
      </c>
      <c r="O9" s="14">
        <v>0.31052372689368202</v>
      </c>
      <c r="P9" s="14">
        <v>0.32920124088485803</v>
      </c>
      <c r="Q9" s="14">
        <v>0.31557954403002197</v>
      </c>
      <c r="R9" s="14">
        <v>0.31203742217698199</v>
      </c>
      <c r="S9" s="14">
        <v>0.32826941571256302</v>
      </c>
      <c r="T9" s="14">
        <v>0.3386707646464</v>
      </c>
      <c r="U9" s="14">
        <v>0.351376406470364</v>
      </c>
      <c r="V9" s="14">
        <v>0.36073811800212202</v>
      </c>
      <c r="W9" s="14">
        <v>0.28137974024521101</v>
      </c>
      <c r="X9" s="14"/>
      <c r="Y9" s="14">
        <v>0.39351208778533903</v>
      </c>
      <c r="Z9" s="14">
        <v>0.33608877374947099</v>
      </c>
      <c r="AA9" s="14">
        <v>0.25647580567123102</v>
      </c>
      <c r="AB9" s="14"/>
      <c r="AC9" s="14">
        <v>0.37191666347249402</v>
      </c>
      <c r="AD9" s="14">
        <v>0.33575340407579002</v>
      </c>
      <c r="AE9" s="14">
        <v>0.263191651320135</v>
      </c>
      <c r="AF9" s="14"/>
      <c r="AG9" s="14">
        <v>0.40972026491355501</v>
      </c>
      <c r="AH9" s="14">
        <v>0.318596739317204</v>
      </c>
      <c r="AI9" s="14">
        <v>0.35846226463638797</v>
      </c>
      <c r="AJ9" s="14">
        <v>0.33715682465584901</v>
      </c>
      <c r="AK9" s="14">
        <v>0.28161282425678402</v>
      </c>
    </row>
    <row r="10" spans="2:37" x14ac:dyDescent="0.3">
      <c r="B10" s="15" t="s">
        <v>246</v>
      </c>
      <c r="C10" s="14">
        <v>0.40147168212449702</v>
      </c>
      <c r="D10" s="14">
        <v>0.38593369704752101</v>
      </c>
      <c r="E10" s="14">
        <v>0.41662396155231302</v>
      </c>
      <c r="F10" s="14"/>
      <c r="G10" s="14">
        <v>0.43057411531619399</v>
      </c>
      <c r="H10" s="14">
        <v>0.40302694077297901</v>
      </c>
      <c r="I10" s="14">
        <v>0.38243683319474903</v>
      </c>
      <c r="J10" s="14">
        <v>0.38451200477560499</v>
      </c>
      <c r="K10" s="14"/>
      <c r="L10" s="14">
        <v>0.33871887465599299</v>
      </c>
      <c r="M10" s="14">
        <v>0.41347703421038401</v>
      </c>
      <c r="N10" s="14">
        <v>0.41036270899615301</v>
      </c>
      <c r="O10" s="14">
        <v>0.40000353179860398</v>
      </c>
      <c r="P10" s="14">
        <v>0.41447001777796899</v>
      </c>
      <c r="Q10" s="14">
        <v>0.45488961265376898</v>
      </c>
      <c r="R10" s="14">
        <v>0.401963893587029</v>
      </c>
      <c r="S10" s="14">
        <v>0.424461531589027</v>
      </c>
      <c r="T10" s="14">
        <v>0.40241660162645798</v>
      </c>
      <c r="U10" s="14">
        <v>0.38025622654295599</v>
      </c>
      <c r="V10" s="14">
        <v>0.37980615676017299</v>
      </c>
      <c r="W10" s="14">
        <v>0.49692909800086399</v>
      </c>
      <c r="X10" s="14"/>
      <c r="Y10" s="14">
        <v>0.42333926357863799</v>
      </c>
      <c r="Z10" s="14">
        <v>0.398819474279546</v>
      </c>
      <c r="AA10" s="14">
        <v>0.44601749020841802</v>
      </c>
      <c r="AB10" s="14"/>
      <c r="AC10" s="14">
        <v>0.41156462697898599</v>
      </c>
      <c r="AD10" s="14">
        <v>0.427603512354848</v>
      </c>
      <c r="AE10" s="14">
        <v>0.354232712813353</v>
      </c>
      <c r="AF10" s="14"/>
      <c r="AG10" s="14">
        <v>0.35675028768440398</v>
      </c>
      <c r="AH10" s="14">
        <v>0.41130869479405602</v>
      </c>
      <c r="AI10" s="14">
        <v>0.40469013182987601</v>
      </c>
      <c r="AJ10" s="14">
        <v>0.41310988857953801</v>
      </c>
      <c r="AK10" s="14">
        <v>0.390188880923379</v>
      </c>
    </row>
    <row r="11" spans="2:37" x14ac:dyDescent="0.3">
      <c r="B11" s="15" t="s">
        <v>418</v>
      </c>
      <c r="C11" s="14">
        <v>0.192034162762417</v>
      </c>
      <c r="D11" s="14">
        <v>0.181738742105269</v>
      </c>
      <c r="E11" s="14">
        <v>0.20269075211019899</v>
      </c>
      <c r="F11" s="14"/>
      <c r="G11" s="14">
        <v>0.15452084175713199</v>
      </c>
      <c r="H11" s="14">
        <v>0.186440131669729</v>
      </c>
      <c r="I11" s="14">
        <v>0.194441516563058</v>
      </c>
      <c r="J11" s="14">
        <v>0.237748846351718</v>
      </c>
      <c r="K11" s="14"/>
      <c r="L11" s="14">
        <v>0.190061168753386</v>
      </c>
      <c r="M11" s="14">
        <v>0.196721190176051</v>
      </c>
      <c r="N11" s="14">
        <v>0.26809458028641697</v>
      </c>
      <c r="O11" s="14">
        <v>0.19866654781873599</v>
      </c>
      <c r="P11" s="14">
        <v>0.16331629558403599</v>
      </c>
      <c r="Q11" s="14">
        <v>0.188040123938014</v>
      </c>
      <c r="R11" s="14">
        <v>0.19457766060998699</v>
      </c>
      <c r="S11" s="14">
        <v>0.17320151752683399</v>
      </c>
      <c r="T11" s="14">
        <v>0.17322967051358201</v>
      </c>
      <c r="U11" s="14">
        <v>0.19215547414913001</v>
      </c>
      <c r="V11" s="14">
        <v>0.19531373986389899</v>
      </c>
      <c r="W11" s="14">
        <v>0.11822035560564199</v>
      </c>
      <c r="X11" s="14"/>
      <c r="Y11" s="14">
        <v>0.143592161963604</v>
      </c>
      <c r="Z11" s="14">
        <v>0.18814206701669201</v>
      </c>
      <c r="AA11" s="14">
        <v>0.23203710991437401</v>
      </c>
      <c r="AB11" s="14"/>
      <c r="AC11" s="14">
        <v>0.16496747129397801</v>
      </c>
      <c r="AD11" s="14">
        <v>0.167546967565983</v>
      </c>
      <c r="AE11" s="14">
        <v>0.25671605049341401</v>
      </c>
      <c r="AF11" s="14"/>
      <c r="AG11" s="14">
        <v>0.149311723565558</v>
      </c>
      <c r="AH11" s="14">
        <v>0.17845349776888</v>
      </c>
      <c r="AI11" s="14">
        <v>0.16039148112936699</v>
      </c>
      <c r="AJ11" s="14">
        <v>0.189456831960821</v>
      </c>
      <c r="AK11" s="14">
        <v>0.228750549515154</v>
      </c>
    </row>
    <row r="12" spans="2:37" x14ac:dyDescent="0.3">
      <c r="B12" s="15" t="s">
        <v>248</v>
      </c>
      <c r="C12" s="14">
        <v>3.09668761058975E-2</v>
      </c>
      <c r="D12" s="14">
        <v>3.6162757645428298E-2</v>
      </c>
      <c r="E12" s="14">
        <v>2.5450807056300099E-2</v>
      </c>
      <c r="F12" s="14"/>
      <c r="G12" s="14">
        <v>2.3351573206327102E-2</v>
      </c>
      <c r="H12" s="14">
        <v>3.0586946941637199E-2</v>
      </c>
      <c r="I12" s="14">
        <v>3.72684922017631E-2</v>
      </c>
      <c r="J12" s="14">
        <v>3.4494781681236597E-2</v>
      </c>
      <c r="K12" s="14"/>
      <c r="L12" s="14">
        <v>5.5970221861913298E-2</v>
      </c>
      <c r="M12" s="14">
        <v>2.2246602586056201E-2</v>
      </c>
      <c r="N12" s="14">
        <v>1.3058235164869701E-2</v>
      </c>
      <c r="O12" s="14">
        <v>2.5812029187521499E-2</v>
      </c>
      <c r="P12" s="14">
        <v>4.69011596246229E-2</v>
      </c>
      <c r="Q12" s="14">
        <v>1.0886852335195501E-2</v>
      </c>
      <c r="R12" s="14">
        <v>3.7841779778479301E-2</v>
      </c>
      <c r="S12" s="14">
        <v>3.2771440096110001E-2</v>
      </c>
      <c r="T12" s="14">
        <v>3.5609472216905802E-2</v>
      </c>
      <c r="U12" s="14">
        <v>3.0189116746389799E-2</v>
      </c>
      <c r="V12" s="14">
        <v>2.5761070692672E-2</v>
      </c>
      <c r="W12" s="14">
        <v>1.1659749365394099E-2</v>
      </c>
      <c r="X12" s="14"/>
      <c r="Y12" s="14">
        <v>1.7759186657928201E-2</v>
      </c>
      <c r="Z12" s="14">
        <v>3.7248538943390697E-2</v>
      </c>
      <c r="AA12" s="14">
        <v>3.9139897233281797E-2</v>
      </c>
      <c r="AB12" s="14"/>
      <c r="AC12" s="14">
        <v>1.797653156502E-2</v>
      </c>
      <c r="AD12" s="14">
        <v>3.1507645121760602E-2</v>
      </c>
      <c r="AE12" s="14">
        <v>3.6359659069207698E-2</v>
      </c>
      <c r="AF12" s="14"/>
      <c r="AG12" s="14">
        <v>5.6619326785286597E-2</v>
      </c>
      <c r="AH12" s="14">
        <v>3.3796602413624199E-2</v>
      </c>
      <c r="AI12" s="14">
        <v>4.4897582691022397E-2</v>
      </c>
      <c r="AJ12" s="14">
        <v>1.9049742091924299E-2</v>
      </c>
      <c r="AK12" s="14">
        <v>4.0537497700843701E-2</v>
      </c>
    </row>
    <row r="13" spans="2:37" x14ac:dyDescent="0.3">
      <c r="B13" s="15" t="s">
        <v>249</v>
      </c>
      <c r="C13" s="14">
        <v>9.2458147379885208E-3</v>
      </c>
      <c r="D13" s="14">
        <v>1.0806621584901199E-2</v>
      </c>
      <c r="E13" s="14">
        <v>7.1303452046689499E-3</v>
      </c>
      <c r="F13" s="14"/>
      <c r="G13" s="14">
        <v>7.10095908303754E-3</v>
      </c>
      <c r="H13" s="14">
        <v>6.2572416062991404E-3</v>
      </c>
      <c r="I13" s="14">
        <v>7.9632484090569593E-3</v>
      </c>
      <c r="J13" s="14">
        <v>1.5930653790400501E-2</v>
      </c>
      <c r="K13" s="14"/>
      <c r="L13" s="14">
        <v>6.9460420867702996E-3</v>
      </c>
      <c r="M13" s="14">
        <v>9.8978457542702805E-3</v>
      </c>
      <c r="N13" s="14">
        <v>3.9454669887390098E-3</v>
      </c>
      <c r="O13" s="14">
        <v>2.5598817265626701E-2</v>
      </c>
      <c r="P13" s="14">
        <v>1.37345328728611E-2</v>
      </c>
      <c r="Q13" s="14">
        <v>3.5760378200861199E-3</v>
      </c>
      <c r="R13" s="14">
        <v>8.2054478959335802E-3</v>
      </c>
      <c r="S13" s="14">
        <v>0</v>
      </c>
      <c r="T13" s="14">
        <v>5.8444086341997003E-3</v>
      </c>
      <c r="U13" s="14">
        <v>8.2618215429153402E-3</v>
      </c>
      <c r="V13" s="14">
        <v>0</v>
      </c>
      <c r="W13" s="14">
        <v>3.4769758167456602E-2</v>
      </c>
      <c r="X13" s="14"/>
      <c r="Y13" s="14">
        <v>6.1770788116415898E-3</v>
      </c>
      <c r="Z13" s="14">
        <v>5.5769563540988502E-3</v>
      </c>
      <c r="AA13" s="14">
        <v>5.2901693586164004E-3</v>
      </c>
      <c r="AB13" s="14"/>
      <c r="AC13" s="14">
        <v>1.1332883198021001E-2</v>
      </c>
      <c r="AD13" s="14">
        <v>3.3319438632787701E-3</v>
      </c>
      <c r="AE13" s="14">
        <v>1.69047184236976E-2</v>
      </c>
      <c r="AF13" s="14"/>
      <c r="AG13" s="14">
        <v>1.83704955332488E-2</v>
      </c>
      <c r="AH13" s="14">
        <v>1.6715251706742498E-2</v>
      </c>
      <c r="AI13" s="14">
        <v>5.7769582924042098E-3</v>
      </c>
      <c r="AJ13" s="14">
        <v>7.4765562209098101E-3</v>
      </c>
      <c r="AK13" s="14">
        <v>1.27050396227466E-2</v>
      </c>
    </row>
    <row r="14" spans="2:37" x14ac:dyDescent="0.3">
      <c r="B14" s="15" t="s">
        <v>122</v>
      </c>
      <c r="C14" s="14">
        <v>3.9206427421004698E-2</v>
      </c>
      <c r="D14" s="14">
        <v>2.6220751567592501E-2</v>
      </c>
      <c r="E14" s="14">
        <v>5.1491957009408597E-2</v>
      </c>
      <c r="F14" s="14"/>
      <c r="G14" s="14">
        <v>2.43820899449659E-2</v>
      </c>
      <c r="H14" s="14">
        <v>4.1443045683439698E-2</v>
      </c>
      <c r="I14" s="14">
        <v>2.58192081534185E-2</v>
      </c>
      <c r="J14" s="14">
        <v>6.2632272523817895E-2</v>
      </c>
      <c r="K14" s="14"/>
      <c r="L14" s="14">
        <v>3.3600461892556201E-2</v>
      </c>
      <c r="M14" s="14">
        <v>4.5008528135976902E-2</v>
      </c>
      <c r="N14" s="14">
        <v>4.0425244258129198E-2</v>
      </c>
      <c r="O14" s="14">
        <v>3.9395347035830502E-2</v>
      </c>
      <c r="P14" s="14">
        <v>3.2376753255652799E-2</v>
      </c>
      <c r="Q14" s="14">
        <v>2.7027829222913601E-2</v>
      </c>
      <c r="R14" s="14">
        <v>4.5373795951588997E-2</v>
      </c>
      <c r="S14" s="14">
        <v>4.1296095075465597E-2</v>
      </c>
      <c r="T14" s="14">
        <v>4.4229082362454201E-2</v>
      </c>
      <c r="U14" s="14">
        <v>3.7760954548244803E-2</v>
      </c>
      <c r="V14" s="14">
        <v>3.83809146811337E-2</v>
      </c>
      <c r="W14" s="14">
        <v>5.7041298615432202E-2</v>
      </c>
      <c r="X14" s="14"/>
      <c r="Y14" s="14">
        <v>1.5620221202849E-2</v>
      </c>
      <c r="Z14" s="14">
        <v>3.4124189656801203E-2</v>
      </c>
      <c r="AA14" s="14">
        <v>2.1039527614078301E-2</v>
      </c>
      <c r="AB14" s="14"/>
      <c r="AC14" s="14">
        <v>2.2241823491501299E-2</v>
      </c>
      <c r="AD14" s="14">
        <v>3.4256527018339297E-2</v>
      </c>
      <c r="AE14" s="14">
        <v>7.2595207880192497E-2</v>
      </c>
      <c r="AF14" s="14"/>
      <c r="AG14" s="14">
        <v>9.2279015179481307E-3</v>
      </c>
      <c r="AH14" s="14">
        <v>4.1129213999493597E-2</v>
      </c>
      <c r="AI14" s="14">
        <v>2.5781581420942098E-2</v>
      </c>
      <c r="AJ14" s="14">
        <v>3.3750156490958597E-2</v>
      </c>
      <c r="AK14" s="14">
        <v>4.6205207981092997E-2</v>
      </c>
    </row>
    <row r="15" spans="2:37" x14ac:dyDescent="0.3">
      <c r="B15" s="15" t="s">
        <v>250</v>
      </c>
      <c r="C15" s="21">
        <v>0.72854671897269296</v>
      </c>
      <c r="D15" s="21">
        <v>0.745071127096809</v>
      </c>
      <c r="E15" s="21">
        <v>0.71323613861942303</v>
      </c>
      <c r="F15" s="21"/>
      <c r="G15" s="21">
        <v>0.79064453600853801</v>
      </c>
      <c r="H15" s="21">
        <v>0.73527263409889498</v>
      </c>
      <c r="I15" s="21">
        <v>0.73450753467270402</v>
      </c>
      <c r="J15" s="21">
        <v>0.64919344565282699</v>
      </c>
      <c r="K15" s="21"/>
      <c r="L15" s="21">
        <v>0.71342210540537498</v>
      </c>
      <c r="M15" s="21">
        <v>0.72612583334764602</v>
      </c>
      <c r="N15" s="21">
        <v>0.67447647330184501</v>
      </c>
      <c r="O15" s="21">
        <v>0.71052725869228595</v>
      </c>
      <c r="P15" s="21">
        <v>0.74367125866282702</v>
      </c>
      <c r="Q15" s="21">
        <v>0.77046915668379101</v>
      </c>
      <c r="R15" s="21">
        <v>0.71400131576401105</v>
      </c>
      <c r="S15" s="21">
        <v>0.75273094730159096</v>
      </c>
      <c r="T15" s="21">
        <v>0.74108736627285798</v>
      </c>
      <c r="U15" s="21">
        <v>0.73163263301332004</v>
      </c>
      <c r="V15" s="21">
        <v>0.74054427476229501</v>
      </c>
      <c r="W15" s="21">
        <v>0.778308838246075</v>
      </c>
      <c r="X15" s="21"/>
      <c r="Y15" s="21">
        <v>0.81685135136397702</v>
      </c>
      <c r="Z15" s="21">
        <v>0.734908248029017</v>
      </c>
      <c r="AA15" s="21">
        <v>0.70249329587965004</v>
      </c>
      <c r="AB15" s="21"/>
      <c r="AC15" s="21">
        <v>0.78348129045147996</v>
      </c>
      <c r="AD15" s="21">
        <v>0.76335691643063797</v>
      </c>
      <c r="AE15" s="21">
        <v>0.617424364133488</v>
      </c>
      <c r="AF15" s="21"/>
      <c r="AG15" s="21">
        <v>0.76647055259795804</v>
      </c>
      <c r="AH15" s="21">
        <v>0.72990543411125997</v>
      </c>
      <c r="AI15" s="21">
        <v>0.76315239646626398</v>
      </c>
      <c r="AJ15" s="21">
        <v>0.75026671323538596</v>
      </c>
      <c r="AK15" s="21">
        <v>0.67180170518016202</v>
      </c>
    </row>
    <row r="16" spans="2:37" x14ac:dyDescent="0.3">
      <c r="B16" s="15" t="s">
        <v>251</v>
      </c>
      <c r="C16" s="21">
        <v>4.0212690843885998E-2</v>
      </c>
      <c r="D16" s="21">
        <v>4.69693792303294E-2</v>
      </c>
      <c r="E16" s="21">
        <v>3.2581152260968999E-2</v>
      </c>
      <c r="F16" s="21"/>
      <c r="G16" s="21">
        <v>3.0452532289364599E-2</v>
      </c>
      <c r="H16" s="21">
        <v>3.68441885479363E-2</v>
      </c>
      <c r="I16" s="21">
        <v>4.5231740610819998E-2</v>
      </c>
      <c r="J16" s="21">
        <v>5.0425435471637102E-2</v>
      </c>
      <c r="K16" s="21"/>
      <c r="L16" s="21">
        <v>6.2916263948683604E-2</v>
      </c>
      <c r="M16" s="21">
        <v>3.2144448340326398E-2</v>
      </c>
      <c r="N16" s="21">
        <v>1.7003702153608701E-2</v>
      </c>
      <c r="O16" s="21">
        <v>5.1410846453148203E-2</v>
      </c>
      <c r="P16" s="21">
        <v>6.0635692497484003E-2</v>
      </c>
      <c r="Q16" s="21">
        <v>1.4462890155281599E-2</v>
      </c>
      <c r="R16" s="21">
        <v>4.60472276744128E-2</v>
      </c>
      <c r="S16" s="21">
        <v>3.2771440096110001E-2</v>
      </c>
      <c r="T16" s="21">
        <v>4.1453880851105497E-2</v>
      </c>
      <c r="U16" s="21">
        <v>3.8450938289305202E-2</v>
      </c>
      <c r="V16" s="21">
        <v>2.5761070692672E-2</v>
      </c>
      <c r="W16" s="21">
        <v>4.64295075328508E-2</v>
      </c>
      <c r="X16" s="21"/>
      <c r="Y16" s="21">
        <v>2.3936265469569701E-2</v>
      </c>
      <c r="Z16" s="21">
        <v>4.2825495297489503E-2</v>
      </c>
      <c r="AA16" s="21">
        <v>4.4430066591898201E-2</v>
      </c>
      <c r="AB16" s="21"/>
      <c r="AC16" s="21">
        <v>2.9309414763041001E-2</v>
      </c>
      <c r="AD16" s="21">
        <v>3.4839588985039298E-2</v>
      </c>
      <c r="AE16" s="21">
        <v>5.3264377492905399E-2</v>
      </c>
      <c r="AF16" s="21"/>
      <c r="AG16" s="21">
        <v>7.4989822318535404E-2</v>
      </c>
      <c r="AH16" s="21">
        <v>5.0511854120366698E-2</v>
      </c>
      <c r="AI16" s="21">
        <v>5.0674540983426601E-2</v>
      </c>
      <c r="AJ16" s="21">
        <v>2.6526298312834099E-2</v>
      </c>
      <c r="AK16" s="21">
        <v>5.32425373235903E-2</v>
      </c>
    </row>
    <row r="17" spans="2:37" x14ac:dyDescent="0.3">
      <c r="B17" s="15" t="s">
        <v>252</v>
      </c>
      <c r="C17" s="22">
        <v>0.68833402812880695</v>
      </c>
      <c r="D17" s="22">
        <v>0.69810174786647905</v>
      </c>
      <c r="E17" s="22">
        <v>0.68065498635845401</v>
      </c>
      <c r="F17" s="22"/>
      <c r="G17" s="22">
        <v>0.76019200371917295</v>
      </c>
      <c r="H17" s="22">
        <v>0.69842844555095795</v>
      </c>
      <c r="I17" s="22">
        <v>0.689275794061884</v>
      </c>
      <c r="J17" s="22">
        <v>0.59876801018118997</v>
      </c>
      <c r="K17" s="22"/>
      <c r="L17" s="22">
        <v>0.65050584145669099</v>
      </c>
      <c r="M17" s="22">
        <v>0.69398138500731898</v>
      </c>
      <c r="N17" s="22">
        <v>0.65747277114823699</v>
      </c>
      <c r="O17" s="22">
        <v>0.65911641223913797</v>
      </c>
      <c r="P17" s="22">
        <v>0.683035566165343</v>
      </c>
      <c r="Q17" s="22">
        <v>0.756006266528509</v>
      </c>
      <c r="R17" s="22">
        <v>0.667954088089598</v>
      </c>
      <c r="S17" s="22">
        <v>0.71995950720548096</v>
      </c>
      <c r="T17" s="22">
        <v>0.69963348542175197</v>
      </c>
      <c r="U17" s="22">
        <v>0.69318169472401503</v>
      </c>
      <c r="V17" s="22">
        <v>0.71478320406962303</v>
      </c>
      <c r="W17" s="22">
        <v>0.73187933071322397</v>
      </c>
      <c r="X17" s="22"/>
      <c r="Y17" s="22">
        <v>0.79291508589440696</v>
      </c>
      <c r="Z17" s="22">
        <v>0.69208275273152797</v>
      </c>
      <c r="AA17" s="22">
        <v>0.65806322928775096</v>
      </c>
      <c r="AB17" s="22"/>
      <c r="AC17" s="22">
        <v>0.75417187568843902</v>
      </c>
      <c r="AD17" s="22">
        <v>0.72851732744559905</v>
      </c>
      <c r="AE17" s="22">
        <v>0.56415998664058298</v>
      </c>
      <c r="AF17" s="22"/>
      <c r="AG17" s="22">
        <v>0.69148073027942303</v>
      </c>
      <c r="AH17" s="22">
        <v>0.679393579990893</v>
      </c>
      <c r="AI17" s="22">
        <v>0.71247785548283704</v>
      </c>
      <c r="AJ17" s="22">
        <v>0.72374041492255203</v>
      </c>
      <c r="AK17" s="22">
        <v>0.61855916785657195</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421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245</v>
      </c>
      <c r="C9" s="14">
        <v>0.24122074706299201</v>
      </c>
      <c r="D9" s="14">
        <v>0.25954085587421999</v>
      </c>
      <c r="E9" s="14">
        <v>0.22426229058653899</v>
      </c>
      <c r="F9" s="14"/>
      <c r="G9" s="14">
        <v>0.247484833573728</v>
      </c>
      <c r="H9" s="14">
        <v>0.241922427196891</v>
      </c>
      <c r="I9" s="14">
        <v>0.27067258194313998</v>
      </c>
      <c r="J9" s="14">
        <v>0.205872122165382</v>
      </c>
      <c r="K9" s="14"/>
      <c r="L9" s="14">
        <v>0.28192765834222699</v>
      </c>
      <c r="M9" s="14">
        <v>0.213431270881805</v>
      </c>
      <c r="N9" s="14">
        <v>0.201993098018556</v>
      </c>
      <c r="O9" s="14">
        <v>0.198929115099337</v>
      </c>
      <c r="P9" s="14">
        <v>0.243730328907273</v>
      </c>
      <c r="Q9" s="14">
        <v>0.29773451778666699</v>
      </c>
      <c r="R9" s="14">
        <v>0.22245218937576799</v>
      </c>
      <c r="S9" s="14">
        <v>0.18519338409962399</v>
      </c>
      <c r="T9" s="14">
        <v>0.24508528658285</v>
      </c>
      <c r="U9" s="14">
        <v>0.24166592935703701</v>
      </c>
      <c r="V9" s="14">
        <v>0.27541663927667998</v>
      </c>
      <c r="W9" s="14">
        <v>0.279888220134628</v>
      </c>
      <c r="X9" s="14"/>
      <c r="Y9" s="14">
        <v>0.26670160814493599</v>
      </c>
      <c r="Z9" s="14">
        <v>0.26122487472546901</v>
      </c>
      <c r="AA9" s="14">
        <v>0.21605574895527899</v>
      </c>
      <c r="AB9" s="14"/>
      <c r="AC9" s="14">
        <v>0.261112217983902</v>
      </c>
      <c r="AD9" s="14">
        <v>0.25293871680233698</v>
      </c>
      <c r="AE9" s="14">
        <v>0.20904534728448099</v>
      </c>
      <c r="AF9" s="14"/>
      <c r="AG9" s="14">
        <v>0.231142954313172</v>
      </c>
      <c r="AH9" s="14">
        <v>0.24275035063316699</v>
      </c>
      <c r="AI9" s="14">
        <v>0.27923790993861503</v>
      </c>
      <c r="AJ9" s="14">
        <v>0.239947620944375</v>
      </c>
      <c r="AK9" s="14">
        <v>0.224871180597909</v>
      </c>
    </row>
    <row r="10" spans="2:37" x14ac:dyDescent="0.3">
      <c r="B10" s="15" t="s">
        <v>246</v>
      </c>
      <c r="C10" s="14">
        <v>0.37339816343997201</v>
      </c>
      <c r="D10" s="14">
        <v>0.37072367989101301</v>
      </c>
      <c r="E10" s="14">
        <v>0.37583171464023002</v>
      </c>
      <c r="F10" s="14"/>
      <c r="G10" s="14">
        <v>0.39553906861158999</v>
      </c>
      <c r="H10" s="14">
        <v>0.37969563406917201</v>
      </c>
      <c r="I10" s="14">
        <v>0.37184328490552898</v>
      </c>
      <c r="J10" s="14">
        <v>0.34585205181605799</v>
      </c>
      <c r="K10" s="14"/>
      <c r="L10" s="14">
        <v>0.35919692355209498</v>
      </c>
      <c r="M10" s="14">
        <v>0.365242245517232</v>
      </c>
      <c r="N10" s="14">
        <v>0.41167025053038803</v>
      </c>
      <c r="O10" s="14">
        <v>0.40051231245623697</v>
      </c>
      <c r="P10" s="14">
        <v>0.36455511057256601</v>
      </c>
      <c r="Q10" s="14">
        <v>0.33141424429257799</v>
      </c>
      <c r="R10" s="14">
        <v>0.41203122282024701</v>
      </c>
      <c r="S10" s="14">
        <v>0.389753569980612</v>
      </c>
      <c r="T10" s="14">
        <v>0.35818235338565502</v>
      </c>
      <c r="U10" s="14">
        <v>0.37626305372609198</v>
      </c>
      <c r="V10" s="14">
        <v>0.33246475976266099</v>
      </c>
      <c r="W10" s="14">
        <v>0.42904346852605202</v>
      </c>
      <c r="X10" s="14"/>
      <c r="Y10" s="14">
        <v>0.41624737663290301</v>
      </c>
      <c r="Z10" s="14">
        <v>0.38981561758446398</v>
      </c>
      <c r="AA10" s="14">
        <v>0.39350218239850199</v>
      </c>
      <c r="AB10" s="14"/>
      <c r="AC10" s="14">
        <v>0.38873145385215702</v>
      </c>
      <c r="AD10" s="14">
        <v>0.37967208627018501</v>
      </c>
      <c r="AE10" s="14">
        <v>0.33560884277317399</v>
      </c>
      <c r="AF10" s="14"/>
      <c r="AG10" s="14">
        <v>0.44373618124340602</v>
      </c>
      <c r="AH10" s="14">
        <v>0.34508041119576299</v>
      </c>
      <c r="AI10" s="14">
        <v>0.40263088320705898</v>
      </c>
      <c r="AJ10" s="14">
        <v>0.37530299855066501</v>
      </c>
      <c r="AK10" s="14">
        <v>0.354384791010179</v>
      </c>
    </row>
    <row r="11" spans="2:37" x14ac:dyDescent="0.3">
      <c r="B11" s="15" t="s">
        <v>418</v>
      </c>
      <c r="C11" s="14">
        <v>0.27772676963634302</v>
      </c>
      <c r="D11" s="14">
        <v>0.27343443952344199</v>
      </c>
      <c r="E11" s="14">
        <v>0.28242216009372301</v>
      </c>
      <c r="F11" s="14"/>
      <c r="G11" s="14">
        <v>0.265261217813482</v>
      </c>
      <c r="H11" s="14">
        <v>0.27796034685347898</v>
      </c>
      <c r="I11" s="14">
        <v>0.25932583036292201</v>
      </c>
      <c r="J11" s="14">
        <v>0.30859183047699201</v>
      </c>
      <c r="K11" s="14"/>
      <c r="L11" s="14">
        <v>0.24772318542188099</v>
      </c>
      <c r="M11" s="14">
        <v>0.28305862743763399</v>
      </c>
      <c r="N11" s="14">
        <v>0.260627388579033</v>
      </c>
      <c r="O11" s="14">
        <v>0.30026262866041198</v>
      </c>
      <c r="P11" s="14">
        <v>0.26981066298145601</v>
      </c>
      <c r="Q11" s="14">
        <v>0.27603749387468901</v>
      </c>
      <c r="R11" s="14">
        <v>0.27427061988087997</v>
      </c>
      <c r="S11" s="14">
        <v>0.31006600438180998</v>
      </c>
      <c r="T11" s="14">
        <v>0.29182732922641802</v>
      </c>
      <c r="U11" s="14">
        <v>0.30344981477760702</v>
      </c>
      <c r="V11" s="14">
        <v>0.31906245776555298</v>
      </c>
      <c r="W11" s="14">
        <v>0.16393869706146499</v>
      </c>
      <c r="X11" s="14"/>
      <c r="Y11" s="14">
        <v>0.25281074156609701</v>
      </c>
      <c r="Z11" s="14">
        <v>0.24723184713052601</v>
      </c>
      <c r="AA11" s="14">
        <v>0.28715055263634898</v>
      </c>
      <c r="AB11" s="14"/>
      <c r="AC11" s="14">
        <v>0.27463481541514001</v>
      </c>
      <c r="AD11" s="14">
        <v>0.25675960673017501</v>
      </c>
      <c r="AE11" s="14">
        <v>0.31137238660218203</v>
      </c>
      <c r="AF11" s="14"/>
      <c r="AG11" s="14">
        <v>0.19840398592882999</v>
      </c>
      <c r="AH11" s="14">
        <v>0.29909919004270202</v>
      </c>
      <c r="AI11" s="14">
        <v>0.24019324204387299</v>
      </c>
      <c r="AJ11" s="14">
        <v>0.29246386956380499</v>
      </c>
      <c r="AK11" s="14">
        <v>0.28233267529321099</v>
      </c>
    </row>
    <row r="12" spans="2:37" x14ac:dyDescent="0.3">
      <c r="B12" s="15" t="s">
        <v>248</v>
      </c>
      <c r="C12" s="14">
        <v>5.0397996363730102E-2</v>
      </c>
      <c r="D12" s="14">
        <v>5.1556406621887998E-2</v>
      </c>
      <c r="E12" s="14">
        <v>4.89345366097707E-2</v>
      </c>
      <c r="F12" s="14"/>
      <c r="G12" s="14">
        <v>4.8865182172574601E-2</v>
      </c>
      <c r="H12" s="14">
        <v>4.9692098782120497E-2</v>
      </c>
      <c r="I12" s="14">
        <v>5.1838694253056303E-2</v>
      </c>
      <c r="J12" s="14">
        <v>5.2257984449004397E-2</v>
      </c>
      <c r="K12" s="14"/>
      <c r="L12" s="14">
        <v>4.3325781521379503E-2</v>
      </c>
      <c r="M12" s="14">
        <v>6.0253267913636201E-2</v>
      </c>
      <c r="N12" s="14">
        <v>5.2629583789978097E-2</v>
      </c>
      <c r="O12" s="14">
        <v>3.4581187223403899E-2</v>
      </c>
      <c r="P12" s="14">
        <v>7.1168407654000301E-2</v>
      </c>
      <c r="Q12" s="14">
        <v>5.6589789784852303E-2</v>
      </c>
      <c r="R12" s="14">
        <v>5.0161108160556099E-2</v>
      </c>
      <c r="S12" s="14">
        <v>8.1576389113940703E-2</v>
      </c>
      <c r="T12" s="14">
        <v>4.2020374673517803E-2</v>
      </c>
      <c r="U12" s="14">
        <v>4.55332389650729E-2</v>
      </c>
      <c r="V12" s="14">
        <v>4.1194576405019799E-2</v>
      </c>
      <c r="W12" s="14">
        <v>3.4942170226487199E-2</v>
      </c>
      <c r="X12" s="14"/>
      <c r="Y12" s="14">
        <v>4.3717199606701701E-2</v>
      </c>
      <c r="Z12" s="14">
        <v>4.37381646933429E-2</v>
      </c>
      <c r="AA12" s="14">
        <v>7.1110162490069503E-2</v>
      </c>
      <c r="AB12" s="14"/>
      <c r="AC12" s="14">
        <v>3.9943583576660398E-2</v>
      </c>
      <c r="AD12" s="14">
        <v>5.5335665739393601E-2</v>
      </c>
      <c r="AE12" s="14">
        <v>5.2105002671240401E-2</v>
      </c>
      <c r="AF12" s="14"/>
      <c r="AG12" s="14">
        <v>5.8563334745421802E-2</v>
      </c>
      <c r="AH12" s="14">
        <v>5.8861308148075699E-2</v>
      </c>
      <c r="AI12" s="14">
        <v>5.1794717377695303E-2</v>
      </c>
      <c r="AJ12" s="14">
        <v>4.0400077140003397E-2</v>
      </c>
      <c r="AK12" s="14">
        <v>6.8411599981349602E-2</v>
      </c>
    </row>
    <row r="13" spans="2:37" x14ac:dyDescent="0.3">
      <c r="B13" s="15" t="s">
        <v>249</v>
      </c>
      <c r="C13" s="14">
        <v>1.4399485530759501E-2</v>
      </c>
      <c r="D13" s="14">
        <v>1.9199161333877099E-2</v>
      </c>
      <c r="E13" s="14">
        <v>9.8082629917200393E-3</v>
      </c>
      <c r="F13" s="14"/>
      <c r="G13" s="14">
        <v>1.61936115808047E-2</v>
      </c>
      <c r="H13" s="14">
        <v>7.8629245261699794E-3</v>
      </c>
      <c r="I13" s="14">
        <v>1.56543154215464E-2</v>
      </c>
      <c r="J13" s="14">
        <v>1.8358079577369801E-2</v>
      </c>
      <c r="K13" s="14"/>
      <c r="L13" s="14">
        <v>3.6985813016263899E-2</v>
      </c>
      <c r="M13" s="14">
        <v>2.0380240536331501E-2</v>
      </c>
      <c r="N13" s="14">
        <v>2.0103882441861499E-2</v>
      </c>
      <c r="O13" s="14">
        <v>1.06934226830778E-2</v>
      </c>
      <c r="P13" s="14">
        <v>1.83839540626103E-2</v>
      </c>
      <c r="Q13" s="14">
        <v>7.2730790006718098E-3</v>
      </c>
      <c r="R13" s="14">
        <v>8.32865568124036E-3</v>
      </c>
      <c r="S13" s="14">
        <v>0</v>
      </c>
      <c r="T13" s="14">
        <v>6.71643403428945E-3</v>
      </c>
      <c r="U13" s="14">
        <v>3.6912660504295198E-3</v>
      </c>
      <c r="V13" s="14">
        <v>6.4909222082786301E-3</v>
      </c>
      <c r="W13" s="14">
        <v>0</v>
      </c>
      <c r="X13" s="14"/>
      <c r="Y13" s="14">
        <v>6.4480548170572699E-3</v>
      </c>
      <c r="Z13" s="14">
        <v>1.9712288111324201E-2</v>
      </c>
      <c r="AA13" s="14">
        <v>1.58820112547861E-2</v>
      </c>
      <c r="AB13" s="14"/>
      <c r="AC13" s="14">
        <v>1.2175766752193101E-2</v>
      </c>
      <c r="AD13" s="14">
        <v>1.5439590833138599E-2</v>
      </c>
      <c r="AE13" s="14">
        <v>1.27502462441259E-2</v>
      </c>
      <c r="AF13" s="14"/>
      <c r="AG13" s="14">
        <v>4.9991070298819801E-2</v>
      </c>
      <c r="AH13" s="14">
        <v>2.07137015934836E-2</v>
      </c>
      <c r="AI13" s="14">
        <v>6.3001165926756496E-3</v>
      </c>
      <c r="AJ13" s="14">
        <v>1.13370435178084E-2</v>
      </c>
      <c r="AK13" s="14">
        <v>1.6029917733301102E-2</v>
      </c>
    </row>
    <row r="14" spans="2:37" x14ac:dyDescent="0.3">
      <c r="B14" s="15" t="s">
        <v>122</v>
      </c>
      <c r="C14" s="14">
        <v>4.2856837966203598E-2</v>
      </c>
      <c r="D14" s="14">
        <v>2.5545456755559099E-2</v>
      </c>
      <c r="E14" s="14">
        <v>5.8741035078017499E-2</v>
      </c>
      <c r="F14" s="14"/>
      <c r="G14" s="14">
        <v>2.6656086247820801E-2</v>
      </c>
      <c r="H14" s="14">
        <v>4.2866568572167703E-2</v>
      </c>
      <c r="I14" s="14">
        <v>3.0665293113806402E-2</v>
      </c>
      <c r="J14" s="14">
        <v>6.9067931515193401E-2</v>
      </c>
      <c r="K14" s="14"/>
      <c r="L14" s="14">
        <v>3.08406381461536E-2</v>
      </c>
      <c r="M14" s="14">
        <v>5.7634347713361803E-2</v>
      </c>
      <c r="N14" s="14">
        <v>5.2975796640182801E-2</v>
      </c>
      <c r="O14" s="14">
        <v>5.5021333877532698E-2</v>
      </c>
      <c r="P14" s="14">
        <v>3.2351535822094997E-2</v>
      </c>
      <c r="Q14" s="14">
        <v>3.0950875260542E-2</v>
      </c>
      <c r="R14" s="14">
        <v>3.2756204081307402E-2</v>
      </c>
      <c r="S14" s="14">
        <v>3.3410652424012803E-2</v>
      </c>
      <c r="T14" s="14">
        <v>5.6168222097269599E-2</v>
      </c>
      <c r="U14" s="14">
        <v>2.93966971237609E-2</v>
      </c>
      <c r="V14" s="14">
        <v>2.5370644581807201E-2</v>
      </c>
      <c r="W14" s="14">
        <v>9.2187444051367501E-2</v>
      </c>
      <c r="X14" s="14"/>
      <c r="Y14" s="14">
        <v>1.40750192323052E-2</v>
      </c>
      <c r="Z14" s="14">
        <v>3.8277207754873699E-2</v>
      </c>
      <c r="AA14" s="14">
        <v>1.6299342265014002E-2</v>
      </c>
      <c r="AB14" s="14"/>
      <c r="AC14" s="14">
        <v>2.34021624199473E-2</v>
      </c>
      <c r="AD14" s="14">
        <v>3.9854333624771199E-2</v>
      </c>
      <c r="AE14" s="14">
        <v>7.91181744247971E-2</v>
      </c>
      <c r="AF14" s="14"/>
      <c r="AG14" s="14">
        <v>1.8162473470350701E-2</v>
      </c>
      <c r="AH14" s="14">
        <v>3.3495038386808902E-2</v>
      </c>
      <c r="AI14" s="14">
        <v>1.98431308400818E-2</v>
      </c>
      <c r="AJ14" s="14">
        <v>4.0548390283343803E-2</v>
      </c>
      <c r="AK14" s="14">
        <v>5.3969835384050299E-2</v>
      </c>
    </row>
    <row r="15" spans="2:37" x14ac:dyDescent="0.3">
      <c r="B15" s="15" t="s">
        <v>250</v>
      </c>
      <c r="C15" s="21">
        <v>0.61461891050296402</v>
      </c>
      <c r="D15" s="21">
        <v>0.630264535765233</v>
      </c>
      <c r="E15" s="21">
        <v>0.60009400522676903</v>
      </c>
      <c r="F15" s="21"/>
      <c r="G15" s="21">
        <v>0.64302390218531802</v>
      </c>
      <c r="H15" s="21">
        <v>0.621618061266063</v>
      </c>
      <c r="I15" s="21">
        <v>0.64251586684866901</v>
      </c>
      <c r="J15" s="21">
        <v>0.55172417398144002</v>
      </c>
      <c r="K15" s="21"/>
      <c r="L15" s="21">
        <v>0.64112458189432198</v>
      </c>
      <c r="M15" s="21">
        <v>0.57867351639903697</v>
      </c>
      <c r="N15" s="21">
        <v>0.613663348548944</v>
      </c>
      <c r="O15" s="21">
        <v>0.59944142755557395</v>
      </c>
      <c r="P15" s="21">
        <v>0.60828543947983804</v>
      </c>
      <c r="Q15" s="21">
        <v>0.62914876207924497</v>
      </c>
      <c r="R15" s="21">
        <v>0.63448341219601601</v>
      </c>
      <c r="S15" s="21">
        <v>0.57494695408023599</v>
      </c>
      <c r="T15" s="21">
        <v>0.60326763996850497</v>
      </c>
      <c r="U15" s="21">
        <v>0.61792898308312905</v>
      </c>
      <c r="V15" s="21">
        <v>0.60788139903934102</v>
      </c>
      <c r="W15" s="21">
        <v>0.70893168866068001</v>
      </c>
      <c r="X15" s="21"/>
      <c r="Y15" s="21">
        <v>0.68294898477783905</v>
      </c>
      <c r="Z15" s="21">
        <v>0.65104049230993299</v>
      </c>
      <c r="AA15" s="21">
        <v>0.609557931353781</v>
      </c>
      <c r="AB15" s="21"/>
      <c r="AC15" s="21">
        <v>0.64984367183605896</v>
      </c>
      <c r="AD15" s="21">
        <v>0.63261080307252204</v>
      </c>
      <c r="AE15" s="21">
        <v>0.54465419005765503</v>
      </c>
      <c r="AF15" s="21"/>
      <c r="AG15" s="21">
        <v>0.67487913555657797</v>
      </c>
      <c r="AH15" s="21">
        <v>0.58783076182892902</v>
      </c>
      <c r="AI15" s="21">
        <v>0.68186879314567395</v>
      </c>
      <c r="AJ15" s="21">
        <v>0.61525061949504001</v>
      </c>
      <c r="AK15" s="21">
        <v>0.57925597160808795</v>
      </c>
    </row>
    <row r="16" spans="2:37" x14ac:dyDescent="0.3">
      <c r="B16" s="15" t="s">
        <v>251</v>
      </c>
      <c r="C16" s="21">
        <v>6.4797481894489695E-2</v>
      </c>
      <c r="D16" s="21">
        <v>7.0755567955765E-2</v>
      </c>
      <c r="E16" s="21">
        <v>5.87427996014908E-2</v>
      </c>
      <c r="F16" s="21"/>
      <c r="G16" s="21">
        <v>6.5058793753379293E-2</v>
      </c>
      <c r="H16" s="21">
        <v>5.7555023308290501E-2</v>
      </c>
      <c r="I16" s="21">
        <v>6.74930096746027E-2</v>
      </c>
      <c r="J16" s="21">
        <v>7.0616064026374201E-2</v>
      </c>
      <c r="K16" s="21"/>
      <c r="L16" s="21">
        <v>8.0311594537643305E-2</v>
      </c>
      <c r="M16" s="21">
        <v>8.0633508449967695E-2</v>
      </c>
      <c r="N16" s="21">
        <v>7.2733466231839697E-2</v>
      </c>
      <c r="O16" s="21">
        <v>4.5274609906481598E-2</v>
      </c>
      <c r="P16" s="21">
        <v>8.9552361716610601E-2</v>
      </c>
      <c r="Q16" s="21">
        <v>6.3862868785524093E-2</v>
      </c>
      <c r="R16" s="21">
        <v>5.8489763841796501E-2</v>
      </c>
      <c r="S16" s="21">
        <v>8.1576389113940703E-2</v>
      </c>
      <c r="T16" s="21">
        <v>4.8736808707807298E-2</v>
      </c>
      <c r="U16" s="21">
        <v>4.9224505015502497E-2</v>
      </c>
      <c r="V16" s="21">
        <v>4.7685498613298502E-2</v>
      </c>
      <c r="W16" s="21">
        <v>3.4942170226487199E-2</v>
      </c>
      <c r="X16" s="21"/>
      <c r="Y16" s="21">
        <v>5.0165254423758902E-2</v>
      </c>
      <c r="Z16" s="21">
        <v>6.3450452804667101E-2</v>
      </c>
      <c r="AA16" s="21">
        <v>8.6992173744855503E-2</v>
      </c>
      <c r="AB16" s="21"/>
      <c r="AC16" s="21">
        <v>5.2119350328853502E-2</v>
      </c>
      <c r="AD16" s="21">
        <v>7.0775256572532197E-2</v>
      </c>
      <c r="AE16" s="21">
        <v>6.4855248915366204E-2</v>
      </c>
      <c r="AF16" s="21"/>
      <c r="AG16" s="21">
        <v>0.10855440504424201</v>
      </c>
      <c r="AH16" s="21">
        <v>7.9575009741559302E-2</v>
      </c>
      <c r="AI16" s="21">
        <v>5.80948339703709E-2</v>
      </c>
      <c r="AJ16" s="21">
        <v>5.1737120657811803E-2</v>
      </c>
      <c r="AK16" s="21">
        <v>8.4441517714650693E-2</v>
      </c>
    </row>
    <row r="17" spans="2:37" x14ac:dyDescent="0.3">
      <c r="B17" s="15" t="s">
        <v>252</v>
      </c>
      <c r="C17" s="22">
        <v>0.54982142860847405</v>
      </c>
      <c r="D17" s="22">
        <v>0.55950896780946802</v>
      </c>
      <c r="E17" s="22">
        <v>0.54135120562527805</v>
      </c>
      <c r="F17" s="22"/>
      <c r="G17" s="22">
        <v>0.57796510843193905</v>
      </c>
      <c r="H17" s="22">
        <v>0.56406303795777302</v>
      </c>
      <c r="I17" s="22">
        <v>0.57502285717406698</v>
      </c>
      <c r="J17" s="22">
        <v>0.48110810995506598</v>
      </c>
      <c r="K17" s="22"/>
      <c r="L17" s="22">
        <v>0.56081298735667795</v>
      </c>
      <c r="M17" s="22">
        <v>0.498040007949069</v>
      </c>
      <c r="N17" s="22">
        <v>0.54092988231710504</v>
      </c>
      <c r="O17" s="22">
        <v>0.55416681764909204</v>
      </c>
      <c r="P17" s="22">
        <v>0.51873307776322797</v>
      </c>
      <c r="Q17" s="22">
        <v>0.56528589329372103</v>
      </c>
      <c r="R17" s="22">
        <v>0.57599364835421896</v>
      </c>
      <c r="S17" s="22">
        <v>0.493370564966296</v>
      </c>
      <c r="T17" s="22">
        <v>0.55453083126069802</v>
      </c>
      <c r="U17" s="22">
        <v>0.56870447806762703</v>
      </c>
      <c r="V17" s="22">
        <v>0.56019590042604295</v>
      </c>
      <c r="W17" s="22">
        <v>0.67398951843419297</v>
      </c>
      <c r="X17" s="22"/>
      <c r="Y17" s="22">
        <v>0.63278373035407998</v>
      </c>
      <c r="Z17" s="22">
        <v>0.587590039505266</v>
      </c>
      <c r="AA17" s="22">
        <v>0.52256575760892499</v>
      </c>
      <c r="AB17" s="22"/>
      <c r="AC17" s="22">
        <v>0.597724321507206</v>
      </c>
      <c r="AD17" s="22">
        <v>0.56183554649998901</v>
      </c>
      <c r="AE17" s="22">
        <v>0.47979894114228799</v>
      </c>
      <c r="AF17" s="22"/>
      <c r="AG17" s="22">
        <v>0.56632473051233601</v>
      </c>
      <c r="AH17" s="22">
        <v>0.50825575208736995</v>
      </c>
      <c r="AI17" s="22">
        <v>0.62377395917530298</v>
      </c>
      <c r="AJ17" s="22">
        <v>0.56351349883722801</v>
      </c>
      <c r="AK17" s="22">
        <v>0.49481445389343698</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422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245</v>
      </c>
      <c r="C9" s="14">
        <v>0.29703840696440198</v>
      </c>
      <c r="D9" s="14">
        <v>0.33887443851361099</v>
      </c>
      <c r="E9" s="14">
        <v>0.25617204679490302</v>
      </c>
      <c r="F9" s="14"/>
      <c r="G9" s="14">
        <v>0.31167192889350998</v>
      </c>
      <c r="H9" s="14">
        <v>0.29328853666633697</v>
      </c>
      <c r="I9" s="14">
        <v>0.31878124859406998</v>
      </c>
      <c r="J9" s="14">
        <v>0.267746682929355</v>
      </c>
      <c r="K9" s="14"/>
      <c r="L9" s="14">
        <v>0.31760547080767298</v>
      </c>
      <c r="M9" s="14">
        <v>0.30207118399959998</v>
      </c>
      <c r="N9" s="14">
        <v>0.23374754852704399</v>
      </c>
      <c r="O9" s="14">
        <v>0.28916332401071199</v>
      </c>
      <c r="P9" s="14">
        <v>0.35544970738102</v>
      </c>
      <c r="Q9" s="14">
        <v>0.29936127058568701</v>
      </c>
      <c r="R9" s="14">
        <v>0.317520173643492</v>
      </c>
      <c r="S9" s="14">
        <v>0.32476373817338999</v>
      </c>
      <c r="T9" s="14">
        <v>0.28195185962695302</v>
      </c>
      <c r="U9" s="14">
        <v>0.26029391068158703</v>
      </c>
      <c r="V9" s="14">
        <v>0.29643305633016398</v>
      </c>
      <c r="W9" s="14">
        <v>0.303535717086931</v>
      </c>
      <c r="X9" s="14"/>
      <c r="Y9" s="14">
        <v>0.39939444603340202</v>
      </c>
      <c r="Z9" s="14">
        <v>0.26524552705066401</v>
      </c>
      <c r="AA9" s="14">
        <v>0.25519982146658798</v>
      </c>
      <c r="AB9" s="14"/>
      <c r="AC9" s="14">
        <v>0.42685180493626101</v>
      </c>
      <c r="AD9" s="14">
        <v>0.251832352547117</v>
      </c>
      <c r="AE9" s="14">
        <v>0.167997884488817</v>
      </c>
      <c r="AF9" s="14"/>
      <c r="AG9" s="14">
        <v>0.34853940353956397</v>
      </c>
      <c r="AH9" s="14">
        <v>0.32314509521193402</v>
      </c>
      <c r="AI9" s="14">
        <v>0.31901958649765699</v>
      </c>
      <c r="AJ9" s="14">
        <v>0.30184049166579402</v>
      </c>
      <c r="AK9" s="14">
        <v>0.26058535771654701</v>
      </c>
    </row>
    <row r="10" spans="2:37" x14ac:dyDescent="0.3">
      <c r="B10" s="15" t="s">
        <v>246</v>
      </c>
      <c r="C10" s="14">
        <v>0.34864894642411098</v>
      </c>
      <c r="D10" s="14">
        <v>0.33931242994619598</v>
      </c>
      <c r="E10" s="14">
        <v>0.35872276830878203</v>
      </c>
      <c r="F10" s="14"/>
      <c r="G10" s="14">
        <v>0.36375778593706098</v>
      </c>
      <c r="H10" s="14">
        <v>0.32613081152385898</v>
      </c>
      <c r="I10" s="14">
        <v>0.37247918636014299</v>
      </c>
      <c r="J10" s="14">
        <v>0.335981728422589</v>
      </c>
      <c r="K10" s="14"/>
      <c r="L10" s="14">
        <v>0.33382812303485898</v>
      </c>
      <c r="M10" s="14">
        <v>0.34037624333980998</v>
      </c>
      <c r="N10" s="14">
        <v>0.35658251324627099</v>
      </c>
      <c r="O10" s="14">
        <v>0.36931545116487002</v>
      </c>
      <c r="P10" s="14">
        <v>0.36607936225341098</v>
      </c>
      <c r="Q10" s="14">
        <v>0.35781866334382201</v>
      </c>
      <c r="R10" s="14">
        <v>0.33169088514231898</v>
      </c>
      <c r="S10" s="14">
        <v>0.37741616772071701</v>
      </c>
      <c r="T10" s="14">
        <v>0.37636809277321898</v>
      </c>
      <c r="U10" s="14">
        <v>0.32938247278083099</v>
      </c>
      <c r="V10" s="14">
        <v>0.30676024901261401</v>
      </c>
      <c r="W10" s="14">
        <v>0.33537019614186098</v>
      </c>
      <c r="X10" s="14"/>
      <c r="Y10" s="14">
        <v>0.41112281815541502</v>
      </c>
      <c r="Z10" s="14">
        <v>0.34427681565319801</v>
      </c>
      <c r="AA10" s="14">
        <v>0.33524576501747599</v>
      </c>
      <c r="AB10" s="14"/>
      <c r="AC10" s="14">
        <v>0.35553012042759402</v>
      </c>
      <c r="AD10" s="14">
        <v>0.34812315636093699</v>
      </c>
      <c r="AE10" s="14">
        <v>0.342603529590017</v>
      </c>
      <c r="AF10" s="14"/>
      <c r="AG10" s="14">
        <v>0.39593774119373898</v>
      </c>
      <c r="AH10" s="14">
        <v>0.39429243461241398</v>
      </c>
      <c r="AI10" s="14">
        <v>0.367268424773039</v>
      </c>
      <c r="AJ10" s="14">
        <v>0.356212380186258</v>
      </c>
      <c r="AK10" s="14">
        <v>0.312683915216177</v>
      </c>
    </row>
    <row r="11" spans="2:37" x14ac:dyDescent="0.3">
      <c r="B11" s="15" t="s">
        <v>418</v>
      </c>
      <c r="C11" s="14">
        <v>0.202970510146464</v>
      </c>
      <c r="D11" s="14">
        <v>0.182372568008553</v>
      </c>
      <c r="E11" s="14">
        <v>0.223106807305059</v>
      </c>
      <c r="F11" s="14"/>
      <c r="G11" s="14">
        <v>0.18168664600798501</v>
      </c>
      <c r="H11" s="14">
        <v>0.20452681181961099</v>
      </c>
      <c r="I11" s="14">
        <v>0.19996490028428601</v>
      </c>
      <c r="J11" s="14">
        <v>0.22709634857692501</v>
      </c>
      <c r="K11" s="14"/>
      <c r="L11" s="14">
        <v>0.20358455467477901</v>
      </c>
      <c r="M11" s="14">
        <v>0.20208462163702801</v>
      </c>
      <c r="N11" s="14">
        <v>0.25802677746986202</v>
      </c>
      <c r="O11" s="14">
        <v>0.177733256515925</v>
      </c>
      <c r="P11" s="14">
        <v>0.162297692107741</v>
      </c>
      <c r="Q11" s="14">
        <v>0.206978629395251</v>
      </c>
      <c r="R11" s="14">
        <v>0.17673091996177301</v>
      </c>
      <c r="S11" s="14">
        <v>0.199703150709996</v>
      </c>
      <c r="T11" s="14">
        <v>0.19479605215416301</v>
      </c>
      <c r="U11" s="14">
        <v>0.251681746384806</v>
      </c>
      <c r="V11" s="14">
        <v>0.20863642618198999</v>
      </c>
      <c r="W11" s="14">
        <v>0.16431669960221401</v>
      </c>
      <c r="X11" s="14"/>
      <c r="Y11" s="14">
        <v>0.13605297944064901</v>
      </c>
      <c r="Z11" s="14">
        <v>0.218638748423058</v>
      </c>
      <c r="AA11" s="14">
        <v>0.227447882059721</v>
      </c>
      <c r="AB11" s="14"/>
      <c r="AC11" s="14">
        <v>0.14760838089519401</v>
      </c>
      <c r="AD11" s="14">
        <v>0.20893264416217999</v>
      </c>
      <c r="AE11" s="14">
        <v>0.29518376474185598</v>
      </c>
      <c r="AF11" s="14"/>
      <c r="AG11" s="14">
        <v>0.12933862231836299</v>
      </c>
      <c r="AH11" s="14">
        <v>0.17060469879149201</v>
      </c>
      <c r="AI11" s="14">
        <v>0.174801347664192</v>
      </c>
      <c r="AJ11" s="14">
        <v>0.20524150492969601</v>
      </c>
      <c r="AK11" s="14">
        <v>0.23286929103051199</v>
      </c>
    </row>
    <row r="12" spans="2:37" x14ac:dyDescent="0.3">
      <c r="B12" s="15" t="s">
        <v>248</v>
      </c>
      <c r="C12" s="14">
        <v>5.0983003539877197E-2</v>
      </c>
      <c r="D12" s="14">
        <v>5.8069015207153102E-2</v>
      </c>
      <c r="E12" s="14">
        <v>4.3748000891402399E-2</v>
      </c>
      <c r="F12" s="14"/>
      <c r="G12" s="14">
        <v>6.4829006359613306E-2</v>
      </c>
      <c r="H12" s="14">
        <v>6.02873414242917E-2</v>
      </c>
      <c r="I12" s="14">
        <v>3.1736529513708103E-2</v>
      </c>
      <c r="J12" s="14">
        <v>4.2736650400408402E-2</v>
      </c>
      <c r="K12" s="14"/>
      <c r="L12" s="14">
        <v>5.5222892086540097E-2</v>
      </c>
      <c r="M12" s="14">
        <v>5.0726876598147903E-2</v>
      </c>
      <c r="N12" s="14">
        <v>3.2977393624825803E-2</v>
      </c>
      <c r="O12" s="14">
        <v>5.86218850357485E-2</v>
      </c>
      <c r="P12" s="14">
        <v>4.2169301292694097E-2</v>
      </c>
      <c r="Q12" s="14">
        <v>4.5822674338464701E-2</v>
      </c>
      <c r="R12" s="14">
        <v>5.9074517814048398E-2</v>
      </c>
      <c r="S12" s="14">
        <v>5.6517648760324703E-2</v>
      </c>
      <c r="T12" s="14">
        <v>4.1764511341761699E-2</v>
      </c>
      <c r="U12" s="14">
        <v>5.3136709390731701E-2</v>
      </c>
      <c r="V12" s="14">
        <v>7.7805129369160703E-2</v>
      </c>
      <c r="W12" s="14">
        <v>4.7038380470090797E-2</v>
      </c>
      <c r="X12" s="14"/>
      <c r="Y12" s="14">
        <v>1.6892782380460301E-2</v>
      </c>
      <c r="Z12" s="14">
        <v>6.7657395419470204E-2</v>
      </c>
      <c r="AA12" s="14">
        <v>5.9685473881905003E-2</v>
      </c>
      <c r="AB12" s="14"/>
      <c r="AC12" s="14">
        <v>2.0201284974506802E-2</v>
      </c>
      <c r="AD12" s="14">
        <v>7.1507720728496593E-2</v>
      </c>
      <c r="AE12" s="14">
        <v>5.5534808493803899E-2</v>
      </c>
      <c r="AF12" s="14"/>
      <c r="AG12" s="14">
        <v>5.8635224884959501E-2</v>
      </c>
      <c r="AH12" s="14">
        <v>3.3147792764810703E-2</v>
      </c>
      <c r="AI12" s="14">
        <v>7.0202453535651202E-2</v>
      </c>
      <c r="AJ12" s="14">
        <v>3.8631352000658897E-2</v>
      </c>
      <c r="AK12" s="14">
        <v>6.8330145523423799E-2</v>
      </c>
    </row>
    <row r="13" spans="2:37" x14ac:dyDescent="0.3">
      <c r="B13" s="15" t="s">
        <v>249</v>
      </c>
      <c r="C13" s="14">
        <v>3.0814818842709001E-2</v>
      </c>
      <c r="D13" s="14">
        <v>3.8402908539313198E-2</v>
      </c>
      <c r="E13" s="14">
        <v>2.2948616267095101E-2</v>
      </c>
      <c r="F13" s="14"/>
      <c r="G13" s="14">
        <v>4.2836962848089501E-2</v>
      </c>
      <c r="H13" s="14">
        <v>3.0241979418622601E-2</v>
      </c>
      <c r="I13" s="14">
        <v>2.2229786888742699E-2</v>
      </c>
      <c r="J13" s="14">
        <v>2.64326713278994E-2</v>
      </c>
      <c r="K13" s="14"/>
      <c r="L13" s="14">
        <v>3.8577769513874698E-2</v>
      </c>
      <c r="M13" s="14">
        <v>2.7244734405135099E-2</v>
      </c>
      <c r="N13" s="14">
        <v>2.8955974069964901E-2</v>
      </c>
      <c r="O13" s="14">
        <v>3.96598436091498E-2</v>
      </c>
      <c r="P13" s="14">
        <v>1.3704869560245201E-2</v>
      </c>
      <c r="Q13" s="14">
        <v>3.3478446785786098E-2</v>
      </c>
      <c r="R13" s="14">
        <v>4.0940185981707303E-2</v>
      </c>
      <c r="S13" s="14">
        <v>8.36989043902211E-3</v>
      </c>
      <c r="T13" s="14">
        <v>2.0533929090516299E-2</v>
      </c>
      <c r="U13" s="14">
        <v>3.8202420044126301E-2</v>
      </c>
      <c r="V13" s="14">
        <v>3.31494093458349E-2</v>
      </c>
      <c r="W13" s="14">
        <v>3.4908348046318899E-2</v>
      </c>
      <c r="X13" s="14"/>
      <c r="Y13" s="14">
        <v>1.12817384611091E-2</v>
      </c>
      <c r="Z13" s="14">
        <v>4.0077828686537503E-2</v>
      </c>
      <c r="AA13" s="14">
        <v>6.3634279600580698E-2</v>
      </c>
      <c r="AB13" s="14"/>
      <c r="AC13" s="14">
        <v>1.14206164618013E-2</v>
      </c>
      <c r="AD13" s="14">
        <v>4.8802406684219098E-2</v>
      </c>
      <c r="AE13" s="14">
        <v>2.41875881023534E-2</v>
      </c>
      <c r="AF13" s="14"/>
      <c r="AG13" s="14">
        <v>5.8321106545427298E-2</v>
      </c>
      <c r="AH13" s="14">
        <v>2.0554438772669398E-2</v>
      </c>
      <c r="AI13" s="14">
        <v>3.1081373922148301E-2</v>
      </c>
      <c r="AJ13" s="14">
        <v>2.8595712437754901E-2</v>
      </c>
      <c r="AK13" s="14">
        <v>3.5020310517906703E-2</v>
      </c>
    </row>
    <row r="14" spans="2:37" x14ac:dyDescent="0.3">
      <c r="B14" s="15" t="s">
        <v>122</v>
      </c>
      <c r="C14" s="14">
        <v>6.9544314082436207E-2</v>
      </c>
      <c r="D14" s="14">
        <v>4.2968639785173797E-2</v>
      </c>
      <c r="E14" s="14">
        <v>9.5301760432758495E-2</v>
      </c>
      <c r="F14" s="14"/>
      <c r="G14" s="14">
        <v>3.52176699537411E-2</v>
      </c>
      <c r="H14" s="14">
        <v>8.5524519147279404E-2</v>
      </c>
      <c r="I14" s="14">
        <v>5.4808348359049699E-2</v>
      </c>
      <c r="J14" s="14">
        <v>0.10000591834282201</v>
      </c>
      <c r="K14" s="14"/>
      <c r="L14" s="14">
        <v>5.1181189882273798E-2</v>
      </c>
      <c r="M14" s="14">
        <v>7.7496340020279095E-2</v>
      </c>
      <c r="N14" s="14">
        <v>8.9709793062032306E-2</v>
      </c>
      <c r="O14" s="14">
        <v>6.5506239663593799E-2</v>
      </c>
      <c r="P14" s="14">
        <v>6.02990674048886E-2</v>
      </c>
      <c r="Q14" s="14">
        <v>5.6540315550988797E-2</v>
      </c>
      <c r="R14" s="14">
        <v>7.4043317456659902E-2</v>
      </c>
      <c r="S14" s="14">
        <v>3.32294041965496E-2</v>
      </c>
      <c r="T14" s="14">
        <v>8.4585555013387201E-2</v>
      </c>
      <c r="U14" s="14">
        <v>6.7302740717918294E-2</v>
      </c>
      <c r="V14" s="14">
        <v>7.7215729760236898E-2</v>
      </c>
      <c r="W14" s="14">
        <v>0.114830658652585</v>
      </c>
      <c r="X14" s="14"/>
      <c r="Y14" s="14">
        <v>2.52552355289643E-2</v>
      </c>
      <c r="Z14" s="14">
        <v>6.4103684767072303E-2</v>
      </c>
      <c r="AA14" s="14">
        <v>5.8786777973728603E-2</v>
      </c>
      <c r="AB14" s="14"/>
      <c r="AC14" s="14">
        <v>3.8387792304642801E-2</v>
      </c>
      <c r="AD14" s="14">
        <v>7.0801719517050193E-2</v>
      </c>
      <c r="AE14" s="14">
        <v>0.11449242458315299</v>
      </c>
      <c r="AF14" s="14"/>
      <c r="AG14" s="14">
        <v>9.2279015179481307E-3</v>
      </c>
      <c r="AH14" s="14">
        <v>5.8255539846679999E-2</v>
      </c>
      <c r="AI14" s="14">
        <v>3.7626813607312501E-2</v>
      </c>
      <c r="AJ14" s="14">
        <v>6.9478558779838495E-2</v>
      </c>
      <c r="AK14" s="14">
        <v>9.0510979995434004E-2</v>
      </c>
    </row>
    <row r="15" spans="2:37" x14ac:dyDescent="0.3">
      <c r="B15" s="15" t="s">
        <v>250</v>
      </c>
      <c r="C15" s="21">
        <v>0.64568735338851302</v>
      </c>
      <c r="D15" s="21">
        <v>0.67818686845980702</v>
      </c>
      <c r="E15" s="21">
        <v>0.61489481510368504</v>
      </c>
      <c r="F15" s="21"/>
      <c r="G15" s="21">
        <v>0.67542971483057102</v>
      </c>
      <c r="H15" s="21">
        <v>0.61941934819019495</v>
      </c>
      <c r="I15" s="21">
        <v>0.69126043495421297</v>
      </c>
      <c r="J15" s="21">
        <v>0.60372841135194399</v>
      </c>
      <c r="K15" s="21"/>
      <c r="L15" s="21">
        <v>0.65143359384253197</v>
      </c>
      <c r="M15" s="21">
        <v>0.64244742733940996</v>
      </c>
      <c r="N15" s="21">
        <v>0.59033006177331504</v>
      </c>
      <c r="O15" s="21">
        <v>0.65847877517558295</v>
      </c>
      <c r="P15" s="21">
        <v>0.72152906963443098</v>
      </c>
      <c r="Q15" s="21">
        <v>0.65717993392950902</v>
      </c>
      <c r="R15" s="21">
        <v>0.64921105878581098</v>
      </c>
      <c r="S15" s="21">
        <v>0.70217990589410795</v>
      </c>
      <c r="T15" s="21">
        <v>0.65831995240017205</v>
      </c>
      <c r="U15" s="21">
        <v>0.58967638346241802</v>
      </c>
      <c r="V15" s="21">
        <v>0.60319330534277804</v>
      </c>
      <c r="W15" s="21">
        <v>0.63890591322879198</v>
      </c>
      <c r="X15" s="21"/>
      <c r="Y15" s="21">
        <v>0.81051726418881698</v>
      </c>
      <c r="Z15" s="21">
        <v>0.60952234270386196</v>
      </c>
      <c r="AA15" s="21">
        <v>0.59044558648406498</v>
      </c>
      <c r="AB15" s="21"/>
      <c r="AC15" s="21">
        <v>0.78238192536385498</v>
      </c>
      <c r="AD15" s="21">
        <v>0.59995550890805405</v>
      </c>
      <c r="AE15" s="21">
        <v>0.51060141407883397</v>
      </c>
      <c r="AF15" s="21"/>
      <c r="AG15" s="21">
        <v>0.74447714473330295</v>
      </c>
      <c r="AH15" s="21">
        <v>0.71743752982434805</v>
      </c>
      <c r="AI15" s="21">
        <v>0.68628801127069605</v>
      </c>
      <c r="AJ15" s="21">
        <v>0.65805287185205197</v>
      </c>
      <c r="AK15" s="21">
        <v>0.57326927293272301</v>
      </c>
    </row>
    <row r="16" spans="2:37" x14ac:dyDescent="0.3">
      <c r="B16" s="15" t="s">
        <v>251</v>
      </c>
      <c r="C16" s="21">
        <v>8.1797822382586302E-2</v>
      </c>
      <c r="D16" s="21">
        <v>9.6471923746466307E-2</v>
      </c>
      <c r="E16" s="21">
        <v>6.6696617158497604E-2</v>
      </c>
      <c r="F16" s="21"/>
      <c r="G16" s="21">
        <v>0.10766596920770299</v>
      </c>
      <c r="H16" s="21">
        <v>9.0529320842914304E-2</v>
      </c>
      <c r="I16" s="21">
        <v>5.3966316402450802E-2</v>
      </c>
      <c r="J16" s="21">
        <v>6.9169321728307795E-2</v>
      </c>
      <c r="K16" s="21"/>
      <c r="L16" s="21">
        <v>9.3800661600414795E-2</v>
      </c>
      <c r="M16" s="21">
        <v>7.7971611003283106E-2</v>
      </c>
      <c r="N16" s="21">
        <v>6.19333676947907E-2</v>
      </c>
      <c r="O16" s="21">
        <v>9.82817286448983E-2</v>
      </c>
      <c r="P16" s="21">
        <v>5.5874170852939303E-2</v>
      </c>
      <c r="Q16" s="21">
        <v>7.9301121124250806E-2</v>
      </c>
      <c r="R16" s="21">
        <v>0.100014703795756</v>
      </c>
      <c r="S16" s="21">
        <v>6.4887539199346797E-2</v>
      </c>
      <c r="T16" s="21">
        <v>6.2298440432278002E-2</v>
      </c>
      <c r="U16" s="21">
        <v>9.1339129434858002E-2</v>
      </c>
      <c r="V16" s="21">
        <v>0.110954538714996</v>
      </c>
      <c r="W16" s="21">
        <v>8.19467285164098E-2</v>
      </c>
      <c r="X16" s="21"/>
      <c r="Y16" s="21">
        <v>2.8174520841569298E-2</v>
      </c>
      <c r="Z16" s="21">
        <v>0.107735224106008</v>
      </c>
      <c r="AA16" s="21">
        <v>0.123319753482486</v>
      </c>
      <c r="AB16" s="21"/>
      <c r="AC16" s="21">
        <v>3.1621901436308102E-2</v>
      </c>
      <c r="AD16" s="21">
        <v>0.120310127412716</v>
      </c>
      <c r="AE16" s="21">
        <v>7.9722396596157305E-2</v>
      </c>
      <c r="AF16" s="21"/>
      <c r="AG16" s="21">
        <v>0.116956331430387</v>
      </c>
      <c r="AH16" s="21">
        <v>5.3702231537480098E-2</v>
      </c>
      <c r="AI16" s="21">
        <v>0.1012838274578</v>
      </c>
      <c r="AJ16" s="21">
        <v>6.7227064438413794E-2</v>
      </c>
      <c r="AK16" s="21">
        <v>0.103350456041331</v>
      </c>
    </row>
    <row r="17" spans="2:37" x14ac:dyDescent="0.3">
      <c r="B17" s="15" t="s">
        <v>252</v>
      </c>
      <c r="C17" s="22">
        <v>0.56388953100592698</v>
      </c>
      <c r="D17" s="22">
        <v>0.58171494471333995</v>
      </c>
      <c r="E17" s="22">
        <v>0.54819819794518798</v>
      </c>
      <c r="F17" s="22"/>
      <c r="G17" s="22">
        <v>0.56776374562286802</v>
      </c>
      <c r="H17" s="22">
        <v>0.52889002734728097</v>
      </c>
      <c r="I17" s="22">
        <v>0.63729411855176199</v>
      </c>
      <c r="J17" s="22">
        <v>0.53455908962363696</v>
      </c>
      <c r="K17" s="22"/>
      <c r="L17" s="22">
        <v>0.55763293224211696</v>
      </c>
      <c r="M17" s="22">
        <v>0.56447581633612698</v>
      </c>
      <c r="N17" s="22">
        <v>0.52839669407852397</v>
      </c>
      <c r="O17" s="22">
        <v>0.56019704653068403</v>
      </c>
      <c r="P17" s="22">
        <v>0.66565489878149198</v>
      </c>
      <c r="Q17" s="22">
        <v>0.57787881280525799</v>
      </c>
      <c r="R17" s="22">
        <v>0.54919635499005603</v>
      </c>
      <c r="S17" s="22">
        <v>0.63729236669476097</v>
      </c>
      <c r="T17" s="22">
        <v>0.59602151196789399</v>
      </c>
      <c r="U17" s="22">
        <v>0.49833725402756002</v>
      </c>
      <c r="V17" s="22">
        <v>0.49223876662778199</v>
      </c>
      <c r="W17" s="22">
        <v>0.55695918471238204</v>
      </c>
      <c r="X17" s="22"/>
      <c r="Y17" s="22">
        <v>0.78234274334724796</v>
      </c>
      <c r="Z17" s="22">
        <v>0.50178711859785396</v>
      </c>
      <c r="AA17" s="22">
        <v>0.46712583300157901</v>
      </c>
      <c r="AB17" s="22"/>
      <c r="AC17" s="22">
        <v>0.75076002392754704</v>
      </c>
      <c r="AD17" s="22">
        <v>0.47964538149533897</v>
      </c>
      <c r="AE17" s="22">
        <v>0.43087901748267698</v>
      </c>
      <c r="AF17" s="22"/>
      <c r="AG17" s="22">
        <v>0.62752081330291598</v>
      </c>
      <c r="AH17" s="22">
        <v>0.66373529828686795</v>
      </c>
      <c r="AI17" s="22">
        <v>0.58500418381289698</v>
      </c>
      <c r="AJ17" s="22">
        <v>0.59082580741363799</v>
      </c>
      <c r="AK17" s="22">
        <v>0.46991881689139298</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423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245</v>
      </c>
      <c r="C9" s="14">
        <v>0.380535423345359</v>
      </c>
      <c r="D9" s="14">
        <v>0.41077934030768298</v>
      </c>
      <c r="E9" s="14">
        <v>0.35153568898344401</v>
      </c>
      <c r="F9" s="14"/>
      <c r="G9" s="14">
        <v>0.40866399721929803</v>
      </c>
      <c r="H9" s="14">
        <v>0.36617023716733199</v>
      </c>
      <c r="I9" s="14">
        <v>0.39716097582825899</v>
      </c>
      <c r="J9" s="14">
        <v>0.35057864735982502</v>
      </c>
      <c r="K9" s="14"/>
      <c r="L9" s="14">
        <v>0.359361103627167</v>
      </c>
      <c r="M9" s="14">
        <v>0.355962907749166</v>
      </c>
      <c r="N9" s="14">
        <v>0.32051804604617801</v>
      </c>
      <c r="O9" s="14">
        <v>0.39097226949250602</v>
      </c>
      <c r="P9" s="14">
        <v>0.35430264144370299</v>
      </c>
      <c r="Q9" s="14">
        <v>0.41395096644280299</v>
      </c>
      <c r="R9" s="14">
        <v>0.42952846747273099</v>
      </c>
      <c r="S9" s="14">
        <v>0.35059132996856601</v>
      </c>
      <c r="T9" s="14">
        <v>0.40814564334499198</v>
      </c>
      <c r="U9" s="14">
        <v>0.41013089467644798</v>
      </c>
      <c r="V9" s="14">
        <v>0.420812397607297</v>
      </c>
      <c r="W9" s="14">
        <v>0.32696237484709501</v>
      </c>
      <c r="X9" s="14"/>
      <c r="Y9" s="14">
        <v>0.46419736045565901</v>
      </c>
      <c r="Z9" s="14">
        <v>0.38567044874689099</v>
      </c>
      <c r="AA9" s="14">
        <v>0.26981554222303999</v>
      </c>
      <c r="AB9" s="14"/>
      <c r="AC9" s="14">
        <v>0.45808718292538397</v>
      </c>
      <c r="AD9" s="14">
        <v>0.38464887891301602</v>
      </c>
      <c r="AE9" s="14">
        <v>0.298426070208615</v>
      </c>
      <c r="AF9" s="14"/>
      <c r="AG9" s="14">
        <v>0.289174826344962</v>
      </c>
      <c r="AH9" s="14">
        <v>0.37797442242134</v>
      </c>
      <c r="AI9" s="14">
        <v>0.38894280559859201</v>
      </c>
      <c r="AJ9" s="14">
        <v>0.41790402145088001</v>
      </c>
      <c r="AK9" s="14">
        <v>0.31818284956659498</v>
      </c>
    </row>
    <row r="10" spans="2:37" x14ac:dyDescent="0.3">
      <c r="B10" s="15" t="s">
        <v>246</v>
      </c>
      <c r="C10" s="14">
        <v>0.39061599909412498</v>
      </c>
      <c r="D10" s="14">
        <v>0.38271977950288599</v>
      </c>
      <c r="E10" s="14">
        <v>0.39956838631519997</v>
      </c>
      <c r="F10" s="14"/>
      <c r="G10" s="14">
        <v>0.40961811339426202</v>
      </c>
      <c r="H10" s="14">
        <v>0.41965055148062003</v>
      </c>
      <c r="I10" s="14">
        <v>0.37353451585929498</v>
      </c>
      <c r="J10" s="14">
        <v>0.354194540849672</v>
      </c>
      <c r="K10" s="14"/>
      <c r="L10" s="14">
        <v>0.37041939624178699</v>
      </c>
      <c r="M10" s="14">
        <v>0.38902111098870401</v>
      </c>
      <c r="N10" s="14">
        <v>0.42654779908622398</v>
      </c>
      <c r="O10" s="14">
        <v>0.401730165585368</v>
      </c>
      <c r="P10" s="14">
        <v>0.452786292884993</v>
      </c>
      <c r="Q10" s="14">
        <v>0.38887646849315599</v>
      </c>
      <c r="R10" s="14">
        <v>0.339230009366353</v>
      </c>
      <c r="S10" s="14">
        <v>0.46125028509893201</v>
      </c>
      <c r="T10" s="14">
        <v>0.35029675645566</v>
      </c>
      <c r="U10" s="14">
        <v>0.38252066633523601</v>
      </c>
      <c r="V10" s="14">
        <v>0.36235605585112801</v>
      </c>
      <c r="W10" s="14">
        <v>0.48532174567798497</v>
      </c>
      <c r="X10" s="14"/>
      <c r="Y10" s="14">
        <v>0.40305506611494102</v>
      </c>
      <c r="Z10" s="14">
        <v>0.39697713102740001</v>
      </c>
      <c r="AA10" s="14">
        <v>0.44297067699991499</v>
      </c>
      <c r="AB10" s="14"/>
      <c r="AC10" s="14">
        <v>0.37094362197024899</v>
      </c>
      <c r="AD10" s="14">
        <v>0.41284195717428301</v>
      </c>
      <c r="AE10" s="14">
        <v>0.36890087846844299</v>
      </c>
      <c r="AF10" s="14"/>
      <c r="AG10" s="14">
        <v>0.46885490750664499</v>
      </c>
      <c r="AH10" s="14">
        <v>0.42402541163077201</v>
      </c>
      <c r="AI10" s="14">
        <v>0.38957419285824901</v>
      </c>
      <c r="AJ10" s="14">
        <v>0.38329421865664098</v>
      </c>
      <c r="AK10" s="14">
        <v>0.39812404859455303</v>
      </c>
    </row>
    <row r="11" spans="2:37" x14ac:dyDescent="0.3">
      <c r="B11" s="15" t="s">
        <v>418</v>
      </c>
      <c r="C11" s="14">
        <v>0.15790784786181</v>
      </c>
      <c r="D11" s="14">
        <v>0.143706961100355</v>
      </c>
      <c r="E11" s="14">
        <v>0.17149194813732899</v>
      </c>
      <c r="F11" s="14"/>
      <c r="G11" s="14">
        <v>0.13089635543380801</v>
      </c>
      <c r="H11" s="14">
        <v>0.148769528272929</v>
      </c>
      <c r="I11" s="14">
        <v>0.159695737354074</v>
      </c>
      <c r="J11" s="14">
        <v>0.19731456664581601</v>
      </c>
      <c r="K11" s="14"/>
      <c r="L11" s="14">
        <v>0.19843886014729001</v>
      </c>
      <c r="M11" s="14">
        <v>0.18169147690381099</v>
      </c>
      <c r="N11" s="14">
        <v>0.16380428744389899</v>
      </c>
      <c r="O11" s="14">
        <v>0.13154797590909401</v>
      </c>
      <c r="P11" s="14">
        <v>0.146848595737893</v>
      </c>
      <c r="Q11" s="14">
        <v>0.132903359463584</v>
      </c>
      <c r="R11" s="14">
        <v>0.148852347267764</v>
      </c>
      <c r="S11" s="14">
        <v>0.12200784332704399</v>
      </c>
      <c r="T11" s="14">
        <v>0.17172432252310699</v>
      </c>
      <c r="U11" s="14">
        <v>0.14366641465361199</v>
      </c>
      <c r="V11" s="14">
        <v>0.163799233584979</v>
      </c>
      <c r="W11" s="14">
        <v>8.4115909868331104E-2</v>
      </c>
      <c r="X11" s="14"/>
      <c r="Y11" s="14">
        <v>9.8406786052927006E-2</v>
      </c>
      <c r="Z11" s="14">
        <v>0.15089468031173101</v>
      </c>
      <c r="AA11" s="14">
        <v>0.21274171089621099</v>
      </c>
      <c r="AB11" s="14"/>
      <c r="AC11" s="14">
        <v>0.11802892400657</v>
      </c>
      <c r="AD11" s="14">
        <v>0.13955130177005301</v>
      </c>
      <c r="AE11" s="14">
        <v>0.23025874169825</v>
      </c>
      <c r="AF11" s="14"/>
      <c r="AG11" s="14">
        <v>0.17002914193935101</v>
      </c>
      <c r="AH11" s="14">
        <v>0.113084561022012</v>
      </c>
      <c r="AI11" s="14">
        <v>0.170074684833558</v>
      </c>
      <c r="AJ11" s="14">
        <v>0.14401493719203301</v>
      </c>
      <c r="AK11" s="14">
        <v>0.18918918694352099</v>
      </c>
    </row>
    <row r="12" spans="2:37" x14ac:dyDescent="0.3">
      <c r="B12" s="15" t="s">
        <v>248</v>
      </c>
      <c r="C12" s="14">
        <v>2.7309363845916802E-2</v>
      </c>
      <c r="D12" s="14">
        <v>3.0922381242285701E-2</v>
      </c>
      <c r="E12" s="14">
        <v>2.3301899167932901E-2</v>
      </c>
      <c r="F12" s="14"/>
      <c r="G12" s="14">
        <v>2.5541468284424801E-2</v>
      </c>
      <c r="H12" s="14">
        <v>2.7793552601951502E-2</v>
      </c>
      <c r="I12" s="14">
        <v>2.2130981283557598E-2</v>
      </c>
      <c r="J12" s="14">
        <v>3.3673294322342902E-2</v>
      </c>
      <c r="K12" s="14"/>
      <c r="L12" s="14">
        <v>4.32923611943105E-2</v>
      </c>
      <c r="M12" s="14">
        <v>2.2581243018075799E-2</v>
      </c>
      <c r="N12" s="14">
        <v>2.4059073515691198E-2</v>
      </c>
      <c r="O12" s="14">
        <v>1.48726415061937E-2</v>
      </c>
      <c r="P12" s="14">
        <v>9.1601277552856592E-3</v>
      </c>
      <c r="Q12" s="14">
        <v>3.3295864010547002E-2</v>
      </c>
      <c r="R12" s="14">
        <v>4.5648669713348501E-2</v>
      </c>
      <c r="S12" s="14">
        <v>2.4818954912994299E-2</v>
      </c>
      <c r="T12" s="14">
        <v>2.1950668923192199E-2</v>
      </c>
      <c r="U12" s="14">
        <v>2.9974030039249699E-2</v>
      </c>
      <c r="V12" s="14">
        <v>1.9174863520338599E-2</v>
      </c>
      <c r="W12" s="14">
        <v>2.3306484073440801E-2</v>
      </c>
      <c r="X12" s="14"/>
      <c r="Y12" s="14">
        <v>2.4977976125058601E-2</v>
      </c>
      <c r="Z12" s="14">
        <v>2.5224548495012801E-2</v>
      </c>
      <c r="AA12" s="14">
        <v>4.2571352023043602E-2</v>
      </c>
      <c r="AB12" s="14"/>
      <c r="AC12" s="14">
        <v>2.01215127241012E-2</v>
      </c>
      <c r="AD12" s="14">
        <v>2.77740318304508E-2</v>
      </c>
      <c r="AE12" s="14">
        <v>3.1941532090505403E-2</v>
      </c>
      <c r="AF12" s="14"/>
      <c r="AG12" s="14">
        <v>3.5865954777375302E-2</v>
      </c>
      <c r="AH12" s="14">
        <v>3.9147980255510098E-2</v>
      </c>
      <c r="AI12" s="14">
        <v>2.5202780630158201E-2</v>
      </c>
      <c r="AJ12" s="14">
        <v>1.56547606759131E-2</v>
      </c>
      <c r="AK12" s="14">
        <v>4.6936344028549203E-2</v>
      </c>
    </row>
    <row r="13" spans="2:37" x14ac:dyDescent="0.3">
      <c r="B13" s="15" t="s">
        <v>249</v>
      </c>
      <c r="C13" s="14">
        <v>7.5908982220785999E-3</v>
      </c>
      <c r="D13" s="14">
        <v>1.0723413865642699E-2</v>
      </c>
      <c r="E13" s="14">
        <v>4.5825295333621202E-3</v>
      </c>
      <c r="F13" s="14"/>
      <c r="G13" s="14">
        <v>8.3413197849225001E-3</v>
      </c>
      <c r="H13" s="14">
        <v>2.4403519842590301E-3</v>
      </c>
      <c r="I13" s="14">
        <v>1.5669170383558299E-2</v>
      </c>
      <c r="J13" s="14">
        <v>5.1325972983774998E-3</v>
      </c>
      <c r="K13" s="14"/>
      <c r="L13" s="14">
        <v>7.1226727354377203E-3</v>
      </c>
      <c r="M13" s="14">
        <v>8.0208701708086201E-3</v>
      </c>
      <c r="N13" s="14">
        <v>1.2153450473735099E-2</v>
      </c>
      <c r="O13" s="14">
        <v>1.0477348976773E-2</v>
      </c>
      <c r="P13" s="14">
        <v>4.5585900665193798E-3</v>
      </c>
      <c r="Q13" s="14">
        <v>0</v>
      </c>
      <c r="R13" s="14">
        <v>3.8861455950677899E-3</v>
      </c>
      <c r="S13" s="14">
        <v>0</v>
      </c>
      <c r="T13" s="14">
        <v>8.6440568073237606E-3</v>
      </c>
      <c r="U13" s="14">
        <v>1.10336299810815E-2</v>
      </c>
      <c r="V13" s="14">
        <v>2.1164164990822701E-2</v>
      </c>
      <c r="W13" s="14">
        <v>0</v>
      </c>
      <c r="X13" s="14"/>
      <c r="Y13" s="14">
        <v>0</v>
      </c>
      <c r="Z13" s="14">
        <v>7.1654239866407498E-3</v>
      </c>
      <c r="AA13" s="14">
        <v>1.5886114881969102E-2</v>
      </c>
      <c r="AB13" s="14"/>
      <c r="AC13" s="14">
        <v>8.4016659547289495E-3</v>
      </c>
      <c r="AD13" s="14">
        <v>5.9267045072423797E-3</v>
      </c>
      <c r="AE13" s="14">
        <v>8.4018476950500701E-3</v>
      </c>
      <c r="AF13" s="14"/>
      <c r="AG13" s="14">
        <v>2.6847267913718699E-2</v>
      </c>
      <c r="AH13" s="14">
        <v>1.24438658258685E-2</v>
      </c>
      <c r="AI13" s="14">
        <v>3.8984492449852201E-3</v>
      </c>
      <c r="AJ13" s="14">
        <v>6.6455980158867502E-3</v>
      </c>
      <c r="AK13" s="14">
        <v>6.4558028147449799E-3</v>
      </c>
    </row>
    <row r="14" spans="2:37" x14ac:dyDescent="0.3">
      <c r="B14" s="15" t="s">
        <v>122</v>
      </c>
      <c r="C14" s="14">
        <v>3.6040467630710601E-2</v>
      </c>
      <c r="D14" s="14">
        <v>2.11481239811472E-2</v>
      </c>
      <c r="E14" s="14">
        <v>4.9519547862732501E-2</v>
      </c>
      <c r="F14" s="14"/>
      <c r="G14" s="14">
        <v>1.6938745883285099E-2</v>
      </c>
      <c r="H14" s="14">
        <v>3.5175778492907997E-2</v>
      </c>
      <c r="I14" s="14">
        <v>3.1808619291255599E-2</v>
      </c>
      <c r="J14" s="14">
        <v>5.9106353523966003E-2</v>
      </c>
      <c r="K14" s="14"/>
      <c r="L14" s="14">
        <v>2.1365606054007499E-2</v>
      </c>
      <c r="M14" s="14">
        <v>4.2722391169435402E-2</v>
      </c>
      <c r="N14" s="14">
        <v>5.29173434342727E-2</v>
      </c>
      <c r="O14" s="14">
        <v>5.0399598530065599E-2</v>
      </c>
      <c r="P14" s="14">
        <v>3.2343752111605902E-2</v>
      </c>
      <c r="Q14" s="14">
        <v>3.0973341589909699E-2</v>
      </c>
      <c r="R14" s="14">
        <v>3.2854360584736203E-2</v>
      </c>
      <c r="S14" s="14">
        <v>4.1331586692462702E-2</v>
      </c>
      <c r="T14" s="14">
        <v>3.9238551945724703E-2</v>
      </c>
      <c r="U14" s="14">
        <v>2.26743643143721E-2</v>
      </c>
      <c r="V14" s="14">
        <v>1.2693284445434201E-2</v>
      </c>
      <c r="W14" s="14">
        <v>8.0293485533148606E-2</v>
      </c>
      <c r="X14" s="14"/>
      <c r="Y14" s="14">
        <v>9.3628112514144001E-3</v>
      </c>
      <c r="Z14" s="14">
        <v>3.4067767432325001E-2</v>
      </c>
      <c r="AA14" s="14">
        <v>1.6014602975821399E-2</v>
      </c>
      <c r="AB14" s="14"/>
      <c r="AC14" s="14">
        <v>2.44170924189673E-2</v>
      </c>
      <c r="AD14" s="14">
        <v>2.9257125804954699E-2</v>
      </c>
      <c r="AE14" s="14">
        <v>6.20709298391365E-2</v>
      </c>
      <c r="AF14" s="14"/>
      <c r="AG14" s="14">
        <v>9.2279015179481307E-3</v>
      </c>
      <c r="AH14" s="14">
        <v>3.3323758844497398E-2</v>
      </c>
      <c r="AI14" s="14">
        <v>2.2307086834457798E-2</v>
      </c>
      <c r="AJ14" s="14">
        <v>3.2486464008646403E-2</v>
      </c>
      <c r="AK14" s="14">
        <v>4.1111768052037E-2</v>
      </c>
    </row>
    <row r="15" spans="2:37" x14ac:dyDescent="0.3">
      <c r="B15" s="15" t="s">
        <v>250</v>
      </c>
      <c r="C15" s="21">
        <v>0.77115142243948398</v>
      </c>
      <c r="D15" s="21">
        <v>0.79349911981056898</v>
      </c>
      <c r="E15" s="21">
        <v>0.75110407529864398</v>
      </c>
      <c r="F15" s="21"/>
      <c r="G15" s="21">
        <v>0.81828211061356004</v>
      </c>
      <c r="H15" s="21">
        <v>0.78582078864795202</v>
      </c>
      <c r="I15" s="21">
        <v>0.77069549168755402</v>
      </c>
      <c r="J15" s="21">
        <v>0.70477318820949797</v>
      </c>
      <c r="K15" s="21"/>
      <c r="L15" s="21">
        <v>0.72978049986895499</v>
      </c>
      <c r="M15" s="21">
        <v>0.74498401873786901</v>
      </c>
      <c r="N15" s="21">
        <v>0.74706584513240204</v>
      </c>
      <c r="O15" s="21">
        <v>0.79270243507787397</v>
      </c>
      <c r="P15" s="21">
        <v>0.80708893432869599</v>
      </c>
      <c r="Q15" s="21">
        <v>0.80282743493595898</v>
      </c>
      <c r="R15" s="21">
        <v>0.76875847683908405</v>
      </c>
      <c r="S15" s="21">
        <v>0.81184161506749897</v>
      </c>
      <c r="T15" s="21">
        <v>0.75844239980065198</v>
      </c>
      <c r="U15" s="21">
        <v>0.79265156101168499</v>
      </c>
      <c r="V15" s="21">
        <v>0.78316845345842601</v>
      </c>
      <c r="W15" s="21">
        <v>0.81228412052507903</v>
      </c>
      <c r="X15" s="21"/>
      <c r="Y15" s="21">
        <v>0.86725242657059998</v>
      </c>
      <c r="Z15" s="21">
        <v>0.782647579774291</v>
      </c>
      <c r="AA15" s="21">
        <v>0.71278621922295504</v>
      </c>
      <c r="AB15" s="21"/>
      <c r="AC15" s="21">
        <v>0.82903080489563297</v>
      </c>
      <c r="AD15" s="21">
        <v>0.79749083608729898</v>
      </c>
      <c r="AE15" s="21">
        <v>0.667326948677058</v>
      </c>
      <c r="AF15" s="21"/>
      <c r="AG15" s="21">
        <v>0.75802973385160699</v>
      </c>
      <c r="AH15" s="21">
        <v>0.80199983405211195</v>
      </c>
      <c r="AI15" s="21">
        <v>0.77851699845684097</v>
      </c>
      <c r="AJ15" s="21">
        <v>0.80119824010752105</v>
      </c>
      <c r="AK15" s="21">
        <v>0.71630689816114801</v>
      </c>
    </row>
    <row r="16" spans="2:37" x14ac:dyDescent="0.3">
      <c r="B16" s="15" t="s">
        <v>251</v>
      </c>
      <c r="C16" s="21">
        <v>3.4900262067995402E-2</v>
      </c>
      <c r="D16" s="21">
        <v>4.1645795107928402E-2</v>
      </c>
      <c r="E16" s="21">
        <v>2.7884428701295001E-2</v>
      </c>
      <c r="F16" s="21"/>
      <c r="G16" s="21">
        <v>3.3882788069347303E-2</v>
      </c>
      <c r="H16" s="21">
        <v>3.02339045862106E-2</v>
      </c>
      <c r="I16" s="21">
        <v>3.7800151667115901E-2</v>
      </c>
      <c r="J16" s="21">
        <v>3.8805891620720401E-2</v>
      </c>
      <c r="K16" s="21"/>
      <c r="L16" s="21">
        <v>5.04150339297482E-2</v>
      </c>
      <c r="M16" s="21">
        <v>3.0602113188884401E-2</v>
      </c>
      <c r="N16" s="21">
        <v>3.6212523989426301E-2</v>
      </c>
      <c r="O16" s="21">
        <v>2.5349990482966801E-2</v>
      </c>
      <c r="P16" s="21">
        <v>1.3718717821805001E-2</v>
      </c>
      <c r="Q16" s="21">
        <v>3.3295864010547002E-2</v>
      </c>
      <c r="R16" s="21">
        <v>4.9534815308416302E-2</v>
      </c>
      <c r="S16" s="21">
        <v>2.4818954912994299E-2</v>
      </c>
      <c r="T16" s="21">
        <v>3.0594725730516002E-2</v>
      </c>
      <c r="U16" s="21">
        <v>4.1007660020331099E-2</v>
      </c>
      <c r="V16" s="21">
        <v>4.03390285111613E-2</v>
      </c>
      <c r="W16" s="21">
        <v>2.3306484073440801E-2</v>
      </c>
      <c r="X16" s="21"/>
      <c r="Y16" s="21">
        <v>2.4977976125058601E-2</v>
      </c>
      <c r="Z16" s="21">
        <v>3.2389972481653602E-2</v>
      </c>
      <c r="AA16" s="21">
        <v>5.8457466905012599E-2</v>
      </c>
      <c r="AB16" s="21"/>
      <c r="AC16" s="21">
        <v>2.8523178678830099E-2</v>
      </c>
      <c r="AD16" s="21">
        <v>3.3700736337693202E-2</v>
      </c>
      <c r="AE16" s="21">
        <v>4.0343379785555501E-2</v>
      </c>
      <c r="AF16" s="21"/>
      <c r="AG16" s="21">
        <v>6.2713222691094E-2</v>
      </c>
      <c r="AH16" s="21">
        <v>5.1591846081378699E-2</v>
      </c>
      <c r="AI16" s="21">
        <v>2.9101229875143401E-2</v>
      </c>
      <c r="AJ16" s="21">
        <v>2.2300358691799801E-2</v>
      </c>
      <c r="AK16" s="21">
        <v>5.33921468432942E-2</v>
      </c>
    </row>
    <row r="17" spans="2:37" x14ac:dyDescent="0.3">
      <c r="B17" s="15" t="s">
        <v>252</v>
      </c>
      <c r="C17" s="22">
        <v>0.73625116037148897</v>
      </c>
      <c r="D17" s="22">
        <v>0.75185332470264099</v>
      </c>
      <c r="E17" s="22">
        <v>0.72321964659734905</v>
      </c>
      <c r="F17" s="22"/>
      <c r="G17" s="22">
        <v>0.78439932254421296</v>
      </c>
      <c r="H17" s="22">
        <v>0.75558688406174102</v>
      </c>
      <c r="I17" s="22">
        <v>0.73289534002043799</v>
      </c>
      <c r="J17" s="22">
        <v>0.66596729658877696</v>
      </c>
      <c r="K17" s="22"/>
      <c r="L17" s="22">
        <v>0.67936546593920599</v>
      </c>
      <c r="M17" s="22">
        <v>0.71438190554898495</v>
      </c>
      <c r="N17" s="22">
        <v>0.71085332114297595</v>
      </c>
      <c r="O17" s="22">
        <v>0.76735244459490703</v>
      </c>
      <c r="P17" s="22">
        <v>0.79337021650689099</v>
      </c>
      <c r="Q17" s="22">
        <v>0.76953157092541202</v>
      </c>
      <c r="R17" s="22">
        <v>0.71922366153066797</v>
      </c>
      <c r="S17" s="22">
        <v>0.78702266015450495</v>
      </c>
      <c r="T17" s="22">
        <v>0.72784767407013595</v>
      </c>
      <c r="U17" s="22">
        <v>0.75164390099135303</v>
      </c>
      <c r="V17" s="22">
        <v>0.74282942494726401</v>
      </c>
      <c r="W17" s="22">
        <v>0.78897763645163899</v>
      </c>
      <c r="X17" s="22"/>
      <c r="Y17" s="22">
        <v>0.84227445044554095</v>
      </c>
      <c r="Z17" s="22">
        <v>0.75025760729263702</v>
      </c>
      <c r="AA17" s="22">
        <v>0.65432875231794196</v>
      </c>
      <c r="AB17" s="22"/>
      <c r="AC17" s="22">
        <v>0.80050762621680305</v>
      </c>
      <c r="AD17" s="22">
        <v>0.76379009974960599</v>
      </c>
      <c r="AE17" s="22">
        <v>0.62698356889150197</v>
      </c>
      <c r="AF17" s="22"/>
      <c r="AG17" s="22">
        <v>0.69531651116051296</v>
      </c>
      <c r="AH17" s="22">
        <v>0.75040798797073305</v>
      </c>
      <c r="AI17" s="22">
        <v>0.74941576858169801</v>
      </c>
      <c r="AJ17" s="22">
        <v>0.77889788141572103</v>
      </c>
      <c r="AK17" s="22">
        <v>0.66291475131785405</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424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245</v>
      </c>
      <c r="C9" s="14">
        <v>0.51434768659333396</v>
      </c>
      <c r="D9" s="14">
        <v>0.51108405673533797</v>
      </c>
      <c r="E9" s="14">
        <v>0.51762835876884195</v>
      </c>
      <c r="F9" s="14"/>
      <c r="G9" s="14">
        <v>0.54060750073980401</v>
      </c>
      <c r="H9" s="14">
        <v>0.51615309401368403</v>
      </c>
      <c r="I9" s="14">
        <v>0.51226660307875205</v>
      </c>
      <c r="J9" s="14">
        <v>0.48414470710312402</v>
      </c>
      <c r="K9" s="14"/>
      <c r="L9" s="14">
        <v>0.50392959659431402</v>
      </c>
      <c r="M9" s="14">
        <v>0.50131281044502296</v>
      </c>
      <c r="N9" s="14">
        <v>0.51904842859083899</v>
      </c>
      <c r="O9" s="14">
        <v>0.52509706809505297</v>
      </c>
      <c r="P9" s="14">
        <v>0.43495789617102798</v>
      </c>
      <c r="Q9" s="14">
        <v>0.53802283574060505</v>
      </c>
      <c r="R9" s="14">
        <v>0.52354650896947097</v>
      </c>
      <c r="S9" s="14">
        <v>0.52131762484051603</v>
      </c>
      <c r="T9" s="14">
        <v>0.53500780122835501</v>
      </c>
      <c r="U9" s="14">
        <v>0.53313515157130797</v>
      </c>
      <c r="V9" s="14">
        <v>0.52785534965341996</v>
      </c>
      <c r="W9" s="14">
        <v>0.500439458351848</v>
      </c>
      <c r="X9" s="14"/>
      <c r="Y9" s="14">
        <v>0.52596336548750799</v>
      </c>
      <c r="Z9" s="14">
        <v>0.53733781095614597</v>
      </c>
      <c r="AA9" s="14">
        <v>0.49160927422529299</v>
      </c>
      <c r="AB9" s="14"/>
      <c r="AC9" s="14">
        <v>0.57987586213225095</v>
      </c>
      <c r="AD9" s="14">
        <v>0.52939749305267703</v>
      </c>
      <c r="AE9" s="14">
        <v>0.407205807898952</v>
      </c>
      <c r="AF9" s="14"/>
      <c r="AG9" s="14">
        <v>0.35673348824873502</v>
      </c>
      <c r="AH9" s="14">
        <v>0.50806952878116396</v>
      </c>
      <c r="AI9" s="14">
        <v>0.54410011827327498</v>
      </c>
      <c r="AJ9" s="14">
        <v>0.54590902061784996</v>
      </c>
      <c r="AK9" s="14">
        <v>0.47160502857612702</v>
      </c>
    </row>
    <row r="10" spans="2:37" x14ac:dyDescent="0.3">
      <c r="B10" s="15" t="s">
        <v>246</v>
      </c>
      <c r="C10" s="14">
        <v>0.31838085714117698</v>
      </c>
      <c r="D10" s="14">
        <v>0.31734626801306698</v>
      </c>
      <c r="E10" s="14">
        <v>0.32018432338875003</v>
      </c>
      <c r="F10" s="14"/>
      <c r="G10" s="14">
        <v>0.334544919614224</v>
      </c>
      <c r="H10" s="14">
        <v>0.32239581671241702</v>
      </c>
      <c r="I10" s="14">
        <v>0.303137239668539</v>
      </c>
      <c r="J10" s="14">
        <v>0.312145788754986</v>
      </c>
      <c r="K10" s="14"/>
      <c r="L10" s="14">
        <v>0.31417206160217198</v>
      </c>
      <c r="M10" s="14">
        <v>0.328516238452075</v>
      </c>
      <c r="N10" s="14">
        <v>0.28584587523588501</v>
      </c>
      <c r="O10" s="14">
        <v>0.29912133999909102</v>
      </c>
      <c r="P10" s="14">
        <v>0.38779129413723501</v>
      </c>
      <c r="Q10" s="14">
        <v>0.28392141796356302</v>
      </c>
      <c r="R10" s="14">
        <v>0.33544754592467402</v>
      </c>
      <c r="S10" s="14">
        <v>0.33124384847170901</v>
      </c>
      <c r="T10" s="14">
        <v>0.32993156201505602</v>
      </c>
      <c r="U10" s="14">
        <v>0.29826769589785601</v>
      </c>
      <c r="V10" s="14">
        <v>0.29059732253503301</v>
      </c>
      <c r="W10" s="14">
        <v>0.38203072191674498</v>
      </c>
      <c r="X10" s="14"/>
      <c r="Y10" s="14">
        <v>0.36483281416493202</v>
      </c>
      <c r="Z10" s="14">
        <v>0.31650010615522001</v>
      </c>
      <c r="AA10" s="14">
        <v>0.32820021773031399</v>
      </c>
      <c r="AB10" s="14"/>
      <c r="AC10" s="14">
        <v>0.28140040546197698</v>
      </c>
      <c r="AD10" s="14">
        <v>0.33618521603151402</v>
      </c>
      <c r="AE10" s="14">
        <v>0.34233950595906099</v>
      </c>
      <c r="AF10" s="14"/>
      <c r="AG10" s="14">
        <v>0.42610549577246598</v>
      </c>
      <c r="AH10" s="14">
        <v>0.33136293512945603</v>
      </c>
      <c r="AI10" s="14">
        <v>0.31539496796239902</v>
      </c>
      <c r="AJ10" s="14">
        <v>0.30903606869380601</v>
      </c>
      <c r="AK10" s="14">
        <v>0.330772820838587</v>
      </c>
    </row>
    <row r="11" spans="2:37" x14ac:dyDescent="0.3">
      <c r="B11" s="15" t="s">
        <v>418</v>
      </c>
      <c r="C11" s="14">
        <v>0.11183295415394399</v>
      </c>
      <c r="D11" s="14">
        <v>0.117042831447791</v>
      </c>
      <c r="E11" s="14">
        <v>0.105493625938477</v>
      </c>
      <c r="F11" s="14"/>
      <c r="G11" s="14">
        <v>7.9609471866681394E-2</v>
      </c>
      <c r="H11" s="14">
        <v>0.106821262346842</v>
      </c>
      <c r="I11" s="14">
        <v>0.12772985766731501</v>
      </c>
      <c r="J11" s="14">
        <v>0.13818913429430499</v>
      </c>
      <c r="K11" s="14"/>
      <c r="L11" s="14">
        <v>0.104748613435393</v>
      </c>
      <c r="M11" s="14">
        <v>0.106490517648982</v>
      </c>
      <c r="N11" s="14">
        <v>0.13037759033090801</v>
      </c>
      <c r="O11" s="14">
        <v>0.115066203410553</v>
      </c>
      <c r="P11" s="14">
        <v>0.13471211150787399</v>
      </c>
      <c r="Q11" s="14">
        <v>0.13274463547174201</v>
      </c>
      <c r="R11" s="14">
        <v>8.5830714200959904E-2</v>
      </c>
      <c r="S11" s="14">
        <v>8.1716434968303595E-2</v>
      </c>
      <c r="T11" s="14">
        <v>9.7059080037728507E-2</v>
      </c>
      <c r="U11" s="14">
        <v>0.13828614032389699</v>
      </c>
      <c r="V11" s="14">
        <v>0.121588396288602</v>
      </c>
      <c r="W11" s="14">
        <v>6.0275162176025E-2</v>
      </c>
      <c r="X11" s="14"/>
      <c r="Y11" s="14">
        <v>8.0413400446465097E-2</v>
      </c>
      <c r="Z11" s="14">
        <v>9.4623709836508196E-2</v>
      </c>
      <c r="AA11" s="14">
        <v>0.125362112885407</v>
      </c>
      <c r="AB11" s="14"/>
      <c r="AC11" s="14">
        <v>9.6840971913775206E-2</v>
      </c>
      <c r="AD11" s="14">
        <v>8.6152919037791501E-2</v>
      </c>
      <c r="AE11" s="14">
        <v>0.15830257229165801</v>
      </c>
      <c r="AF11" s="14"/>
      <c r="AG11" s="14">
        <v>0.151135926522075</v>
      </c>
      <c r="AH11" s="14">
        <v>0.108926769053438</v>
      </c>
      <c r="AI11" s="14">
        <v>0.10216102069237799</v>
      </c>
      <c r="AJ11" s="14">
        <v>0.100558073363418</v>
      </c>
      <c r="AK11" s="14">
        <v>0.12582092218281099</v>
      </c>
    </row>
    <row r="12" spans="2:37" x14ac:dyDescent="0.3">
      <c r="B12" s="15" t="s">
        <v>248</v>
      </c>
      <c r="C12" s="14">
        <v>2.4844152104574899E-2</v>
      </c>
      <c r="D12" s="14">
        <v>3.04864982516432E-2</v>
      </c>
      <c r="E12" s="14">
        <v>1.9498994776135401E-2</v>
      </c>
      <c r="F12" s="14"/>
      <c r="G12" s="14">
        <v>2.77152505552597E-2</v>
      </c>
      <c r="H12" s="14">
        <v>2.4459955935733899E-2</v>
      </c>
      <c r="I12" s="14">
        <v>2.59251468436968E-2</v>
      </c>
      <c r="J12" s="14">
        <v>2.1555523058977798E-2</v>
      </c>
      <c r="K12" s="14"/>
      <c r="L12" s="14">
        <v>4.34879407396482E-2</v>
      </c>
      <c r="M12" s="14">
        <v>1.8545288607709699E-2</v>
      </c>
      <c r="N12" s="14">
        <v>3.2206621479050603E-2</v>
      </c>
      <c r="O12" s="14">
        <v>2.0332337160302499E-2</v>
      </c>
      <c r="P12" s="14">
        <v>1.9477583738614499E-2</v>
      </c>
      <c r="Q12" s="14">
        <v>1.80533380210098E-2</v>
      </c>
      <c r="R12" s="14">
        <v>2.5359417246269101E-2</v>
      </c>
      <c r="S12" s="14">
        <v>4.9151680873583903E-2</v>
      </c>
      <c r="T12" s="14">
        <v>1.1489203731903199E-2</v>
      </c>
      <c r="U12" s="14">
        <v>1.4636081438711E-2</v>
      </c>
      <c r="V12" s="14">
        <v>4.7470102295171603E-2</v>
      </c>
      <c r="W12" s="14">
        <v>0</v>
      </c>
      <c r="X12" s="14"/>
      <c r="Y12" s="14">
        <v>1.4629107408401501E-2</v>
      </c>
      <c r="Z12" s="14">
        <v>2.9757529900480799E-2</v>
      </c>
      <c r="AA12" s="14">
        <v>3.8549834869571198E-2</v>
      </c>
      <c r="AB12" s="14"/>
      <c r="AC12" s="14">
        <v>2.0097176416700401E-2</v>
      </c>
      <c r="AD12" s="14">
        <v>2.4404632285181201E-2</v>
      </c>
      <c r="AE12" s="14">
        <v>3.2984813063353297E-2</v>
      </c>
      <c r="AF12" s="14"/>
      <c r="AG12" s="14">
        <v>4.7193699264891503E-2</v>
      </c>
      <c r="AH12" s="14">
        <v>2.1512781128501302E-2</v>
      </c>
      <c r="AI12" s="14">
        <v>2.17869723514185E-2</v>
      </c>
      <c r="AJ12" s="14">
        <v>1.95752999119388E-2</v>
      </c>
      <c r="AK12" s="14">
        <v>3.64246930266129E-2</v>
      </c>
    </row>
    <row r="13" spans="2:37" x14ac:dyDescent="0.3">
      <c r="B13" s="15" t="s">
        <v>249</v>
      </c>
      <c r="C13" s="14">
        <v>5.0379551350531303E-3</v>
      </c>
      <c r="D13" s="14">
        <v>7.5786819942149997E-3</v>
      </c>
      <c r="E13" s="14">
        <v>2.59055275872628E-3</v>
      </c>
      <c r="F13" s="14"/>
      <c r="G13" s="14">
        <v>5.0908353078306899E-3</v>
      </c>
      <c r="H13" s="14">
        <v>1.22050924413371E-3</v>
      </c>
      <c r="I13" s="14">
        <v>6.0618549774719603E-3</v>
      </c>
      <c r="J13" s="14">
        <v>8.1187564944739006E-3</v>
      </c>
      <c r="K13" s="14"/>
      <c r="L13" s="14">
        <v>4.6729431621001698E-3</v>
      </c>
      <c r="M13" s="14">
        <v>4.9245927511599504E-3</v>
      </c>
      <c r="N13" s="14">
        <v>3.9454669887390098E-3</v>
      </c>
      <c r="O13" s="14">
        <v>1.14332599110127E-2</v>
      </c>
      <c r="P13" s="14">
        <v>4.5585900665193798E-3</v>
      </c>
      <c r="Q13" s="14">
        <v>3.6678306332935001E-3</v>
      </c>
      <c r="R13" s="14">
        <v>9.1996062262108703E-3</v>
      </c>
      <c r="S13" s="14">
        <v>0</v>
      </c>
      <c r="T13" s="14">
        <v>2.9211628114555999E-3</v>
      </c>
      <c r="U13" s="14">
        <v>0</v>
      </c>
      <c r="V13" s="14">
        <v>0</v>
      </c>
      <c r="W13" s="14">
        <v>2.3136601196191701E-2</v>
      </c>
      <c r="X13" s="14"/>
      <c r="Y13" s="14">
        <v>1.56166539239698E-3</v>
      </c>
      <c r="Z13" s="14">
        <v>2.0114167169439901E-3</v>
      </c>
      <c r="AA13" s="14">
        <v>5.5318239803578599E-3</v>
      </c>
      <c r="AB13" s="14"/>
      <c r="AC13" s="14">
        <v>4.7307526379343099E-3</v>
      </c>
      <c r="AD13" s="14">
        <v>3.57550709172734E-3</v>
      </c>
      <c r="AE13" s="14">
        <v>6.2731446191711801E-3</v>
      </c>
      <c r="AF13" s="14"/>
      <c r="AG13" s="14">
        <v>9.60348867388389E-3</v>
      </c>
      <c r="AH13" s="14">
        <v>1.33933396520497E-2</v>
      </c>
      <c r="AI13" s="14">
        <v>0</v>
      </c>
      <c r="AJ13" s="14">
        <v>2.7890308197713902E-3</v>
      </c>
      <c r="AK13" s="14">
        <v>9.3954020075692896E-3</v>
      </c>
    </row>
    <row r="14" spans="2:37" x14ac:dyDescent="0.3">
      <c r="B14" s="15" t="s">
        <v>122</v>
      </c>
      <c r="C14" s="14">
        <v>2.5556394871917298E-2</v>
      </c>
      <c r="D14" s="14">
        <v>1.6461663557945001E-2</v>
      </c>
      <c r="E14" s="14">
        <v>3.4604144369069299E-2</v>
      </c>
      <c r="F14" s="14"/>
      <c r="G14" s="14">
        <v>1.24320219161998E-2</v>
      </c>
      <c r="H14" s="14">
        <v>2.8949361747189799E-2</v>
      </c>
      <c r="I14" s="14">
        <v>2.48792977642249E-2</v>
      </c>
      <c r="J14" s="14">
        <v>3.5846090294133701E-2</v>
      </c>
      <c r="K14" s="14"/>
      <c r="L14" s="14">
        <v>2.8988844466372898E-2</v>
      </c>
      <c r="M14" s="14">
        <v>4.0210552095050499E-2</v>
      </c>
      <c r="N14" s="14">
        <v>2.85760173745782E-2</v>
      </c>
      <c r="O14" s="14">
        <v>2.8949791423988399E-2</v>
      </c>
      <c r="P14" s="14">
        <v>1.8502524378730199E-2</v>
      </c>
      <c r="Q14" s="14">
        <v>2.3589942169786899E-2</v>
      </c>
      <c r="R14" s="14">
        <v>2.06162074324155E-2</v>
      </c>
      <c r="S14" s="14">
        <v>1.65704108458876E-2</v>
      </c>
      <c r="T14" s="14">
        <v>2.35911901755021E-2</v>
      </c>
      <c r="U14" s="14">
        <v>1.56749307682288E-2</v>
      </c>
      <c r="V14" s="14">
        <v>1.24888292277732E-2</v>
      </c>
      <c r="W14" s="14">
        <v>3.4118056359190699E-2</v>
      </c>
      <c r="X14" s="14"/>
      <c r="Y14" s="14">
        <v>1.25996471002964E-2</v>
      </c>
      <c r="Z14" s="14">
        <v>1.9769426434701001E-2</v>
      </c>
      <c r="AA14" s="14">
        <v>1.0746736309055999E-2</v>
      </c>
      <c r="AB14" s="14"/>
      <c r="AC14" s="14">
        <v>1.7054831437362E-2</v>
      </c>
      <c r="AD14" s="14">
        <v>2.0284232501108699E-2</v>
      </c>
      <c r="AE14" s="14">
        <v>5.2894156167804601E-2</v>
      </c>
      <c r="AF14" s="14"/>
      <c r="AG14" s="14">
        <v>9.2279015179481307E-3</v>
      </c>
      <c r="AH14" s="14">
        <v>1.67346462553917E-2</v>
      </c>
      <c r="AI14" s="14">
        <v>1.655692072053E-2</v>
      </c>
      <c r="AJ14" s="14">
        <v>2.2132506593216E-2</v>
      </c>
      <c r="AK14" s="14">
        <v>2.5981133368292102E-2</v>
      </c>
    </row>
    <row r="15" spans="2:37" x14ac:dyDescent="0.3">
      <c r="B15" s="15" t="s">
        <v>250</v>
      </c>
      <c r="C15" s="21">
        <v>0.832728543734511</v>
      </c>
      <c r="D15" s="21">
        <v>0.82843032474840494</v>
      </c>
      <c r="E15" s="21">
        <v>0.83781268215759197</v>
      </c>
      <c r="F15" s="21"/>
      <c r="G15" s="21">
        <v>0.87515242035402796</v>
      </c>
      <c r="H15" s="21">
        <v>0.83854891072610105</v>
      </c>
      <c r="I15" s="21">
        <v>0.81540384274729105</v>
      </c>
      <c r="J15" s="21">
        <v>0.79629049585810996</v>
      </c>
      <c r="K15" s="21"/>
      <c r="L15" s="21">
        <v>0.81810165819648595</v>
      </c>
      <c r="M15" s="21">
        <v>0.82982904889709797</v>
      </c>
      <c r="N15" s="21">
        <v>0.804894303826724</v>
      </c>
      <c r="O15" s="21">
        <v>0.82421840809414404</v>
      </c>
      <c r="P15" s="21">
        <v>0.82274919030826199</v>
      </c>
      <c r="Q15" s="21">
        <v>0.82194425370416802</v>
      </c>
      <c r="R15" s="21">
        <v>0.85899405489414504</v>
      </c>
      <c r="S15" s="21">
        <v>0.85256147331222498</v>
      </c>
      <c r="T15" s="21">
        <v>0.86493936324341103</v>
      </c>
      <c r="U15" s="21">
        <v>0.83140284746916304</v>
      </c>
      <c r="V15" s="21">
        <v>0.81845267218845297</v>
      </c>
      <c r="W15" s="21">
        <v>0.88247018026859303</v>
      </c>
      <c r="X15" s="21"/>
      <c r="Y15" s="21">
        <v>0.89079617965243996</v>
      </c>
      <c r="Z15" s="21">
        <v>0.85383791711136603</v>
      </c>
      <c r="AA15" s="21">
        <v>0.81980949195560804</v>
      </c>
      <c r="AB15" s="21"/>
      <c r="AC15" s="21">
        <v>0.86127626759422804</v>
      </c>
      <c r="AD15" s="21">
        <v>0.86558270908419099</v>
      </c>
      <c r="AE15" s="21">
        <v>0.74954531385801304</v>
      </c>
      <c r="AF15" s="21"/>
      <c r="AG15" s="21">
        <v>0.782838984021202</v>
      </c>
      <c r="AH15" s="21">
        <v>0.83943246391061999</v>
      </c>
      <c r="AI15" s="21">
        <v>0.85949508623567406</v>
      </c>
      <c r="AJ15" s="21">
        <v>0.85494508931165603</v>
      </c>
      <c r="AK15" s="21">
        <v>0.80237784941471402</v>
      </c>
    </row>
    <row r="16" spans="2:37" x14ac:dyDescent="0.3">
      <c r="B16" s="15" t="s">
        <v>251</v>
      </c>
      <c r="C16" s="21">
        <v>2.9882107239628E-2</v>
      </c>
      <c r="D16" s="21">
        <v>3.8065180245858199E-2</v>
      </c>
      <c r="E16" s="21">
        <v>2.2089547534861701E-2</v>
      </c>
      <c r="F16" s="21"/>
      <c r="G16" s="21">
        <v>3.2806085863090403E-2</v>
      </c>
      <c r="H16" s="21">
        <v>2.56804651798676E-2</v>
      </c>
      <c r="I16" s="21">
        <v>3.1987001821168697E-2</v>
      </c>
      <c r="J16" s="21">
        <v>2.9674279553451699E-2</v>
      </c>
      <c r="K16" s="21"/>
      <c r="L16" s="21">
        <v>4.81608839017484E-2</v>
      </c>
      <c r="M16" s="21">
        <v>2.3469881358869599E-2</v>
      </c>
      <c r="N16" s="21">
        <v>3.6152088467789598E-2</v>
      </c>
      <c r="O16" s="21">
        <v>3.1765597071315203E-2</v>
      </c>
      <c r="P16" s="21">
        <v>2.4036173805133901E-2</v>
      </c>
      <c r="Q16" s="21">
        <v>2.1721168654303302E-2</v>
      </c>
      <c r="R16" s="21">
        <v>3.4559023472479897E-2</v>
      </c>
      <c r="S16" s="21">
        <v>4.9151680873583903E-2</v>
      </c>
      <c r="T16" s="21">
        <v>1.44103665433588E-2</v>
      </c>
      <c r="U16" s="21">
        <v>1.4636081438711E-2</v>
      </c>
      <c r="V16" s="21">
        <v>4.7470102295171603E-2</v>
      </c>
      <c r="W16" s="21">
        <v>2.3136601196191701E-2</v>
      </c>
      <c r="X16" s="21"/>
      <c r="Y16" s="21">
        <v>1.61907728007985E-2</v>
      </c>
      <c r="Z16" s="21">
        <v>3.1768946617424701E-2</v>
      </c>
      <c r="AA16" s="21">
        <v>4.4081658849928998E-2</v>
      </c>
      <c r="AB16" s="21"/>
      <c r="AC16" s="21">
        <v>2.4827929054634799E-2</v>
      </c>
      <c r="AD16" s="21">
        <v>2.7980139376908599E-2</v>
      </c>
      <c r="AE16" s="21">
        <v>3.9257957682524498E-2</v>
      </c>
      <c r="AF16" s="21"/>
      <c r="AG16" s="21">
        <v>5.6797187938775397E-2</v>
      </c>
      <c r="AH16" s="21">
        <v>3.4906120780551102E-2</v>
      </c>
      <c r="AI16" s="21">
        <v>2.17869723514185E-2</v>
      </c>
      <c r="AJ16" s="21">
        <v>2.2364330731710201E-2</v>
      </c>
      <c r="AK16" s="21">
        <v>4.5820095034182197E-2</v>
      </c>
    </row>
    <row r="17" spans="2:37" x14ac:dyDescent="0.3">
      <c r="B17" s="15" t="s">
        <v>252</v>
      </c>
      <c r="C17" s="22">
        <v>0.80284643649488296</v>
      </c>
      <c r="D17" s="22">
        <v>0.79036514450254702</v>
      </c>
      <c r="E17" s="22">
        <v>0.81572313462273005</v>
      </c>
      <c r="F17" s="22"/>
      <c r="G17" s="22">
        <v>0.84234633449093799</v>
      </c>
      <c r="H17" s="22">
        <v>0.81286844554623305</v>
      </c>
      <c r="I17" s="22">
        <v>0.78341684092612196</v>
      </c>
      <c r="J17" s="22">
        <v>0.76661621630465804</v>
      </c>
      <c r="K17" s="22"/>
      <c r="L17" s="22">
        <v>0.76994077429473795</v>
      </c>
      <c r="M17" s="22">
        <v>0.80635916753822801</v>
      </c>
      <c r="N17" s="22">
        <v>0.76874221535893505</v>
      </c>
      <c r="O17" s="22">
        <v>0.79245281102282805</v>
      </c>
      <c r="P17" s="22">
        <v>0.79871301650312898</v>
      </c>
      <c r="Q17" s="22">
        <v>0.80022308504986495</v>
      </c>
      <c r="R17" s="22">
        <v>0.82443503142166497</v>
      </c>
      <c r="S17" s="22">
        <v>0.80340979243864097</v>
      </c>
      <c r="T17" s="22">
        <v>0.850528996700052</v>
      </c>
      <c r="U17" s="22">
        <v>0.81676676603045195</v>
      </c>
      <c r="V17" s="22">
        <v>0.77098256989328096</v>
      </c>
      <c r="W17" s="22">
        <v>0.85933357907240104</v>
      </c>
      <c r="X17" s="22"/>
      <c r="Y17" s="22">
        <v>0.87460540685164201</v>
      </c>
      <c r="Z17" s="22">
        <v>0.82206897049394101</v>
      </c>
      <c r="AA17" s="22">
        <v>0.77572783310567905</v>
      </c>
      <c r="AB17" s="22"/>
      <c r="AC17" s="22">
        <v>0.83644833853959299</v>
      </c>
      <c r="AD17" s="22">
        <v>0.83760256970728297</v>
      </c>
      <c r="AE17" s="22">
        <v>0.71028735617548799</v>
      </c>
      <c r="AF17" s="22"/>
      <c r="AG17" s="22">
        <v>0.72604179608242603</v>
      </c>
      <c r="AH17" s="22">
        <v>0.80452634313006899</v>
      </c>
      <c r="AI17" s="22">
        <v>0.83770811388425503</v>
      </c>
      <c r="AJ17" s="22">
        <v>0.83258075857994596</v>
      </c>
      <c r="AK17" s="22">
        <v>0.75655775438053197</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K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425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x14ac:dyDescent="0.3">
      <c r="B9" s="15" t="s">
        <v>245</v>
      </c>
      <c r="C9" s="14">
        <v>0.38772844243233801</v>
      </c>
      <c r="D9" s="14">
        <v>0.41262068787535899</v>
      </c>
      <c r="E9" s="14">
        <v>0.36333949363011803</v>
      </c>
      <c r="F9" s="14"/>
      <c r="G9" s="14">
        <v>0.41505925292698598</v>
      </c>
      <c r="H9" s="14">
        <v>0.38784798606066001</v>
      </c>
      <c r="I9" s="14">
        <v>0.41518815725663899</v>
      </c>
      <c r="J9" s="14">
        <v>0.33282791159605501</v>
      </c>
      <c r="K9" s="14"/>
      <c r="L9" s="14">
        <v>0.39004968741443002</v>
      </c>
      <c r="M9" s="14">
        <v>0.37893594659968399</v>
      </c>
      <c r="N9" s="14">
        <v>0.36888447439049399</v>
      </c>
      <c r="O9" s="14">
        <v>0.34336574705378903</v>
      </c>
      <c r="P9" s="14">
        <v>0.39279790759583</v>
      </c>
      <c r="Q9" s="14">
        <v>0.36388464763010397</v>
      </c>
      <c r="R9" s="14">
        <v>0.42467992444464497</v>
      </c>
      <c r="S9" s="14">
        <v>0.41837514331562298</v>
      </c>
      <c r="T9" s="14">
        <v>0.42804380328981301</v>
      </c>
      <c r="U9" s="14">
        <v>0.39903576418895997</v>
      </c>
      <c r="V9" s="14">
        <v>0.379962121588513</v>
      </c>
      <c r="W9" s="14">
        <v>0.34992015462595499</v>
      </c>
      <c r="X9" s="14"/>
      <c r="Y9" s="14">
        <v>0.443446215768938</v>
      </c>
      <c r="Z9" s="14">
        <v>0.39268288559672698</v>
      </c>
      <c r="AA9" s="14">
        <v>0.32382393264965798</v>
      </c>
      <c r="AB9" s="14"/>
      <c r="AC9" s="14">
        <v>0.43731984261236001</v>
      </c>
      <c r="AD9" s="14">
        <v>0.39904805660495002</v>
      </c>
      <c r="AE9" s="14">
        <v>0.319650819248255</v>
      </c>
      <c r="AF9" s="14"/>
      <c r="AG9" s="14">
        <v>0.39438612880854501</v>
      </c>
      <c r="AH9" s="14">
        <v>0.37172008120321598</v>
      </c>
      <c r="AI9" s="14">
        <v>0.431884230966046</v>
      </c>
      <c r="AJ9" s="14">
        <v>0.400792728354467</v>
      </c>
      <c r="AK9" s="14">
        <v>0.34243057493865398</v>
      </c>
    </row>
    <row r="10" spans="2:37" x14ac:dyDescent="0.3">
      <c r="B10" s="15" t="s">
        <v>246</v>
      </c>
      <c r="C10" s="14">
        <v>0.412975784731482</v>
      </c>
      <c r="D10" s="14">
        <v>0.40366889570238002</v>
      </c>
      <c r="E10" s="14">
        <v>0.42279369495345098</v>
      </c>
      <c r="F10" s="14"/>
      <c r="G10" s="14">
        <v>0.430634322817392</v>
      </c>
      <c r="H10" s="14">
        <v>0.43297904287009098</v>
      </c>
      <c r="I10" s="14">
        <v>0.37013093016642801</v>
      </c>
      <c r="J10" s="14">
        <v>0.41288343847758802</v>
      </c>
      <c r="K10" s="14"/>
      <c r="L10" s="14">
        <v>0.37550534676363601</v>
      </c>
      <c r="M10" s="14">
        <v>0.39259627374233602</v>
      </c>
      <c r="N10" s="14">
        <v>0.423275677910119</v>
      </c>
      <c r="O10" s="14">
        <v>0.457060568393727</v>
      </c>
      <c r="P10" s="14">
        <v>0.39301102927797499</v>
      </c>
      <c r="Q10" s="14">
        <v>0.44763480552461499</v>
      </c>
      <c r="R10" s="14">
        <v>0.41335919481539002</v>
      </c>
      <c r="S10" s="14">
        <v>0.43277287927290198</v>
      </c>
      <c r="T10" s="14">
        <v>0.38513762551408998</v>
      </c>
      <c r="U10" s="14">
        <v>0.429905691826655</v>
      </c>
      <c r="V10" s="14">
        <v>0.404437254316241</v>
      </c>
      <c r="W10" s="14">
        <v>0.49719583682287799</v>
      </c>
      <c r="X10" s="14"/>
      <c r="Y10" s="14">
        <v>0.42307231174045701</v>
      </c>
      <c r="Z10" s="14">
        <v>0.43078212332628402</v>
      </c>
      <c r="AA10" s="14">
        <v>0.46442742466104497</v>
      </c>
      <c r="AB10" s="14"/>
      <c r="AC10" s="14">
        <v>0.409576170873998</v>
      </c>
      <c r="AD10" s="14">
        <v>0.437431760043409</v>
      </c>
      <c r="AE10" s="14">
        <v>0.37853629217011397</v>
      </c>
      <c r="AF10" s="14"/>
      <c r="AG10" s="14">
        <v>0.37459494574236002</v>
      </c>
      <c r="AH10" s="14">
        <v>0.449000736261225</v>
      </c>
      <c r="AI10" s="14">
        <v>0.40573116145920102</v>
      </c>
      <c r="AJ10" s="14">
        <v>0.42539839914479899</v>
      </c>
      <c r="AK10" s="14">
        <v>0.40049653133499602</v>
      </c>
    </row>
    <row r="11" spans="2:37" x14ac:dyDescent="0.3">
      <c r="B11" s="15" t="s">
        <v>418</v>
      </c>
      <c r="C11" s="14">
        <v>0.134437541396145</v>
      </c>
      <c r="D11" s="14">
        <v>0.123568890732384</v>
      </c>
      <c r="E11" s="14">
        <v>0.144627334168763</v>
      </c>
      <c r="F11" s="14"/>
      <c r="G11" s="14">
        <v>0.114553007194586</v>
      </c>
      <c r="H11" s="14">
        <v>0.12700414017468201</v>
      </c>
      <c r="I11" s="14">
        <v>0.13493343536500199</v>
      </c>
      <c r="J11" s="14">
        <v>0.16392118168633801</v>
      </c>
      <c r="K11" s="14"/>
      <c r="L11" s="14">
        <v>0.15837065558702501</v>
      </c>
      <c r="M11" s="14">
        <v>0.145642917464224</v>
      </c>
      <c r="N11" s="14">
        <v>0.15007413475748799</v>
      </c>
      <c r="O11" s="14">
        <v>0.130867382840089</v>
      </c>
      <c r="P11" s="14">
        <v>0.120498374607224</v>
      </c>
      <c r="Q11" s="14">
        <v>0.146648629832903</v>
      </c>
      <c r="R11" s="14">
        <v>9.9467414691883804E-2</v>
      </c>
      <c r="S11" s="14">
        <v>9.1024672513578195E-2</v>
      </c>
      <c r="T11" s="14">
        <v>0.13046431651725801</v>
      </c>
      <c r="U11" s="14">
        <v>0.12571078167240601</v>
      </c>
      <c r="V11" s="14">
        <v>0.169478230338237</v>
      </c>
      <c r="W11" s="14">
        <v>7.2229959582287007E-2</v>
      </c>
      <c r="X11" s="14"/>
      <c r="Y11" s="14">
        <v>9.4676499567654698E-2</v>
      </c>
      <c r="Z11" s="14">
        <v>0.12567262008537</v>
      </c>
      <c r="AA11" s="14">
        <v>0.161205415944884</v>
      </c>
      <c r="AB11" s="14"/>
      <c r="AC11" s="14">
        <v>0.105687837918455</v>
      </c>
      <c r="AD11" s="14">
        <v>0.114317157908156</v>
      </c>
      <c r="AE11" s="14">
        <v>0.188556243351924</v>
      </c>
      <c r="AF11" s="14"/>
      <c r="AG11" s="14">
        <v>0.174854354050654</v>
      </c>
      <c r="AH11" s="14">
        <v>0.112824765387657</v>
      </c>
      <c r="AI11" s="14">
        <v>0.123867279599802</v>
      </c>
      <c r="AJ11" s="14">
        <v>0.12508550721775899</v>
      </c>
      <c r="AK11" s="14">
        <v>0.15923764896720499</v>
      </c>
    </row>
    <row r="12" spans="2:37" x14ac:dyDescent="0.3">
      <c r="B12" s="15" t="s">
        <v>248</v>
      </c>
      <c r="C12" s="14">
        <v>2.4830363032808899E-2</v>
      </c>
      <c r="D12" s="14">
        <v>3.0418891346810899E-2</v>
      </c>
      <c r="E12" s="14">
        <v>1.9537658728851898E-2</v>
      </c>
      <c r="F12" s="14"/>
      <c r="G12" s="14">
        <v>2.1451218736520099E-2</v>
      </c>
      <c r="H12" s="14">
        <v>2.0694750023548099E-2</v>
      </c>
      <c r="I12" s="14">
        <v>3.5482613081942199E-2</v>
      </c>
      <c r="J12" s="14">
        <v>2.3765560866330401E-2</v>
      </c>
      <c r="K12" s="14"/>
      <c r="L12" s="14">
        <v>4.2389132603534399E-2</v>
      </c>
      <c r="M12" s="14">
        <v>2.2711852861290301E-2</v>
      </c>
      <c r="N12" s="14">
        <v>2.5263978542204999E-2</v>
      </c>
      <c r="O12" s="14">
        <v>1.8541268836263499E-2</v>
      </c>
      <c r="P12" s="14">
        <v>5.2129395163958397E-2</v>
      </c>
      <c r="Q12" s="14">
        <v>7.3379541023546498E-3</v>
      </c>
      <c r="R12" s="14">
        <v>1.6794048019164499E-2</v>
      </c>
      <c r="S12" s="14">
        <v>3.30089549456297E-2</v>
      </c>
      <c r="T12" s="14">
        <v>1.4486399809358501E-2</v>
      </c>
      <c r="U12" s="14">
        <v>2.2127438503593701E-2</v>
      </c>
      <c r="V12" s="14">
        <v>2.6907273196368299E-2</v>
      </c>
      <c r="W12" s="14">
        <v>1.1659749365394099E-2</v>
      </c>
      <c r="X12" s="14"/>
      <c r="Y12" s="14">
        <v>2.45862353291132E-2</v>
      </c>
      <c r="Z12" s="14">
        <v>1.856901916222E-2</v>
      </c>
      <c r="AA12" s="14">
        <v>2.9465298398322199E-2</v>
      </c>
      <c r="AB12" s="14"/>
      <c r="AC12" s="14">
        <v>1.8124838633203199E-2</v>
      </c>
      <c r="AD12" s="14">
        <v>2.23552249855841E-2</v>
      </c>
      <c r="AE12" s="14">
        <v>3.0346906620178599E-2</v>
      </c>
      <c r="AF12" s="14"/>
      <c r="AG12" s="14">
        <v>4.6936669880492103E-2</v>
      </c>
      <c r="AH12" s="14">
        <v>3.3203139077655E-2</v>
      </c>
      <c r="AI12" s="14">
        <v>2.25945511969931E-2</v>
      </c>
      <c r="AJ12" s="14">
        <v>1.5393295307830601E-2</v>
      </c>
      <c r="AK12" s="14">
        <v>4.2283708027685697E-2</v>
      </c>
    </row>
    <row r="13" spans="2:37" x14ac:dyDescent="0.3">
      <c r="B13" s="15" t="s">
        <v>249</v>
      </c>
      <c r="C13" s="14">
        <v>7.1163480027436202E-3</v>
      </c>
      <c r="D13" s="14">
        <v>7.8054002961165199E-3</v>
      </c>
      <c r="E13" s="14">
        <v>6.4904747794915603E-3</v>
      </c>
      <c r="F13" s="14"/>
      <c r="G13" s="14">
        <v>5.8838554799777601E-3</v>
      </c>
      <c r="H13" s="14">
        <v>3.7494633847889899E-3</v>
      </c>
      <c r="I13" s="14">
        <v>7.41787357839671E-3</v>
      </c>
      <c r="J13" s="14">
        <v>1.17835413479785E-2</v>
      </c>
      <c r="K13" s="14"/>
      <c r="L13" s="14">
        <v>2.2990809760573298E-3</v>
      </c>
      <c r="M13" s="14">
        <v>1.2430355553810699E-2</v>
      </c>
      <c r="N13" s="14">
        <v>7.9600154532366695E-3</v>
      </c>
      <c r="O13" s="14">
        <v>1.4155861042925599E-2</v>
      </c>
      <c r="P13" s="14">
        <v>4.5585900665193798E-3</v>
      </c>
      <c r="Q13" s="14">
        <v>3.60252762132006E-3</v>
      </c>
      <c r="R13" s="14">
        <v>1.24100803814951E-2</v>
      </c>
      <c r="S13" s="14">
        <v>0</v>
      </c>
      <c r="T13" s="14">
        <v>5.9193112802122198E-3</v>
      </c>
      <c r="U13" s="14">
        <v>0</v>
      </c>
      <c r="V13" s="14">
        <v>1.25894077877312E-2</v>
      </c>
      <c r="W13" s="14">
        <v>1.16467347080467E-2</v>
      </c>
      <c r="X13" s="14"/>
      <c r="Y13" s="14">
        <v>0</v>
      </c>
      <c r="Z13" s="14">
        <v>7.2181274367480496E-3</v>
      </c>
      <c r="AA13" s="14">
        <v>1.0448612832177099E-2</v>
      </c>
      <c r="AB13" s="14"/>
      <c r="AC13" s="14">
        <v>4.5120207426757103E-3</v>
      </c>
      <c r="AD13" s="14">
        <v>3.33195204520118E-3</v>
      </c>
      <c r="AE13" s="14">
        <v>1.6731830059985301E-2</v>
      </c>
      <c r="AF13" s="14"/>
      <c r="AG13" s="14">
        <v>0</v>
      </c>
      <c r="AH13" s="14">
        <v>1.23023483928861E-2</v>
      </c>
      <c r="AI13" s="14">
        <v>7.65993749686175E-3</v>
      </c>
      <c r="AJ13" s="14">
        <v>5.2855902646795402E-3</v>
      </c>
      <c r="AK13" s="14">
        <v>1.0924689641028299E-2</v>
      </c>
    </row>
    <row r="14" spans="2:37" x14ac:dyDescent="0.3">
      <c r="B14" s="15" t="s">
        <v>122</v>
      </c>
      <c r="C14" s="14">
        <v>3.2911520404483002E-2</v>
      </c>
      <c r="D14" s="14">
        <v>2.19172340469488E-2</v>
      </c>
      <c r="E14" s="14">
        <v>4.3211343739324899E-2</v>
      </c>
      <c r="F14" s="14"/>
      <c r="G14" s="14">
        <v>1.24183428445382E-2</v>
      </c>
      <c r="H14" s="14">
        <v>2.7724617486229501E-2</v>
      </c>
      <c r="I14" s="14">
        <v>3.6846990551591699E-2</v>
      </c>
      <c r="J14" s="14">
        <v>5.48183660257099E-2</v>
      </c>
      <c r="K14" s="14"/>
      <c r="L14" s="14">
        <v>3.1386096655317698E-2</v>
      </c>
      <c r="M14" s="14">
        <v>4.7682653778654903E-2</v>
      </c>
      <c r="N14" s="14">
        <v>2.4541718946457399E-2</v>
      </c>
      <c r="O14" s="14">
        <v>3.6009171833205698E-2</v>
      </c>
      <c r="P14" s="14">
        <v>3.7004703288493E-2</v>
      </c>
      <c r="Q14" s="14">
        <v>3.0891435288704298E-2</v>
      </c>
      <c r="R14" s="14">
        <v>3.3289337647420703E-2</v>
      </c>
      <c r="S14" s="14">
        <v>2.4818349952266699E-2</v>
      </c>
      <c r="T14" s="14">
        <v>3.5948543589267599E-2</v>
      </c>
      <c r="U14" s="14">
        <v>2.3220323808385099E-2</v>
      </c>
      <c r="V14" s="14">
        <v>6.6257127729099103E-3</v>
      </c>
      <c r="W14" s="14">
        <v>5.7347564895439102E-2</v>
      </c>
      <c r="X14" s="14"/>
      <c r="Y14" s="14">
        <v>1.42187375938368E-2</v>
      </c>
      <c r="Z14" s="14">
        <v>2.5075224392651401E-2</v>
      </c>
      <c r="AA14" s="14">
        <v>1.06293155139134E-2</v>
      </c>
      <c r="AB14" s="14"/>
      <c r="AC14" s="14">
        <v>2.4779289219307801E-2</v>
      </c>
      <c r="AD14" s="14">
        <v>2.3515848412699599E-2</v>
      </c>
      <c r="AE14" s="14">
        <v>6.6177908549543002E-2</v>
      </c>
      <c r="AF14" s="14"/>
      <c r="AG14" s="14">
        <v>9.2279015179481307E-3</v>
      </c>
      <c r="AH14" s="14">
        <v>2.0948929677360499E-2</v>
      </c>
      <c r="AI14" s="14">
        <v>8.2628392810966001E-3</v>
      </c>
      <c r="AJ14" s="14">
        <v>2.8044479710464601E-2</v>
      </c>
      <c r="AK14" s="14">
        <v>4.4626847090431798E-2</v>
      </c>
    </row>
    <row r="15" spans="2:37" x14ac:dyDescent="0.3">
      <c r="B15" s="15" t="s">
        <v>250</v>
      </c>
      <c r="C15" s="21">
        <v>0.80070422716381995</v>
      </c>
      <c r="D15" s="21">
        <v>0.81628958357773895</v>
      </c>
      <c r="E15" s="21">
        <v>0.78613318858356795</v>
      </c>
      <c r="F15" s="21"/>
      <c r="G15" s="21">
        <v>0.84569357574437798</v>
      </c>
      <c r="H15" s="21">
        <v>0.82082702893075099</v>
      </c>
      <c r="I15" s="21">
        <v>0.785319087423067</v>
      </c>
      <c r="J15" s="21">
        <v>0.74571135007364298</v>
      </c>
      <c r="K15" s="21"/>
      <c r="L15" s="21">
        <v>0.76555503417806603</v>
      </c>
      <c r="M15" s="21">
        <v>0.77153222034201996</v>
      </c>
      <c r="N15" s="21">
        <v>0.79216015230061299</v>
      </c>
      <c r="O15" s="21">
        <v>0.80042631544751597</v>
      </c>
      <c r="P15" s="21">
        <v>0.78580893687380504</v>
      </c>
      <c r="Q15" s="21">
        <v>0.81151945315471796</v>
      </c>
      <c r="R15" s="21">
        <v>0.83803911926003605</v>
      </c>
      <c r="S15" s="21">
        <v>0.85114802258852496</v>
      </c>
      <c r="T15" s="21">
        <v>0.81318142880390298</v>
      </c>
      <c r="U15" s="21">
        <v>0.82894145601561497</v>
      </c>
      <c r="V15" s="21">
        <v>0.78439937590475395</v>
      </c>
      <c r="W15" s="21">
        <v>0.84711599144883298</v>
      </c>
      <c r="X15" s="21"/>
      <c r="Y15" s="21">
        <v>0.86651852750939495</v>
      </c>
      <c r="Z15" s="21">
        <v>0.823465008923011</v>
      </c>
      <c r="AA15" s="21">
        <v>0.78825135731070295</v>
      </c>
      <c r="AB15" s="21"/>
      <c r="AC15" s="21">
        <v>0.84689601348635801</v>
      </c>
      <c r="AD15" s="21">
        <v>0.83647981664835902</v>
      </c>
      <c r="AE15" s="21">
        <v>0.69818711141836898</v>
      </c>
      <c r="AF15" s="21"/>
      <c r="AG15" s="21">
        <v>0.76898107455090603</v>
      </c>
      <c r="AH15" s="21">
        <v>0.82072081746444103</v>
      </c>
      <c r="AI15" s="21">
        <v>0.83761539242524696</v>
      </c>
      <c r="AJ15" s="21">
        <v>0.82619112749926604</v>
      </c>
      <c r="AK15" s="21">
        <v>0.74292710627365</v>
      </c>
    </row>
    <row r="16" spans="2:37" x14ac:dyDescent="0.3">
      <c r="B16" s="15" t="s">
        <v>251</v>
      </c>
      <c r="C16" s="21">
        <v>3.1946711035552598E-2</v>
      </c>
      <c r="D16" s="21">
        <v>3.8224291642927399E-2</v>
      </c>
      <c r="E16" s="21">
        <v>2.6028133508343401E-2</v>
      </c>
      <c r="F16" s="21"/>
      <c r="G16" s="21">
        <v>2.73350742164979E-2</v>
      </c>
      <c r="H16" s="21">
        <v>2.44442134083371E-2</v>
      </c>
      <c r="I16" s="21">
        <v>4.2900486660338903E-2</v>
      </c>
      <c r="J16" s="21">
        <v>3.5549102214308903E-2</v>
      </c>
      <c r="K16" s="21"/>
      <c r="L16" s="21">
        <v>4.4688213579591698E-2</v>
      </c>
      <c r="M16" s="21">
        <v>3.5142208415101003E-2</v>
      </c>
      <c r="N16" s="21">
        <v>3.3223993995441702E-2</v>
      </c>
      <c r="O16" s="21">
        <v>3.2697129879189102E-2</v>
      </c>
      <c r="P16" s="21">
        <v>5.66879852304778E-2</v>
      </c>
      <c r="Q16" s="21">
        <v>1.09404817236747E-2</v>
      </c>
      <c r="R16" s="21">
        <v>2.9204128400659599E-2</v>
      </c>
      <c r="S16" s="21">
        <v>3.30089549456297E-2</v>
      </c>
      <c r="T16" s="21">
        <v>2.0405711089570702E-2</v>
      </c>
      <c r="U16" s="21">
        <v>2.2127438503593701E-2</v>
      </c>
      <c r="V16" s="21">
        <v>3.9496680984099503E-2</v>
      </c>
      <c r="W16" s="21">
        <v>2.3306484073440801E-2</v>
      </c>
      <c r="X16" s="21"/>
      <c r="Y16" s="21">
        <v>2.45862353291132E-2</v>
      </c>
      <c r="Z16" s="21">
        <v>2.5787146598968001E-2</v>
      </c>
      <c r="AA16" s="21">
        <v>3.9913911230499199E-2</v>
      </c>
      <c r="AB16" s="21"/>
      <c r="AC16" s="21">
        <v>2.26368593758789E-2</v>
      </c>
      <c r="AD16" s="21">
        <v>2.56871770307853E-2</v>
      </c>
      <c r="AE16" s="21">
        <v>4.70787366801639E-2</v>
      </c>
      <c r="AF16" s="21"/>
      <c r="AG16" s="21">
        <v>4.6936669880492103E-2</v>
      </c>
      <c r="AH16" s="21">
        <v>4.5505487470541103E-2</v>
      </c>
      <c r="AI16" s="21">
        <v>3.02544886938549E-2</v>
      </c>
      <c r="AJ16" s="21">
        <v>2.0678885572510099E-2</v>
      </c>
      <c r="AK16" s="21">
        <v>5.3208397668713901E-2</v>
      </c>
    </row>
    <row r="17" spans="2:37" x14ac:dyDescent="0.3">
      <c r="B17" s="15" t="s">
        <v>252</v>
      </c>
      <c r="C17" s="22">
        <v>0.76875751612826704</v>
      </c>
      <c r="D17" s="22">
        <v>0.778065291934812</v>
      </c>
      <c r="E17" s="22">
        <v>0.76010505507522497</v>
      </c>
      <c r="F17" s="22"/>
      <c r="G17" s="22">
        <v>0.81835850152788003</v>
      </c>
      <c r="H17" s="22">
        <v>0.79638281552241397</v>
      </c>
      <c r="I17" s="22">
        <v>0.74241860076272803</v>
      </c>
      <c r="J17" s="22">
        <v>0.71016224785933402</v>
      </c>
      <c r="K17" s="22"/>
      <c r="L17" s="22">
        <v>0.72086682059847396</v>
      </c>
      <c r="M17" s="22">
        <v>0.736390011926919</v>
      </c>
      <c r="N17" s="22">
        <v>0.75893615830517103</v>
      </c>
      <c r="O17" s="22">
        <v>0.76772918556832703</v>
      </c>
      <c r="P17" s="22">
        <v>0.72912095164332702</v>
      </c>
      <c r="Q17" s="22">
        <v>0.80057897143104395</v>
      </c>
      <c r="R17" s="22">
        <v>0.80883499085937605</v>
      </c>
      <c r="S17" s="22">
        <v>0.81813906764289601</v>
      </c>
      <c r="T17" s="22">
        <v>0.79277571771433297</v>
      </c>
      <c r="U17" s="22">
        <v>0.80681401751202098</v>
      </c>
      <c r="V17" s="22">
        <v>0.74490269492065397</v>
      </c>
      <c r="W17" s="22">
        <v>0.82380950737539205</v>
      </c>
      <c r="X17" s="22"/>
      <c r="Y17" s="22">
        <v>0.84193229218028198</v>
      </c>
      <c r="Z17" s="22">
        <v>0.79767786232404303</v>
      </c>
      <c r="AA17" s="22">
        <v>0.74833744608020403</v>
      </c>
      <c r="AB17" s="22"/>
      <c r="AC17" s="22">
        <v>0.82425915411047901</v>
      </c>
      <c r="AD17" s="22">
        <v>0.81079263961757397</v>
      </c>
      <c r="AE17" s="22">
        <v>0.65110837473820504</v>
      </c>
      <c r="AF17" s="22"/>
      <c r="AG17" s="22">
        <v>0.72204440467041398</v>
      </c>
      <c r="AH17" s="22">
        <v>0.77521532999389997</v>
      </c>
      <c r="AI17" s="22">
        <v>0.80736090373139202</v>
      </c>
      <c r="AJ17" s="22">
        <v>0.80551224192675597</v>
      </c>
      <c r="AK17" s="22">
        <v>0.689718708604936</v>
      </c>
    </row>
    <row r="18" spans="2:37" x14ac:dyDescent="0.3">
      <c r="B18" s="16"/>
    </row>
    <row r="19" spans="2:37" x14ac:dyDescent="0.3">
      <c r="B19" t="s">
        <v>72</v>
      </c>
    </row>
    <row r="20" spans="2:37" x14ac:dyDescent="0.3">
      <c r="B20" t="s">
        <v>73</v>
      </c>
    </row>
    <row r="22" spans="2:37" x14ac:dyDescent="0.3">
      <c r="B22"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AK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23" width="10.6640625" customWidth="1"/>
    <col min="24" max="24" width="2.21875" customWidth="1"/>
    <col min="25" max="27" width="10.6640625" customWidth="1"/>
    <col min="28" max="28" width="2.21875" customWidth="1"/>
    <col min="29" max="31" width="10.6640625" customWidth="1"/>
    <col min="32" max="32" width="2.21875" customWidth="1"/>
    <col min="33" max="37" width="10.6640625" customWidth="1"/>
    <col min="38" max="38" width="2.21875" customWidth="1"/>
  </cols>
  <sheetData>
    <row r="2" spans="2:37" ht="40.049999999999997" customHeight="1" x14ac:dyDescent="0.3">
      <c r="D2" s="31" t="s">
        <v>430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5" spans="2:37" ht="30" customHeight="1" x14ac:dyDescent="0.3">
      <c r="B5" s="19"/>
      <c r="C5" s="19"/>
      <c r="D5" s="32" t="s">
        <v>48</v>
      </c>
      <c r="E5" s="32"/>
      <c r="F5" s="19"/>
      <c r="G5" s="32" t="s">
        <v>49</v>
      </c>
      <c r="H5" s="32"/>
      <c r="I5" s="32"/>
      <c r="J5" s="32"/>
      <c r="K5" s="19"/>
      <c r="L5" s="32" t="s">
        <v>50</v>
      </c>
      <c r="M5" s="32"/>
      <c r="N5" s="32"/>
      <c r="O5" s="32"/>
      <c r="P5" s="32"/>
      <c r="Q5" s="32"/>
      <c r="R5" s="32"/>
      <c r="S5" s="32"/>
      <c r="T5" s="32"/>
      <c r="U5" s="32"/>
      <c r="V5" s="32"/>
      <c r="W5" s="32"/>
      <c r="X5" s="19"/>
      <c r="Y5" s="32" t="s">
        <v>51</v>
      </c>
      <c r="Z5" s="32"/>
      <c r="AA5" s="32"/>
      <c r="AB5" s="19"/>
      <c r="AC5" s="32" t="s">
        <v>52</v>
      </c>
      <c r="AD5" s="32"/>
      <c r="AE5" s="32"/>
      <c r="AF5" s="19"/>
      <c r="AG5" s="32" t="s">
        <v>53</v>
      </c>
      <c r="AH5" s="32"/>
      <c r="AI5" s="32"/>
      <c r="AJ5" s="32"/>
      <c r="AK5" s="32"/>
    </row>
    <row r="6" spans="2:37" ht="43.2" x14ac:dyDescent="0.3">
      <c r="B6" t="s">
        <v>15</v>
      </c>
      <c r="C6" s="9" t="s">
        <v>16</v>
      </c>
      <c r="D6" s="12" t="s">
        <v>17</v>
      </c>
      <c r="E6" s="12" t="s">
        <v>18</v>
      </c>
      <c r="G6" s="12" t="s">
        <v>21</v>
      </c>
      <c r="H6" s="12" t="s">
        <v>22</v>
      </c>
      <c r="I6" s="12" t="s">
        <v>23</v>
      </c>
      <c r="J6" s="12" t="s">
        <v>24</v>
      </c>
      <c r="L6" s="12" t="s">
        <v>25</v>
      </c>
      <c r="M6" s="12" t="s">
        <v>26</v>
      </c>
      <c r="N6" s="12" t="s">
        <v>27</v>
      </c>
      <c r="O6" s="12" t="s">
        <v>28</v>
      </c>
      <c r="P6" s="12" t="s">
        <v>29</v>
      </c>
      <c r="Q6" s="12" t="s">
        <v>30</v>
      </c>
      <c r="R6" s="12" t="s">
        <v>31</v>
      </c>
      <c r="S6" s="12" t="s">
        <v>32</v>
      </c>
      <c r="T6" s="12" t="s">
        <v>33</v>
      </c>
      <c r="U6" s="12" t="s">
        <v>34</v>
      </c>
      <c r="V6" s="12" t="s">
        <v>35</v>
      </c>
      <c r="W6" s="12" t="s">
        <v>36</v>
      </c>
      <c r="Y6" s="12" t="s">
        <v>37</v>
      </c>
      <c r="Z6" s="12" t="s">
        <v>38</v>
      </c>
      <c r="AA6" s="12" t="s">
        <v>39</v>
      </c>
      <c r="AC6" s="12" t="s">
        <v>40</v>
      </c>
      <c r="AD6" s="12" t="s">
        <v>41</v>
      </c>
      <c r="AE6" s="12" t="s">
        <v>42</v>
      </c>
      <c r="AG6" s="12" t="s">
        <v>43</v>
      </c>
      <c r="AH6" s="12" t="s">
        <v>44</v>
      </c>
      <c r="AI6" s="12" t="s">
        <v>45</v>
      </c>
      <c r="AJ6" s="12" t="s">
        <v>46</v>
      </c>
      <c r="AK6" s="12" t="s">
        <v>47</v>
      </c>
    </row>
    <row r="7" spans="2:37" ht="30" customHeight="1" x14ac:dyDescent="0.3">
      <c r="B7" s="10" t="s">
        <v>19</v>
      </c>
      <c r="C7" s="10">
        <v>3010</v>
      </c>
      <c r="D7" s="10">
        <v>1472</v>
      </c>
      <c r="E7" s="10">
        <v>1528</v>
      </c>
      <c r="F7" s="10"/>
      <c r="G7" s="10">
        <v>820</v>
      </c>
      <c r="H7" s="10">
        <v>785</v>
      </c>
      <c r="I7" s="10">
        <v>647</v>
      </c>
      <c r="J7" s="10">
        <v>747</v>
      </c>
      <c r="K7" s="10"/>
      <c r="L7" s="10">
        <v>410</v>
      </c>
      <c r="M7" s="10">
        <v>395</v>
      </c>
      <c r="N7" s="10">
        <v>244</v>
      </c>
      <c r="O7" s="10">
        <v>275</v>
      </c>
      <c r="P7" s="10">
        <v>214</v>
      </c>
      <c r="Q7" s="10">
        <v>269</v>
      </c>
      <c r="R7" s="10">
        <v>241</v>
      </c>
      <c r="S7" s="10">
        <v>121</v>
      </c>
      <c r="T7" s="10">
        <v>335</v>
      </c>
      <c r="U7" s="10">
        <v>267</v>
      </c>
      <c r="V7" s="10">
        <v>153</v>
      </c>
      <c r="W7" s="10">
        <v>86</v>
      </c>
      <c r="X7" s="10"/>
      <c r="Y7" s="10">
        <v>631</v>
      </c>
      <c r="Z7" s="10">
        <v>1081</v>
      </c>
      <c r="AA7" s="10">
        <v>185</v>
      </c>
      <c r="AB7" s="10"/>
      <c r="AC7" s="10">
        <v>1070</v>
      </c>
      <c r="AD7" s="10">
        <v>1194</v>
      </c>
      <c r="AE7" s="10">
        <v>462</v>
      </c>
      <c r="AF7" s="10"/>
      <c r="AG7" s="10">
        <v>106</v>
      </c>
      <c r="AH7" s="10">
        <v>240</v>
      </c>
      <c r="AI7" s="10">
        <v>503</v>
      </c>
      <c r="AJ7" s="10">
        <v>1469</v>
      </c>
      <c r="AK7" s="10">
        <v>628</v>
      </c>
    </row>
    <row r="8" spans="2:37" ht="30" customHeight="1" x14ac:dyDescent="0.3">
      <c r="B8" s="11" t="s">
        <v>20</v>
      </c>
      <c r="C8" s="11">
        <v>3010</v>
      </c>
      <c r="D8" s="11">
        <v>1482</v>
      </c>
      <c r="E8" s="11">
        <v>1518</v>
      </c>
      <c r="F8" s="11"/>
      <c r="G8" s="11">
        <v>810</v>
      </c>
      <c r="H8" s="11">
        <v>779</v>
      </c>
      <c r="I8" s="11">
        <v>660</v>
      </c>
      <c r="J8" s="11">
        <v>750</v>
      </c>
      <c r="K8" s="11"/>
      <c r="L8" s="11">
        <v>421</v>
      </c>
      <c r="M8" s="11">
        <v>391</v>
      </c>
      <c r="N8" s="11">
        <v>241</v>
      </c>
      <c r="O8" s="11">
        <v>271</v>
      </c>
      <c r="P8" s="11">
        <v>211</v>
      </c>
      <c r="Q8" s="11">
        <v>271</v>
      </c>
      <c r="R8" s="11">
        <v>241</v>
      </c>
      <c r="S8" s="11">
        <v>120</v>
      </c>
      <c r="T8" s="11">
        <v>331</v>
      </c>
      <c r="U8" s="11">
        <v>271</v>
      </c>
      <c r="V8" s="11">
        <v>151</v>
      </c>
      <c r="W8" s="11">
        <v>90</v>
      </c>
      <c r="X8" s="11"/>
      <c r="Y8" s="11">
        <v>628</v>
      </c>
      <c r="Z8" s="11">
        <v>1087</v>
      </c>
      <c r="AA8" s="11">
        <v>184</v>
      </c>
      <c r="AB8" s="11"/>
      <c r="AC8" s="11">
        <v>1066</v>
      </c>
      <c r="AD8" s="11">
        <v>1202</v>
      </c>
      <c r="AE8" s="11">
        <v>465</v>
      </c>
      <c r="AF8" s="11"/>
      <c r="AG8" s="11">
        <v>108</v>
      </c>
      <c r="AH8" s="11">
        <v>239</v>
      </c>
      <c r="AI8" s="11">
        <v>506</v>
      </c>
      <c r="AJ8" s="11">
        <v>1466</v>
      </c>
      <c r="AK8" s="11">
        <v>628</v>
      </c>
    </row>
    <row r="9" spans="2:37" ht="43.2" x14ac:dyDescent="0.3">
      <c r="B9" s="15" t="s">
        <v>426</v>
      </c>
      <c r="C9" s="14">
        <v>0.20847904387691599</v>
      </c>
      <c r="D9" s="14">
        <v>0.192352991565862</v>
      </c>
      <c r="E9" s="14">
        <v>0.22359869915783701</v>
      </c>
      <c r="F9" s="14"/>
      <c r="G9" s="14">
        <v>0.160184853178438</v>
      </c>
      <c r="H9" s="14">
        <v>0.188356336885485</v>
      </c>
      <c r="I9" s="14">
        <v>0.244685736197222</v>
      </c>
      <c r="J9" s="14">
        <v>0.248744530838127</v>
      </c>
      <c r="K9" s="14"/>
      <c r="L9" s="14">
        <v>0.20544579137718799</v>
      </c>
      <c r="M9" s="14">
        <v>0.19356898752895099</v>
      </c>
      <c r="N9" s="14">
        <v>0.198339524212294</v>
      </c>
      <c r="O9" s="14">
        <v>0.21101499755601699</v>
      </c>
      <c r="P9" s="14">
        <v>0.21849051117135301</v>
      </c>
      <c r="Q9" s="14">
        <v>0.19122771095979499</v>
      </c>
      <c r="R9" s="14">
        <v>0.23006469385966899</v>
      </c>
      <c r="S9" s="14">
        <v>0.26509965161505</v>
      </c>
      <c r="T9" s="14">
        <v>0.21876720420168899</v>
      </c>
      <c r="U9" s="14">
        <v>0.17939284674710501</v>
      </c>
      <c r="V9" s="14">
        <v>0.26090801535335001</v>
      </c>
      <c r="W9" s="14">
        <v>0.16389878691617801</v>
      </c>
      <c r="X9" s="14"/>
      <c r="Y9" s="14">
        <v>0.15135136494142401</v>
      </c>
      <c r="Z9" s="14">
        <v>0.22214044757718199</v>
      </c>
      <c r="AA9" s="14">
        <v>0.150693847412049</v>
      </c>
      <c r="AB9" s="14"/>
      <c r="AC9" s="14">
        <v>0.19005916463016001</v>
      </c>
      <c r="AD9" s="14">
        <v>0.17317741754266999</v>
      </c>
      <c r="AE9" s="14">
        <v>0.26341446510233701</v>
      </c>
      <c r="AF9" s="14"/>
      <c r="AG9" s="14">
        <v>0</v>
      </c>
      <c r="AH9" s="14">
        <v>0</v>
      </c>
      <c r="AI9" s="14">
        <v>0</v>
      </c>
      <c r="AJ9" s="14">
        <v>0</v>
      </c>
      <c r="AK9" s="14">
        <v>1</v>
      </c>
    </row>
    <row r="10" spans="2:37" ht="43.2" x14ac:dyDescent="0.3">
      <c r="B10" s="15" t="s">
        <v>427</v>
      </c>
      <c r="C10" s="14">
        <v>0.196208821220861</v>
      </c>
      <c r="D10" s="14">
        <v>0.20832543526299499</v>
      </c>
      <c r="E10" s="14">
        <v>0.18435066452440901</v>
      </c>
      <c r="F10" s="14"/>
      <c r="G10" s="14">
        <v>0.24997728419517301</v>
      </c>
      <c r="H10" s="14">
        <v>0.196511117081863</v>
      </c>
      <c r="I10" s="14">
        <v>0.19587645911888499</v>
      </c>
      <c r="J10" s="14">
        <v>0.13551106217349801</v>
      </c>
      <c r="K10" s="14"/>
      <c r="L10" s="14">
        <v>0.27135376522450799</v>
      </c>
      <c r="M10" s="14">
        <v>0.21873130531905399</v>
      </c>
      <c r="N10" s="14">
        <v>0.18647211112162501</v>
      </c>
      <c r="O10" s="14">
        <v>0.15432314444308801</v>
      </c>
      <c r="P10" s="14">
        <v>0.22819037251302501</v>
      </c>
      <c r="Q10" s="14">
        <v>0.17176678788785299</v>
      </c>
      <c r="R10" s="14">
        <v>0.136965678331948</v>
      </c>
      <c r="S10" s="14">
        <v>0.12982786276873001</v>
      </c>
      <c r="T10" s="14">
        <v>0.18930433193466001</v>
      </c>
      <c r="U10" s="14">
        <v>0.24192819897016299</v>
      </c>
      <c r="V10" s="14">
        <v>0.10522855725928799</v>
      </c>
      <c r="W10" s="14">
        <v>0.185230162749907</v>
      </c>
      <c r="X10" s="14"/>
      <c r="Y10" s="14">
        <v>0.19642021500069801</v>
      </c>
      <c r="Z10" s="14">
        <v>0.22279595154106299</v>
      </c>
      <c r="AA10" s="14">
        <v>0.24946148203714899</v>
      </c>
      <c r="AB10" s="14"/>
      <c r="AC10" s="14">
        <v>0.16584528643847399</v>
      </c>
      <c r="AD10" s="14">
        <v>0.208752586615224</v>
      </c>
      <c r="AE10" s="14">
        <v>0.188917110674754</v>
      </c>
      <c r="AF10" s="14"/>
      <c r="AG10" s="14">
        <v>0.34658276816455702</v>
      </c>
      <c r="AH10" s="14">
        <v>0.19827983007868699</v>
      </c>
      <c r="AI10" s="14">
        <v>1</v>
      </c>
      <c r="AJ10" s="14">
        <v>0</v>
      </c>
      <c r="AK10" s="14">
        <v>0</v>
      </c>
    </row>
    <row r="11" spans="2:37" ht="43.2" x14ac:dyDescent="0.3">
      <c r="B11" s="15" t="s">
        <v>428</v>
      </c>
      <c r="C11" s="14">
        <v>8.4312021537160498E-2</v>
      </c>
      <c r="D11" s="14">
        <v>8.7164891188749399E-2</v>
      </c>
      <c r="E11" s="14">
        <v>8.2081956823083002E-2</v>
      </c>
      <c r="F11" s="14"/>
      <c r="G11" s="14">
        <v>0.105432452938878</v>
      </c>
      <c r="H11" s="14">
        <v>0.111384979338027</v>
      </c>
      <c r="I11" s="14">
        <v>5.5774043696852897E-2</v>
      </c>
      <c r="J11" s="14">
        <v>5.9732173602821299E-2</v>
      </c>
      <c r="K11" s="14"/>
      <c r="L11" s="14">
        <v>9.89495635363353E-2</v>
      </c>
      <c r="M11" s="14">
        <v>8.0139327771765995E-2</v>
      </c>
      <c r="N11" s="14">
        <v>9.7460160351379096E-2</v>
      </c>
      <c r="O11" s="14">
        <v>9.03146839551454E-2</v>
      </c>
      <c r="P11" s="14">
        <v>9.2508271539147202E-2</v>
      </c>
      <c r="Q11" s="14">
        <v>7.1919901858001303E-2</v>
      </c>
      <c r="R11" s="14">
        <v>9.9014289861757102E-2</v>
      </c>
      <c r="S11" s="14">
        <v>5.8415687938427399E-2</v>
      </c>
      <c r="T11" s="14">
        <v>7.1918812575551702E-2</v>
      </c>
      <c r="U11" s="14">
        <v>8.50732564517057E-2</v>
      </c>
      <c r="V11" s="14">
        <v>7.2063543968666502E-2</v>
      </c>
      <c r="W11" s="14">
        <v>5.7785928460627398E-2</v>
      </c>
      <c r="X11" s="14"/>
      <c r="Y11" s="14">
        <v>0.100005695933754</v>
      </c>
      <c r="Z11" s="14">
        <v>8.1022122737098204E-2</v>
      </c>
      <c r="AA11" s="14">
        <v>0.10689112303867</v>
      </c>
      <c r="AB11" s="14"/>
      <c r="AC11" s="14">
        <v>9.9599994827516997E-2</v>
      </c>
      <c r="AD11" s="14">
        <v>9.0232541354262605E-2</v>
      </c>
      <c r="AE11" s="14">
        <v>6.4739655300040097E-2</v>
      </c>
      <c r="AF11" s="14"/>
      <c r="AG11" s="14">
        <v>0.13682860616380799</v>
      </c>
      <c r="AH11" s="14">
        <v>1</v>
      </c>
      <c r="AI11" s="14">
        <v>0</v>
      </c>
      <c r="AJ11" s="14">
        <v>0</v>
      </c>
      <c r="AK11" s="14">
        <v>0</v>
      </c>
    </row>
    <row r="12" spans="2:37" ht="28.8" x14ac:dyDescent="0.3">
      <c r="B12" s="15" t="s">
        <v>429</v>
      </c>
      <c r="C12" s="14">
        <v>3.5772986094629901E-2</v>
      </c>
      <c r="D12" s="14">
        <v>5.2046697599395897E-2</v>
      </c>
      <c r="E12" s="14">
        <v>2.0120109150977401E-2</v>
      </c>
      <c r="F12" s="14"/>
      <c r="G12" s="14">
        <v>6.1140903608206003E-2</v>
      </c>
      <c r="H12" s="14">
        <v>3.4671959871738003E-2</v>
      </c>
      <c r="I12" s="14">
        <v>2.13685823534502E-2</v>
      </c>
      <c r="J12" s="14">
        <v>2.2719780171770902E-2</v>
      </c>
      <c r="K12" s="14"/>
      <c r="L12" s="14">
        <v>5.4280711933430703E-2</v>
      </c>
      <c r="M12" s="14">
        <v>3.31910675920849E-2</v>
      </c>
      <c r="N12" s="14">
        <v>1.6783678803852599E-2</v>
      </c>
      <c r="O12" s="14">
        <v>3.3439469040583897E-2</v>
      </c>
      <c r="P12" s="14">
        <v>1.9707131662366002E-2</v>
      </c>
      <c r="Q12" s="14">
        <v>4.5217039359449103E-2</v>
      </c>
      <c r="R12" s="14">
        <v>1.99948235842295E-2</v>
      </c>
      <c r="S12" s="14">
        <v>5.0708877393496603E-2</v>
      </c>
      <c r="T12" s="14">
        <v>3.5351340710134897E-2</v>
      </c>
      <c r="U12" s="14">
        <v>4.6265142102428797E-2</v>
      </c>
      <c r="V12" s="14">
        <v>3.3794877172184497E-2</v>
      </c>
      <c r="W12" s="14">
        <v>2.31293251331001E-2</v>
      </c>
      <c r="X12" s="14"/>
      <c r="Y12" s="14">
        <v>3.2045801690054901E-2</v>
      </c>
      <c r="Z12" s="14">
        <v>3.5623964409464998E-2</v>
      </c>
      <c r="AA12" s="14">
        <v>8.1923977833241707E-2</v>
      </c>
      <c r="AB12" s="14"/>
      <c r="AC12" s="14">
        <v>2.7827834667958001E-2</v>
      </c>
      <c r="AD12" s="14">
        <v>4.5832195441545397E-2</v>
      </c>
      <c r="AE12" s="14">
        <v>2.8743442351434299E-2</v>
      </c>
      <c r="AF12" s="14"/>
      <c r="AG12" s="14">
        <v>1</v>
      </c>
      <c r="AH12" s="14">
        <v>0</v>
      </c>
      <c r="AI12" s="14">
        <v>0</v>
      </c>
      <c r="AJ12" s="14">
        <v>0</v>
      </c>
      <c r="AK12" s="14">
        <v>0</v>
      </c>
    </row>
    <row r="13" spans="2:37" x14ac:dyDescent="0.3">
      <c r="B13" s="15" t="s">
        <v>209</v>
      </c>
      <c r="C13" s="14">
        <v>0.48706066995451403</v>
      </c>
      <c r="D13" s="14">
        <v>0.48750835288865901</v>
      </c>
      <c r="E13" s="14">
        <v>0.48721653714501501</v>
      </c>
      <c r="F13" s="14"/>
      <c r="G13" s="14">
        <v>0.47007428214959701</v>
      </c>
      <c r="H13" s="14">
        <v>0.48060299339527301</v>
      </c>
      <c r="I13" s="14">
        <v>0.48739265545198401</v>
      </c>
      <c r="J13" s="14">
        <v>0.51510209293167997</v>
      </c>
      <c r="K13" s="14"/>
      <c r="L13" s="14">
        <v>0.40591149751501698</v>
      </c>
      <c r="M13" s="14">
        <v>0.49479320701843499</v>
      </c>
      <c r="N13" s="14">
        <v>0.49693868064010099</v>
      </c>
      <c r="O13" s="14">
        <v>0.51041161519005296</v>
      </c>
      <c r="P13" s="14">
        <v>0.43758069587435899</v>
      </c>
      <c r="Q13" s="14">
        <v>0.53410748496834803</v>
      </c>
      <c r="R13" s="14">
        <v>0.51309444253790903</v>
      </c>
      <c r="S13" s="14">
        <v>0.50311809273363695</v>
      </c>
      <c r="T13" s="14">
        <v>0.492895132623419</v>
      </c>
      <c r="U13" s="14">
        <v>0.47005911336559197</v>
      </c>
      <c r="V13" s="14">
        <v>0.54772573765281096</v>
      </c>
      <c r="W13" s="14">
        <v>0.54744688902089</v>
      </c>
      <c r="X13" s="14"/>
      <c r="Y13" s="14">
        <v>0.542408019118225</v>
      </c>
      <c r="Z13" s="14">
        <v>0.45703708986060099</v>
      </c>
      <c r="AA13" s="14">
        <v>0.46056880161136698</v>
      </c>
      <c r="AB13" s="14"/>
      <c r="AC13" s="14">
        <v>0.53725282892530701</v>
      </c>
      <c r="AD13" s="14">
        <v>0.50059165699049102</v>
      </c>
      <c r="AE13" s="14">
        <v>0.43928357677360902</v>
      </c>
      <c r="AF13" s="14"/>
      <c r="AG13" s="14">
        <v>0</v>
      </c>
      <c r="AH13" s="14">
        <v>0</v>
      </c>
      <c r="AI13" s="14">
        <v>0</v>
      </c>
      <c r="AJ13" s="14">
        <v>1</v>
      </c>
      <c r="AK13" s="14">
        <v>0</v>
      </c>
    </row>
    <row r="14" spans="2:37" x14ac:dyDescent="0.3">
      <c r="B14" s="15" t="s">
        <v>178</v>
      </c>
      <c r="C14" s="20">
        <v>2.1206365258987302E-2</v>
      </c>
      <c r="D14" s="20">
        <v>1.9693316422012198E-2</v>
      </c>
      <c r="E14" s="20">
        <v>2.2170400498156301E-2</v>
      </c>
      <c r="F14" s="20"/>
      <c r="G14" s="20">
        <v>1.3183137075046701E-2</v>
      </c>
      <c r="H14" s="20">
        <v>1.5404864408672799E-2</v>
      </c>
      <c r="I14" s="20">
        <v>2.04171978183144E-2</v>
      </c>
      <c r="J14" s="20">
        <v>3.5571632930694298E-2</v>
      </c>
      <c r="K14" s="20"/>
      <c r="L14" s="20">
        <v>3.0774392808287102E-2</v>
      </c>
      <c r="M14" s="20">
        <v>2.0393122390426701E-2</v>
      </c>
      <c r="N14" s="20">
        <v>2.0324536516734701E-2</v>
      </c>
      <c r="O14" s="20">
        <v>2.5963087177428502E-2</v>
      </c>
      <c r="P14" s="20">
        <v>2.29986019771183E-2</v>
      </c>
      <c r="Q14" s="20">
        <v>2.5451751559597401E-2</v>
      </c>
      <c r="R14" s="20">
        <v>2.0966438458285601E-2</v>
      </c>
      <c r="S14" s="20">
        <v>2.50511338843276E-2</v>
      </c>
      <c r="T14" s="20">
        <v>1.8713396091820399E-2</v>
      </c>
      <c r="U14" s="20">
        <v>7.2447609080876496E-3</v>
      </c>
      <c r="V14" s="20">
        <v>6.4568801994133902E-3</v>
      </c>
      <c r="W14" s="20">
        <v>2.2508907719297401E-2</v>
      </c>
      <c r="X14" s="20"/>
      <c r="Y14" s="20">
        <v>9.7622579488463208E-3</v>
      </c>
      <c r="Z14" s="20">
        <v>2.2074478739267701E-2</v>
      </c>
      <c r="AA14" s="20">
        <v>1.0759847016692E-2</v>
      </c>
      <c r="AB14" s="20"/>
      <c r="AC14" s="20">
        <v>1.41481741015983E-2</v>
      </c>
      <c r="AD14" s="20">
        <v>1.60011331280226E-2</v>
      </c>
      <c r="AE14" s="20">
        <v>3.4420461632783103E-2</v>
      </c>
      <c r="AF14" s="20"/>
      <c r="AG14" s="20">
        <v>0</v>
      </c>
      <c r="AH14" s="20">
        <v>0</v>
      </c>
      <c r="AI14" s="20">
        <v>0</v>
      </c>
      <c r="AJ14" s="20">
        <v>0</v>
      </c>
      <c r="AK14" s="20">
        <v>0</v>
      </c>
    </row>
    <row r="15" spans="2:37" x14ac:dyDescent="0.3">
      <c r="B15" s="16"/>
    </row>
    <row r="16" spans="2:37" x14ac:dyDescent="0.3">
      <c r="B16" t="s">
        <v>72</v>
      </c>
    </row>
    <row r="17" spans="2:2" x14ac:dyDescent="0.3">
      <c r="B17" t="s">
        <v>73</v>
      </c>
    </row>
    <row r="19" spans="2:2" x14ac:dyDescent="0.3">
      <c r="B19" s="8" t="str">
        <f>HYPERLINK("#'Contents'!A1", "Return to Contents")</f>
        <v>Return to Contents</v>
      </c>
    </row>
  </sheetData>
  <mergeCells count="7">
    <mergeCell ref="AG5:AK5"/>
    <mergeCell ref="D2:AG2"/>
    <mergeCell ref="D5:E5"/>
    <mergeCell ref="G5:J5"/>
    <mergeCell ref="L5:W5"/>
    <mergeCell ref="Y5:AA5"/>
    <mergeCell ref="AC5:AE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124</vt:i4>
      </vt:variant>
    </vt:vector>
  </HeadingPairs>
  <TitlesOfParts>
    <vt:vector size="124"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Jules Walkden</cp:lastModifiedBy>
  <dcterms:created xsi:type="dcterms:W3CDTF">2024-05-31T12:25:39Z</dcterms:created>
  <dcterms:modified xsi:type="dcterms:W3CDTF">2024-05-31T12:02:48Z</dcterms:modified>
</cp:coreProperties>
</file>