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bened\Public First Dropbox\Policy and Research Team\Polling\Archived Work\2023\11 - KPF\Results\"/>
    </mc:Choice>
  </mc:AlternateContent>
  <xr:revisionPtr revIDLastSave="0" documentId="13_ncr:1_{E4112BA2-7220-483D-9C48-7DA3194597CB}" xr6:coauthVersionLast="47" xr6:coauthVersionMax="47" xr10:uidLastSave="{00000000-0000-0000-0000-000000000000}"/>
  <bookViews>
    <workbookView xWindow="-110" yWindow="-110" windowWidth="19420" windowHeight="10300"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8" i="2" l="1"/>
  <c r="B16" i="121"/>
  <c r="B17" i="120"/>
  <c r="B17" i="119"/>
  <c r="B17" i="118"/>
  <c r="B17" i="117"/>
  <c r="B17" i="116"/>
  <c r="B17" i="115"/>
  <c r="B17" i="114"/>
  <c r="B17" i="113"/>
  <c r="B17" i="112"/>
  <c r="B18" i="111"/>
  <c r="B18" i="110"/>
  <c r="B18" i="109"/>
  <c r="B18" i="108"/>
  <c r="B18" i="107"/>
  <c r="B18" i="106"/>
  <c r="B18" i="105"/>
  <c r="B18" i="104"/>
  <c r="B18" i="103"/>
  <c r="B18" i="102"/>
  <c r="B18" i="101"/>
  <c r="B18" i="100"/>
  <c r="B18" i="99"/>
  <c r="B18" i="98"/>
  <c r="B18" i="97"/>
  <c r="B18" i="96"/>
  <c r="B18" i="95"/>
  <c r="B18" i="94"/>
  <c r="B19" i="93"/>
  <c r="B20" i="92"/>
  <c r="B21" i="91"/>
  <c r="B19" i="90"/>
  <c r="B19" i="89"/>
  <c r="B19" i="88"/>
  <c r="B19" i="87"/>
  <c r="B19" i="86"/>
  <c r="B19" i="85"/>
  <c r="B19" i="84"/>
  <c r="B19" i="83"/>
  <c r="B19" i="82"/>
  <c r="B21" i="81"/>
  <c r="B20" i="80"/>
  <c r="B19" i="79"/>
  <c r="B21" i="78"/>
  <c r="B25" i="77"/>
  <c r="B17" i="76"/>
  <c r="B17" i="75"/>
  <c r="B16" i="74"/>
  <c r="B18" i="73"/>
  <c r="B18" i="72"/>
  <c r="B18" i="71"/>
  <c r="B18" i="70"/>
  <c r="B18" i="69"/>
  <c r="B18" i="68"/>
  <c r="B18" i="67"/>
  <c r="B21" i="66"/>
  <c r="B21" i="65"/>
  <c r="B21" i="64"/>
  <c r="B21" i="63"/>
  <c r="B21" i="62"/>
  <c r="B19" i="61"/>
  <c r="B22" i="60"/>
  <c r="B22" i="59"/>
  <c r="B22" i="58"/>
  <c r="B22" i="57"/>
  <c r="B22" i="56"/>
  <c r="B22" i="55"/>
  <c r="B23" i="54"/>
  <c r="B26" i="53"/>
  <c r="B31" i="52"/>
  <c r="B22" i="51"/>
  <c r="B22" i="50"/>
  <c r="B22" i="49"/>
  <c r="B22" i="48"/>
  <c r="B22" i="47"/>
  <c r="B22" i="46"/>
  <c r="B17" i="45"/>
  <c r="B21" i="44"/>
  <c r="B21" i="43"/>
  <c r="B21" i="42"/>
  <c r="B21" i="41"/>
  <c r="B21" i="40"/>
  <c r="B21" i="39"/>
  <c r="B21" i="38"/>
  <c r="B21" i="37"/>
  <c r="B17" i="36"/>
  <c r="B17" i="35"/>
  <c r="B17" i="34"/>
  <c r="B17" i="33"/>
  <c r="B17" i="32"/>
  <c r="B18" i="31"/>
  <c r="B17" i="30"/>
  <c r="B17" i="29"/>
  <c r="B17" i="28"/>
  <c r="B17" i="27"/>
  <c r="B17" i="26"/>
  <c r="B17" i="25"/>
  <c r="B17" i="24"/>
  <c r="B17" i="23"/>
  <c r="B22" i="22"/>
  <c r="B19" i="21"/>
  <c r="B18" i="20"/>
  <c r="B19" i="19"/>
  <c r="B19" i="18"/>
  <c r="B19" i="17"/>
  <c r="B19" i="16"/>
  <c r="B19" i="15"/>
  <c r="B19" i="14"/>
  <c r="B19" i="13"/>
  <c r="B18" i="12"/>
  <c r="B18" i="11"/>
  <c r="B18" i="10"/>
  <c r="B18" i="9"/>
  <c r="B18" i="8"/>
  <c r="B18" i="7"/>
  <c r="B18" i="6"/>
  <c r="B18" i="5"/>
  <c r="B19" i="4"/>
  <c r="E126" i="2"/>
  <c r="D126" i="2"/>
  <c r="E125" i="2"/>
  <c r="D125" i="2"/>
  <c r="E124" i="2"/>
  <c r="D124" i="2"/>
  <c r="E123" i="2"/>
  <c r="D123" i="2"/>
  <c r="E122" i="2"/>
  <c r="D122" i="2"/>
  <c r="E121" i="2"/>
  <c r="D121" i="2"/>
  <c r="E120" i="2"/>
  <c r="D120" i="2"/>
  <c r="E119" i="2"/>
  <c r="D119" i="2"/>
  <c r="E118" i="2"/>
  <c r="D118" i="2"/>
  <c r="D117" i="2"/>
  <c r="E116" i="2"/>
  <c r="D116" i="2"/>
  <c r="E115" i="2"/>
  <c r="D115" i="2"/>
  <c r="E114" i="2"/>
  <c r="D114" i="2"/>
  <c r="E113" i="2"/>
  <c r="D113" i="2"/>
  <c r="E112" i="2"/>
  <c r="D112" i="2"/>
  <c r="E111" i="2"/>
  <c r="D111" i="2"/>
  <c r="E110" i="2"/>
  <c r="D110" i="2"/>
  <c r="E109" i="2"/>
  <c r="D109" i="2"/>
  <c r="D108" i="2"/>
  <c r="E107" i="2"/>
  <c r="D107" i="2"/>
  <c r="E106" i="2"/>
  <c r="D106" i="2"/>
  <c r="E105" i="2"/>
  <c r="D105" i="2"/>
  <c r="E104" i="2"/>
  <c r="D104" i="2"/>
  <c r="E103" i="2"/>
  <c r="D103" i="2"/>
  <c r="E102" i="2"/>
  <c r="D102" i="2"/>
  <c r="E101" i="2"/>
  <c r="D101" i="2"/>
  <c r="E100" i="2"/>
  <c r="D100" i="2"/>
  <c r="D99" i="2"/>
  <c r="E98" i="2"/>
  <c r="E97"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D72" i="2"/>
  <c r="E71" i="2"/>
  <c r="D71" i="2"/>
  <c r="E70" i="2"/>
  <c r="D70" i="2"/>
  <c r="E69" i="2"/>
  <c r="D69" i="2"/>
  <c r="E68" i="2"/>
  <c r="D68" i="2"/>
  <c r="E67" i="2"/>
  <c r="D67" i="2"/>
  <c r="D66" i="2"/>
  <c r="E65" i="2"/>
  <c r="D65" i="2"/>
  <c r="E64" i="2"/>
  <c r="D64" i="2"/>
  <c r="E63" i="2"/>
  <c r="D63" i="2"/>
  <c r="E62" i="2"/>
  <c r="D62" i="2"/>
  <c r="E61" i="2"/>
  <c r="D61" i="2"/>
  <c r="D60" i="2"/>
  <c r="E59" i="2"/>
  <c r="D59" i="2"/>
  <c r="E58" i="2"/>
  <c r="D58" i="2"/>
  <c r="E57" i="2"/>
  <c r="D57" i="2"/>
  <c r="E56" i="2"/>
  <c r="D56" i="2"/>
  <c r="E55" i="2"/>
  <c r="D55" i="2"/>
  <c r="E54" i="2"/>
  <c r="D54" i="2"/>
  <c r="E53" i="2"/>
  <c r="D53" i="2"/>
  <c r="E52" i="2"/>
  <c r="D52" i="2"/>
  <c r="D51" i="2"/>
  <c r="E50" i="2"/>
  <c r="D50" i="2"/>
  <c r="E49" i="2"/>
  <c r="D49" i="2"/>
  <c r="E48" i="2"/>
  <c r="D48" i="2"/>
  <c r="E47" i="2"/>
  <c r="D47" i="2"/>
  <c r="E46" i="2"/>
  <c r="D46" i="2"/>
  <c r="E45" i="2"/>
  <c r="D45" i="2"/>
  <c r="E44" i="2"/>
  <c r="D44" i="2"/>
  <c r="E43" i="2"/>
  <c r="D43" i="2"/>
  <c r="D42" i="2"/>
  <c r="E41" i="2"/>
  <c r="D41" i="2"/>
  <c r="E40" i="2"/>
  <c r="D40" i="2"/>
  <c r="E39" i="2"/>
  <c r="D39" i="2"/>
  <c r="E38" i="2"/>
  <c r="D38" i="2"/>
  <c r="D37" i="2"/>
  <c r="E36" i="2"/>
  <c r="D36" i="2"/>
  <c r="E35" i="2"/>
  <c r="D35" i="2"/>
  <c r="E34" i="2"/>
  <c r="D34" i="2"/>
  <c r="E33" i="2"/>
  <c r="D33" i="2"/>
  <c r="E32" i="2"/>
  <c r="D32" i="2"/>
  <c r="E31" i="2"/>
  <c r="D31" i="2"/>
  <c r="E30" i="2"/>
  <c r="D30" i="2"/>
  <c r="E29" i="2"/>
  <c r="D29" i="2"/>
  <c r="D28" i="2"/>
  <c r="E27" i="2"/>
  <c r="D27" i="2"/>
  <c r="E26" i="2"/>
  <c r="D26" i="2"/>
  <c r="E25" i="2"/>
  <c r="D25" i="2"/>
  <c r="E24" i="2"/>
  <c r="D24" i="2"/>
  <c r="E23" i="2"/>
  <c r="D23" i="2"/>
  <c r="E22" i="2"/>
  <c r="D22" i="2"/>
  <c r="E21" i="2"/>
  <c r="D21" i="2"/>
  <c r="E20" i="2"/>
  <c r="D20" i="2"/>
  <c r="E19" i="2"/>
  <c r="D19" i="2"/>
  <c r="D18" i="2"/>
  <c r="E17" i="2"/>
  <c r="D17" i="2"/>
  <c r="E16" i="2"/>
  <c r="D16" i="2"/>
  <c r="E15" i="2"/>
  <c r="D15" i="2"/>
  <c r="E14" i="2"/>
  <c r="D14" i="2"/>
  <c r="E13" i="2"/>
  <c r="D13" i="2"/>
  <c r="E12" i="2"/>
  <c r="D12" i="2"/>
  <c r="E11" i="2"/>
  <c r="D11" i="2"/>
  <c r="D10" i="2"/>
  <c r="E9" i="2"/>
  <c r="D9" i="2"/>
  <c r="D6" i="2"/>
  <c r="F20" i="1"/>
</calcChain>
</file>

<file path=xl/sharedStrings.xml><?xml version="1.0" encoding="utf-8"?>
<sst xmlns="http://schemas.openxmlformats.org/spreadsheetml/2006/main" count="6122" uniqueCount="428">
  <si>
    <t>Public First Poll for KPF</t>
  </si>
  <si>
    <t>Fieldwork:</t>
  </si>
  <si>
    <t>20th Nov - 4th Dec 2023</t>
  </si>
  <si>
    <t xml:space="preserve">Interview Method: </t>
  </si>
  <si>
    <t>Online Survey</t>
  </si>
  <si>
    <t>Population represented:</t>
  </si>
  <si>
    <t>16-24 year olds in the UK</t>
  </si>
  <si>
    <t>Sample size:</t>
  </si>
  <si>
    <t>Methodology:</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</si>
  <si>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</si>
  <si>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</si>
  <si>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</si>
  <si>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</si>
  <si>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</si>
  <si>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</si>
  <si>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</si>
  <si>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</si>
  <si>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</si>
  <si>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</si>
  <si>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</si>
  <si>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16-18</t>
  </si>
  <si>
    <t>19-21</t>
  </si>
  <si>
    <t>22-24</t>
  </si>
  <si>
    <t>London</t>
  </si>
  <si>
    <t>South East</t>
  </si>
  <si>
    <t>South West</t>
  </si>
  <si>
    <t>East of England</t>
  </si>
  <si>
    <t>East Midlands</t>
  </si>
  <si>
    <t>West Midlands</t>
  </si>
  <si>
    <t>Yorkshire and the Humber</t>
  </si>
  <si>
    <t>North East</t>
  </si>
  <si>
    <t>North West</t>
  </si>
  <si>
    <t>Scotland</t>
  </si>
  <si>
    <t>Wales</t>
  </si>
  <si>
    <t>Northern Ireland</t>
  </si>
  <si>
    <t>GCSE or equivalent (Scottish National/O Level)</t>
  </si>
  <si>
    <t>A Level or equivalent (GCE/Higher/Advanced Higher)</t>
  </si>
  <si>
    <t>University Undergraduate Degree (BA/BSc)</t>
  </si>
  <si>
    <t>University Postgraduate Degree (MA/MSc/MPhil)</t>
  </si>
  <si>
    <t>Doctorate (PhD/DPHil)</t>
  </si>
  <si>
    <t>At Risk</t>
  </si>
  <si>
    <t>Gender</t>
  </si>
  <si>
    <t>Age Group</t>
  </si>
  <si>
    <t>Region</t>
  </si>
  <si>
    <t>Education</t>
  </si>
  <si>
    <t>Much more safe</t>
  </si>
  <si>
    <t>A bit more safe</t>
  </si>
  <si>
    <t>No change</t>
  </si>
  <si>
    <t>A bit less safe</t>
  </si>
  <si>
    <t>Much less safe</t>
  </si>
  <si>
    <t>Don’t know</t>
  </si>
  <si>
    <t xml:space="preserve"> Do you think your local area has got more or less safe in the last two years?</t>
  </si>
  <si>
    <t>BASE: All Respondents</t>
  </si>
  <si>
    <t>Fieldwork:  20th Nov - 4th Dec 2023</t>
  </si>
  <si>
    <t>Data weighted by interlocking age &amp; gender and region to Nationally Representative Proportions</t>
  </si>
  <si>
    <t xml:space="preserve"> Walking around in the day</t>
  </si>
  <si>
    <t xml:space="preserve"> Walking around at night</t>
  </si>
  <si>
    <t xml:space="preserve"> Meeting with friends in a park</t>
  </si>
  <si>
    <t xml:space="preserve"> Being on public transport</t>
  </si>
  <si>
    <t xml:space="preserve"> Using your phone in public</t>
  </si>
  <si>
    <t xml:space="preserve"> Walking around wearing more expensive clothes or jewellery</t>
  </si>
  <si>
    <t xml:space="preserve"> Walking home from my nearest bus stop</t>
  </si>
  <si>
    <t>Very safe</t>
  </si>
  <si>
    <t>Somewhat safe</t>
  </si>
  <si>
    <t>Not very safe</t>
  </si>
  <si>
    <t>Not safe at all</t>
  </si>
  <si>
    <t>Grid Summary: How safe or unsafe would you feel doing the following activities in your local area?</t>
  </si>
  <si>
    <t>How safe or unsafe would you feel doing the following activities in your local area?: Walking around in the day</t>
  </si>
  <si>
    <t>How safe or unsafe would you feel doing the following activities in your local area?: Walking around at night</t>
  </si>
  <si>
    <t>How safe or unsafe would you feel doing the following activities in your local area?: Meeting with friends in a park</t>
  </si>
  <si>
    <t>How safe or unsafe would you feel doing the following activities in your local area?: Being on public transport</t>
  </si>
  <si>
    <t>How safe or unsafe would you feel doing the following activities in your local area?: Using your phone in public</t>
  </si>
  <si>
    <t>How safe or unsafe would you feel doing the following activities in your local area?: Walking around wearing more expensive clothes or jewellery</t>
  </si>
  <si>
    <t>How safe or unsafe would you feel doing the following activities in your local area?: Walking home from my nearest bus stop</t>
  </si>
  <si>
    <t xml:space="preserve"> Mugging</t>
  </si>
  <si>
    <t xml:space="preserve"> Someone threatening you with a knife</t>
  </si>
  <si>
    <t xml:space="preserve"> Someone catcalling you/making inappropriate sexual comments in public</t>
  </si>
  <si>
    <t xml:space="preserve"> Getting pickpocketed</t>
  </si>
  <si>
    <t xml:space="preserve"> Getting offered drugs you don’t want to take</t>
  </si>
  <si>
    <t xml:space="preserve"> Bullying (e.g. people saying mean things or threatening you)</t>
  </si>
  <si>
    <t>Very worried</t>
  </si>
  <si>
    <t>Somewhat worried</t>
  </si>
  <si>
    <t>Not very worried</t>
  </si>
  <si>
    <t>Not worried at all</t>
  </si>
  <si>
    <t>Prefer not to say</t>
  </si>
  <si>
    <t>Grid Summary: How worried, if at all, are you about the following happening to you in your local area?</t>
  </si>
  <si>
    <t>How worried, if at all, are you about the following happening to you in your local area?: Mugging</t>
  </si>
  <si>
    <t>How worried, if at all, are you about the following happening to you in your local area?: Someone threatening you with a knife</t>
  </si>
  <si>
    <t>How worried, if at all, are you about the following happening to you in your local area?: Someone catcalling you/making inappropriate sexual comments in public</t>
  </si>
  <si>
    <t>How worried, if at all, are you about the following happening to you in your local area?: Getting pickpocketed</t>
  </si>
  <si>
    <t>How worried, if at all, are you about the following happening to you in your local area?: Getting offered drugs you don’t want to take</t>
  </si>
  <si>
    <t>How worried, if at all, are you about the following happening to you in your local area?: Bullying (e.g. people saying mean things or threatening you)</t>
  </si>
  <si>
    <t>A very big problem</t>
  </si>
  <si>
    <t>Somewhat of a problem</t>
  </si>
  <si>
    <t>Not much of a problem</t>
  </si>
  <si>
    <t>Not a problem at all</t>
  </si>
  <si>
    <t xml:space="preserve"> In this survey we will ask several questions about youth crime. Youth crime is defined as crime committed by individuals between the ages of 10 and 17. How much of a problem is youth crime in your local area?</t>
  </si>
  <si>
    <t>Increased a lot</t>
  </si>
  <si>
    <t>Increased a little</t>
  </si>
  <si>
    <t>Not changed</t>
  </si>
  <si>
    <t>Reduced a little</t>
  </si>
  <si>
    <t>Reduced a lot</t>
  </si>
  <si>
    <t xml:space="preserve"> And do you feel youth crime levels in your area have increased or decreased in the last two years? Youth crime is defined as crime committed by individuals between the ages of 10 and 17.</t>
  </si>
  <si>
    <t>I think youth crime has increased across the country</t>
  </si>
  <si>
    <t>I think crime in general has increased in my area</t>
  </si>
  <si>
    <t>I have seen more people talking about youth crime on social media</t>
  </si>
  <si>
    <t>I have seen youth crime reported more on the news or in newspapers</t>
  </si>
  <si>
    <t>I know people who have witnessed more youth crime</t>
  </si>
  <si>
    <t>I have personally witnessed more youth crime</t>
  </si>
  <si>
    <t>I have seen more police out on the streets</t>
  </si>
  <si>
    <t>Other (Please specify)</t>
  </si>
  <si>
    <t>You said you think youth crime levels in your area have increased. Why do you think this? Please select all that apply. Youth crime is defined as crime committed by individuals between the ages of 10 and 17.</t>
  </si>
  <si>
    <t>BASE: Think youth crime has increased in the last 2 years</t>
  </si>
  <si>
    <t xml:space="preserve"> Bullying</t>
  </si>
  <si>
    <t xml:space="preserve"> Encouraging or glorifying crime</t>
  </si>
  <si>
    <t xml:space="preserve"> Promote drinking or smoking</t>
  </si>
  <si>
    <t xml:space="preserve"> Unrealistic body standards</t>
  </si>
  <si>
    <t xml:space="preserve"> Promote drug use</t>
  </si>
  <si>
    <t xml:space="preserve"> Nudity</t>
  </si>
  <si>
    <t xml:space="preserve"> Violence</t>
  </si>
  <si>
    <t>Yes, I have seen this on social media</t>
  </si>
  <si>
    <t>No, I haven’t seen this on social media</t>
  </si>
  <si>
    <t>Grid Summary: Thinking specifically about social media (such as twitter, facebook, or instagram), have you ever seen posts which feature or contain the following?</t>
  </si>
  <si>
    <t>Thinking specifically about social media (such as twitter, facebook, or instagram), have you ever seen posts which feature or contain the following?: Bullying</t>
  </si>
  <si>
    <t>Thinking specifically about social media (such as twitter, facebook, or instagram), have you ever seen posts which feature or contain the following?: Encouraging or glorifying crime</t>
  </si>
  <si>
    <t>Thinking specifically about social media (such as twitter, facebook, or instagram), have you ever seen posts which feature or contain the following?: Promote drinking or smoking</t>
  </si>
  <si>
    <t>Thinking specifically about social media (such as twitter, facebook, or instagram), have you ever seen posts which feature or contain the following?: Unrealistic body standards</t>
  </si>
  <si>
    <t>Thinking specifically about social media (such as twitter, facebook, or instagram), have you ever seen posts which feature or contain the following?: Promote drug use</t>
  </si>
  <si>
    <t>Thinking specifically about social media (such as twitter, facebook, or instagram), have you ever seen posts which feature or contain the following?: Nudity</t>
  </si>
  <si>
    <t>BASE: Question randomly assigned to respondents</t>
  </si>
  <si>
    <t>Thinking specifically about social media (such as twitter, facebook, or instagram), have you ever seen posts which feature or contain the following?: Violence</t>
  </si>
  <si>
    <t>I know someone who has been a victim of youth crime but did not witness it personally</t>
  </si>
  <si>
    <t>I have never witnessed and do not know anyone who has been a victim of youth crime</t>
  </si>
  <si>
    <t>I have witnessed youth crime</t>
  </si>
  <si>
    <t>I have been a victim of youth crime myself</t>
  </si>
  <si>
    <t>The answers you provide to all questions in this survey are confidential. The responses you provide will only be used for market research purposes. Which of the following apply to you? Please select all that apply.</t>
  </si>
  <si>
    <t xml:space="preserve"> Committing crime</t>
  </si>
  <si>
    <t xml:space="preserve"> Using drugs</t>
  </si>
  <si>
    <t xml:space="preserve"> Drinking too much</t>
  </si>
  <si>
    <t xml:space="preserve"> Engaging in anti-social behaviour (e.g. fighting, intimidation)</t>
  </si>
  <si>
    <t>Too much</t>
  </si>
  <si>
    <t>About the right amount</t>
  </si>
  <si>
    <t>Not enough</t>
  </si>
  <si>
    <t>Grid Summary: Do you think that schools are doing too much, about the right amount, or not enough to prevent young people from doing the following?</t>
  </si>
  <si>
    <t>Do you think that schools are doing too much, about the right amount, or not enough to prevent young people from doing the following?: Committing crime</t>
  </si>
  <si>
    <t>Do you think that schools are doing too much, about the right amount, or not enough to prevent young people from doing the following?: Using drugs</t>
  </si>
  <si>
    <t>Do you think that schools are doing too much, about the right amount, or not enough to prevent young people from doing the following?: Drinking too much</t>
  </si>
  <si>
    <t>Do you think that schools are doing too much, about the right amount, or not enough to prevent young people from doing the following?: Engaging in anti-social behaviour (e.g. fighting, intimidation)</t>
  </si>
  <si>
    <t xml:space="preserve"> Political parties need to get tougher on criminals in order to reduce levels of crime in the UK</t>
  </si>
  <si>
    <t xml:space="preserve"> The UK justice system is too harsh on people who commit non-violent crimes</t>
  </si>
  <si>
    <t xml:space="preserve"> The UK justice system is too soft on criminals</t>
  </si>
  <si>
    <t xml:space="preserve"> Police officers in the UK are generally effective at bringing criminals to justice</t>
  </si>
  <si>
    <t xml:space="preserve"> Police officers should be allowed to stop and search anyone who they think is guilty of a crime</t>
  </si>
  <si>
    <t xml:space="preserve"> Police officers in the UK are generally effective at preventing crime</t>
  </si>
  <si>
    <t xml:space="preserve"> The UK justice system is too harsh on people who commit violent crimes</t>
  </si>
  <si>
    <t>Strongly agree</t>
  </si>
  <si>
    <t>Slightly agree</t>
  </si>
  <si>
    <t>Slightly disagree</t>
  </si>
  <si>
    <t>Strongly disagree</t>
  </si>
  <si>
    <t>Total Agree:</t>
  </si>
  <si>
    <t>Total Disagree:</t>
  </si>
  <si>
    <t>Net:</t>
  </si>
  <si>
    <t>Grid Summary: To what extent do you agree or disagree with the following?</t>
  </si>
  <si>
    <t>To what extent do you agree or disagree with the following?: Political parties need to get tougher on criminals in order to reduce levels of crime in the UK</t>
  </si>
  <si>
    <t>To what extent do you agree or disagree with the following?: The UK justice system is too harsh on people who commit non-violent crimes</t>
  </si>
  <si>
    <t>To what extent do you agree or disagree with the following?: The UK justice system is too harsh on people who commit violent crimes</t>
  </si>
  <si>
    <t>To what extent do you agree or disagree with the following?: Police officers should be allowed to stop and search anyone who they think is guilty of a crime</t>
  </si>
  <si>
    <t>To what extent do you agree or disagree with the following?: Police officers in the UK are generally effective at preventing crime</t>
  </si>
  <si>
    <t>To what extent do you agree or disagree with the following?: Police officers in the UK are generally effective at bringing criminals to justice</t>
  </si>
  <si>
    <t>To what extent do you agree or disagree with the following?: The UK justice system is too soft on criminals</t>
  </si>
  <si>
    <t>We should focus more on helping criminals learn how to get back on track rather than punishing them</t>
  </si>
  <si>
    <t>We should focus more on punishing criminals rather than helping them return to a normal life</t>
  </si>
  <si>
    <t>None of the above</t>
  </si>
  <si>
    <t xml:space="preserve"> Which of the following comes closest to your view?</t>
  </si>
  <si>
    <t xml:space="preserve"> The police need to be tougher in tackling youth crime</t>
  </si>
  <si>
    <t xml:space="preserve"> The police are not handling youth crime in the right way</t>
  </si>
  <si>
    <t xml:space="preserve"> Distrust of the police is a main cause of youth crime</t>
  </si>
  <si>
    <t xml:space="preserve"> The police are doing a good job at tackling youth crime</t>
  </si>
  <si>
    <t xml:space="preserve"> The police’s response to youth crime has been too tough</t>
  </si>
  <si>
    <t>Somewhat agree</t>
  </si>
  <si>
    <t>Neither agree nor disagree</t>
  </si>
  <si>
    <t>Somewhat disagree</t>
  </si>
  <si>
    <t>Don't know</t>
  </si>
  <si>
    <t>Grid Summary: To what extent do you agree or disagree with the following statements regarding the role of the police in youth crime?</t>
  </si>
  <si>
    <t>To what extent do you agree or disagree with the following statements regarding the role of the police in youth crime?: The police are doing a good job at tackling youth crime</t>
  </si>
  <si>
    <t>To what extent do you agree or disagree with the following statements regarding the role of the police in youth crime?: The police are not handling youth crime in the right way</t>
  </si>
  <si>
    <t>To what extent do you agree or disagree with the following statements regarding the role of the police in youth crime?: The police need to be tougher in tackling youth crime</t>
  </si>
  <si>
    <t>To what extent do you agree or disagree with the following statements regarding the role of the police in youth crime?: Distrust of the police is a main cause of youth crime</t>
  </si>
  <si>
    <t>To what extent do you agree or disagree with the following statements regarding the role of the police in youth crime?: The police’s response to youth crime has been too tough</t>
  </si>
  <si>
    <t>Poor family relationships and a bad upbringing</t>
  </si>
  <si>
    <t>Peer pressure to copy their friends</t>
  </si>
  <si>
    <t>To increase social standing by appearing ‘tough’</t>
  </si>
  <si>
    <t>Lack of positive role models who are not committing crime</t>
  </si>
  <si>
    <t>Viewed as an easy way to make money</t>
  </si>
  <si>
    <t>Poor relationships with authority figures (e.g. the police, teachers)</t>
  </si>
  <si>
    <t>Their own poor decision making</t>
  </si>
  <si>
    <t>Lack of understanding of the consequences of committing  crime</t>
  </si>
  <si>
    <t>Being threatened into becoming involved in rime</t>
  </si>
  <si>
    <t>Not doing well in school</t>
  </si>
  <si>
    <t>Influence of social media personalities who discuss crime</t>
  </si>
  <si>
    <t>Low self-esteem</t>
  </si>
  <si>
    <t>Lack of activities outside of school and the home</t>
  </si>
  <si>
    <t>Influence of music with lyrics about committing crime</t>
  </si>
  <si>
    <t>Influence of TV shows that depict crime</t>
  </si>
  <si>
    <t>Self-defence</t>
  </si>
  <si>
    <t>Other (please specify)</t>
  </si>
  <si>
    <t>What do you think are the main factors that drive young people to become involved in crime in general? Please select all that apply.</t>
  </si>
  <si>
    <t>Close family (e.g. siblings, parents, grandparents)</t>
  </si>
  <si>
    <t>Police</t>
  </si>
  <si>
    <t>Friends</t>
  </si>
  <si>
    <t>School support workers (e.g. School nurse, mental health workers, etc.)</t>
  </si>
  <si>
    <t>Teachers</t>
  </si>
  <si>
    <t>Extended family</t>
  </si>
  <si>
    <t>Youth workers</t>
  </si>
  <si>
    <t>Religious leaders</t>
  </si>
  <si>
    <t>Local youth centre</t>
  </si>
  <si>
    <t>Not applicable - I wouldn’t tell anyone</t>
  </si>
  <si>
    <t>Who would you first go to for help if you were worried about becoming a victim of youth crime? Please select up to three.</t>
  </si>
  <si>
    <t>I do not trust the police to help me</t>
  </si>
  <si>
    <t>There are other people in my life who would help me more than the police</t>
  </si>
  <si>
    <t>I would be worried about getting in trouble myself with the police</t>
  </si>
  <si>
    <t>I would be worried about getting in trouble with the person who attacked me</t>
  </si>
  <si>
    <t>The police would not see me as a victim</t>
  </si>
  <si>
    <t>I think the police are too severe on those who commit youth crime</t>
  </si>
  <si>
    <t>I have a bad relationship with the police</t>
  </si>
  <si>
    <t>You said that the police would not be your first point of call if you were a victim of youth crime. Why is this? Please select all that apply.</t>
  </si>
  <si>
    <t>BASE: Would not go to police first if they were worried about becoming a victim of youth crime</t>
  </si>
  <si>
    <t xml:space="preserve"> Influence of peer pressure on young people</t>
  </si>
  <si>
    <t xml:space="preserve"> Disconnect between young people and the police</t>
  </si>
  <si>
    <t xml:space="preserve"> Influence of social media and online content</t>
  </si>
  <si>
    <t xml:space="preserve"> Lack of awareness regarding the legal consequences</t>
  </si>
  <si>
    <t xml:space="preserve"> Lack of things to do outside of school for young people</t>
  </si>
  <si>
    <t>Very important</t>
  </si>
  <si>
    <t>Somewhat important</t>
  </si>
  <si>
    <t>Neither important nor unimportant</t>
  </si>
  <si>
    <t>Somewhat unimportant</t>
  </si>
  <si>
    <t>Very unimportant</t>
  </si>
  <si>
    <t>Total Important:</t>
  </si>
  <si>
    <t>Total Unimportant:</t>
  </si>
  <si>
    <t>Grid Summary: To what extent do you think the following are important reasons behind youth crime levels in your area?</t>
  </si>
  <si>
    <t>To what extent do you think the following are important reasons behind youth crime levels in your area?: Lack of awareness regarding the legal consequences</t>
  </si>
  <si>
    <t>To what extent do you think the following are important reasons behind youth crime levels in your area?: Lack of things to do outside of school for young people</t>
  </si>
  <si>
    <t>To what extent do you think the following are important reasons behind youth crime levels in your area?: Influence of peer pressure on young people</t>
  </si>
  <si>
    <t>To what extent do you think the following are important reasons behind youth crime levels in your area?: Influence of social media and online content</t>
  </si>
  <si>
    <t>To what extent do you think the following are important reasons behind youth crime levels in your area?: Disconnect between young people and the police</t>
  </si>
  <si>
    <t>1. Influence of peer pressure on young people</t>
  </si>
  <si>
    <t>2. Influence of social media and online content</t>
  </si>
  <si>
    <t>3. Lack of awareness regarding the legal consequences</t>
  </si>
  <si>
    <t>4. Lack of things to do outside of school for young people</t>
  </si>
  <si>
    <t>5. Disconnect between young people and the police</t>
  </si>
  <si>
    <t>1-Highest Rank</t>
  </si>
  <si>
    <t>2</t>
  </si>
  <si>
    <t>3</t>
  </si>
  <si>
    <t>4</t>
  </si>
  <si>
    <t>5-Lowest Rank</t>
  </si>
  <si>
    <t>Not Selected</t>
  </si>
  <si>
    <t>Mean Rank</t>
  </si>
  <si>
    <t>Standard Deviation</t>
  </si>
  <si>
    <t>Rank Summary: And which of those same factors do you think have the largest or smallest influence on levels of youth crime in your area?Please rank the following, with the factor having the greatest influence at the top, and the factor having the smallest influence at the bottom. (Ordered Left to Right by Rank)</t>
  </si>
  <si>
    <t>1</t>
  </si>
  <si>
    <t>5</t>
  </si>
  <si>
    <t>And which of those same factors do you think have the largest or smallest influence on levels of youth crime in your area?Please rank the following, with the factor having the greatest influence at the top, and the factor having the smallest influence at the bottom.: Lack of awareness regarding the legal consequences</t>
  </si>
  <si>
    <t>And which of those same factors do you think have the largest or smallest influence on levels of youth crime in your area?Please rank the following, with the factor having the greatest influence at the top, and the factor having the smallest influence at the bottom.: Lack of things to do outside of school for young people</t>
  </si>
  <si>
    <t>And which of those same factors do you think have the largest or smallest influence on levels of youth crime in your area?Please rank the following, with the factor having the greatest influence at the top, and the factor having the smallest influence at the bottom.: Influence of peer pressure on young people</t>
  </si>
  <si>
    <t>And which of those same factors do you think have the largest or smallest influence on levels of youth crime in your area?Please rank the following, with the factor having the greatest influence at the top, and the factor having the smallest influence at the bottom.: Influence of social media and online content</t>
  </si>
  <si>
    <t>And which of those same factors do you think have the largest or smallest influence on levels of youth crime in your area?Please rank the following, with the factor having the greatest influence at the top, and the factor having the smallest influence at the bottom.: Disconnect between young people and the police</t>
  </si>
  <si>
    <t xml:space="preserve"> The police</t>
  </si>
  <si>
    <t xml:space="preserve"> A teacher</t>
  </si>
  <si>
    <t xml:space="preserve"> Youth worker</t>
  </si>
  <si>
    <t xml:space="preserve"> Parent/guardian</t>
  </si>
  <si>
    <t xml:space="preserve"> Sports coach</t>
  </si>
  <si>
    <t xml:space="preserve"> A friend</t>
  </si>
  <si>
    <t>Fully trust</t>
  </si>
  <si>
    <t>Mostly trust</t>
  </si>
  <si>
    <t>Trust a little</t>
  </si>
  <si>
    <t>Do not trust at all</t>
  </si>
  <si>
    <t>Don’t Know</t>
  </si>
  <si>
    <t>Grid Summary: 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</si>
  <si>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The police</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</si>
  <si>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A teacher</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</si>
  <si>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Youth worker</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</si>
  <si>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Parent/guardian</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</si>
  <si>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Sports coach</t>
  </si>
  <si>
    <t>Imagine a situation where you felt pressured by a group of friends to become involved in youth crime. To what extent would you trust or not trust the following to help you get out of this situation? Even if this is not someone that you encounter in your day-to-day life, please answer hypothetically.: A friend</t>
  </si>
  <si>
    <t>Yes, there are</t>
  </si>
  <si>
    <t>No, there are not</t>
  </si>
  <si>
    <t xml:space="preserve"> As far as you are aware, are there any free activities for young people in your local area? By this, we mean activities for young people outside of school and the home, such as sports teams or youth clubs.</t>
  </si>
  <si>
    <t>There are more things for young people to do now than there used to be</t>
  </si>
  <si>
    <t>There are the same number of things for young people to do than there used to be</t>
  </si>
  <si>
    <t>There are less things for young people to do now than there used to be</t>
  </si>
  <si>
    <t xml:space="preserve"> Do you think there are more or less things for young people to do outside of school and the home than there used to be?</t>
  </si>
  <si>
    <t>I spend more time taking part in activities outside of school than I did a few years ago</t>
  </si>
  <si>
    <t>I spend about the same time taking part in activities outside of school compared to a few years ago</t>
  </si>
  <si>
    <t>I spend less time taking part in activities outside of school than I did a few years ago</t>
  </si>
  <si>
    <t>0</t>
  </si>
  <si>
    <t>*</t>
  </si>
  <si>
    <t xml:space="preserve"> Do you spend more or less time taking part in activities outside of school than you did a few years ago?</t>
  </si>
  <si>
    <t>BASE: Student at secondary school, sixth form or college</t>
  </si>
  <si>
    <t>I’m too busy with school work to take part in activities outside of school</t>
  </si>
  <si>
    <t>My interests have changed since a few years ago</t>
  </si>
  <si>
    <t>There are no clubs for my interests</t>
  </si>
  <si>
    <t>I’m unable to afford to take part in activities as much as I did a few years ago</t>
  </si>
  <si>
    <t>Me and my friends now spend time hanging out instead of taking part in activities</t>
  </si>
  <si>
    <t>My parents are less willing to pay for me to take part in activities outside of school</t>
  </si>
  <si>
    <t>I don’t enjoy taking part in these activities as much as I did a few years ago</t>
  </si>
  <si>
    <t>I’m too busy with my job to take part in activities outside of school</t>
  </si>
  <si>
    <t>The clubs I did in the past have stopped or closed down</t>
  </si>
  <si>
    <t>Engaging in activities outside of school is seen as uncool by people my age</t>
  </si>
  <si>
    <t>You said that you spend less time taking part in activities outside of school now compared to a few years ago. Why is this?  Select all that apply</t>
  </si>
  <si>
    <t>BASE: Spend less time taking part in activities outside of school than they did a few years ago</t>
  </si>
  <si>
    <t>Extra-curricular activities which give young people things to do outside of school and the home (e.g. boxing clubs, football clubs)</t>
  </si>
  <si>
    <t>Workshops to provide young people with advice on how to make better life choices and build confidence</t>
  </si>
  <si>
    <t>Workshops to provide young people with opportunities to improve their performance at school</t>
  </si>
  <si>
    <t>Online support groups which allow young people to talk to other young people and trusted mentors about youth crime</t>
  </si>
  <si>
    <t>Regular sessions or assemblies which give young people advice on how to deal with youth crime</t>
  </si>
  <si>
    <t>A website with a list of materials to give young people advice on how to deal with youth crime</t>
  </si>
  <si>
    <t>Imagine your school or college was trying to think of ways to deal with youth crime among students. Which, if any, of the following programmes do you think your school should prioritise? Please select all that apply.</t>
  </si>
  <si>
    <t>It would significantly decrease youth crime</t>
  </si>
  <si>
    <t>It would somewhat decrease youth crime</t>
  </si>
  <si>
    <t>It would make no difference to levels of youth crime</t>
  </si>
  <si>
    <t>It would somewhat increase youth crime</t>
  </si>
  <si>
    <t>It would significantly increase youth crime</t>
  </si>
  <si>
    <t xml:space="preserve"> There are many ways that schools can deal with youth crime. One proposal is to run a ‘coaching programme’ for young people who are seen as likely to get involved with crime. Young people involved in the programme would attend workshops, receive advice on how to make better life choices, and be encouraged to participate in structured sports, such as boxing or football. Do you think a programme like this would increase or decrease levels of youth crime?</t>
  </si>
  <si>
    <t>Young people who are likely to commit youth crime would NOT LISTEN TO a session like this</t>
  </si>
  <si>
    <t>Young people who are likely to commit youth crime would NOT ATTEND a session like this</t>
  </si>
  <si>
    <t>It does not address the root causes of crime (e.g. insecure home environment, lack of opportunities for young people)</t>
  </si>
  <si>
    <t>It does not make it harder for young people to fall into the wrong crowd</t>
  </si>
  <si>
    <t>Structured sports like boxing would encourage aggression in young people, rather than discourage it</t>
  </si>
  <si>
    <t>You did not think a coaching programme for young people would decrease levels of youth crime. Why is this? Please select all that apply.</t>
  </si>
  <si>
    <t>BASE: Think coaching programmes would increase or make no difference to levels of youth crime</t>
  </si>
  <si>
    <t>It would give young people life goals to work towards</t>
  </si>
  <si>
    <t>It provides young people with things to do outside of school, and keeps them “off the streets”</t>
  </si>
  <si>
    <t>It gives young people ways to let out their aggression (e.g. through structured sports)</t>
  </si>
  <si>
    <t>Workshops will help them to make better choices in life</t>
  </si>
  <si>
    <t>It would help young people think ahead about the consequences of engaging in youth crime</t>
  </si>
  <si>
    <t>It would make youth crime be seen as more unacceptable among young people</t>
  </si>
  <si>
    <t>You said you thought a coaching programme for young people would decrease levels of youth crime. Why is this? Please select all that apply.</t>
  </si>
  <si>
    <t>BASE: Think coaching programmes would decrease levels of youth crime</t>
  </si>
  <si>
    <t xml:space="preserve"> Provide more youth centres and free out of school activities for young people</t>
  </si>
  <si>
    <t xml:space="preserve"> Provide free structured sports activities for young people (e.g. boxing or football clubs)</t>
  </si>
  <si>
    <t xml:space="preserve"> Provide more mental health support for young people in schools and in the community</t>
  </si>
  <si>
    <t xml:space="preserve"> Invite people who have experience of youth crime to talk to young people and mentor them</t>
  </si>
  <si>
    <t xml:space="preserve"> Make young people who have committed youth crime attend mentoring or educational programmes rather than sending them to prison</t>
  </si>
  <si>
    <t xml:space="preserve"> Work with social media platforms to identify and remove content that promotes violence or criminal behaviour targeted at those under 18</t>
  </si>
  <si>
    <t xml:space="preserve"> Improve the availability of good jobs for young people so they have other routes to make money</t>
  </si>
  <si>
    <t xml:space="preserve"> Encourage schools to take a more active role in encouraging young people to avoid youth crime</t>
  </si>
  <si>
    <t>Would reduce youth crime a lot</t>
  </si>
  <si>
    <t>Would reduce youth crime a little</t>
  </si>
  <si>
    <t>Make no difference at all</t>
  </si>
  <si>
    <t>Would increase youth crime a little</t>
  </si>
  <si>
    <t>Would increase youth crime a lot</t>
  </si>
  <si>
    <t>Grid Summary: We are now going to show you a series of proposals for how politicians and communities can reduce youth crime. For each of the following, please say whether you think they would be effective or ineffective in reducing youth crime.</t>
  </si>
  <si>
    <t>We are now going to show you a series of proposals for how politicians and communities can reduce youth crime. For each of the following, please say whether you think they would be effective or ineffective in reducing youth crime.: Provide more youth centres and free out of school activities for young people</t>
  </si>
  <si>
    <t>We are now going to show you a series of proposals for how politicians and communities can reduce youth crime. For each of the following, please say whether you think they would be effective or ineffective in reducing youth crime.: Provide free structured sports activities for young people (e.g. boxing or football clubs)</t>
  </si>
  <si>
    <t>We are now going to show you a series of proposals for how politicians and communities can reduce youth crime. For each of the following, please say whether you think they would be effective or ineffective in reducing youth crime.: Provide more mental health support for young people in schools and in the community</t>
  </si>
  <si>
    <t>We are now going to show you a series of proposals for how politicians and communities can reduce youth crime. For each of the following, please say whether you think they would be effective or ineffective in reducing youth crime.: Invite people who have experience of youth crime to talk to young people and mentor them</t>
  </si>
  <si>
    <t>We are now going to show you a series of proposals for how politicians and communities can reduce youth crime. For each of the following, please say whether you think they would be effective or ineffective in reducing youth crime.: Make young people who have committed youth crime attend mentoring or educational programmes rather than sending them to prison</t>
  </si>
  <si>
    <t>We are now going to show you a series of proposals for how politicians and communities can reduce youth crime. For each of the following, please say whether you think they would be effective or ineffective in reducing youth crime.: Work with social media platforms to identify and remove content that promotes violence or criminal behaviour targeted at those under 18</t>
  </si>
  <si>
    <t>We are now going to show you a series of proposals for how politicians and communities can reduce youth crime. For each of the following, please say whether you think they would be effective or ineffective in reducing youth crime.: Improve the availability of good jobs for young people so they have other routes to make money</t>
  </si>
  <si>
    <t>We are now going to show you a series of proposals for how politicians and communities can reduce youth crime. For each of the following, please say whether you think they would be effective or ineffective in reducing youth crime.: Encourage schools to take a more active role in encouraging young people to avoid youth crime</t>
  </si>
  <si>
    <t>How to avoid being forced into committing youth crime (e.g. how to avoid peer pressure, falling into the wrong crowds)</t>
  </si>
  <si>
    <t>Hearing from people who have committed youth crime in the past and how it has affected them</t>
  </si>
  <si>
    <t>Hearing from previous victims of youth crime and how it has affected them</t>
  </si>
  <si>
    <t>The consequences of youth crime (e.g. community sentences, prison time)</t>
  </si>
  <si>
    <t>Advice on activities young people could participate in outside of school and the home</t>
  </si>
  <si>
    <t>Advice on how to report people you think are committing youth crime</t>
  </si>
  <si>
    <t>Imagine someone came to your school or college to talk about youth crime. What would you want this talk to focus on? Please select all that apply.</t>
  </si>
  <si>
    <t xml:space="preserve"> And which of those same claims would you most want a school speech about youth crime to focus on? Select only ONE.</t>
  </si>
  <si>
    <t xml:space="preserve"> Police</t>
  </si>
  <si>
    <t xml:space="preserve"> Young people in general</t>
  </si>
  <si>
    <t xml:space="preserve"> Young people who have been victims of youth crime</t>
  </si>
  <si>
    <t xml:space="preserve"> Young people who have committed youth crime</t>
  </si>
  <si>
    <t xml:space="preserve"> Teachers and school support workers</t>
  </si>
  <si>
    <t xml:space="preserve"> Religious leaders in the community</t>
  </si>
  <si>
    <t xml:space="preserve"> Local youth centres</t>
  </si>
  <si>
    <t xml:space="preserve"> Mental health workers</t>
  </si>
  <si>
    <t>Very involved</t>
  </si>
  <si>
    <t>Somewhat involved</t>
  </si>
  <si>
    <t>Not very involved</t>
  </si>
  <si>
    <t>Not involved at all</t>
  </si>
  <si>
    <t>Grid Summary: How involved or uninvolved do you think the following groups should be in coming up with solutions to reduce youth crime?</t>
  </si>
  <si>
    <t>How involved or uninvolved do you think the following groups should be in coming up with solutions to reduce youth crime?: Police</t>
  </si>
  <si>
    <t>How involved or uninvolved do you think the following groups should be in coming up with solutions to reduce youth crime?: Young people in general</t>
  </si>
  <si>
    <t>How involved or uninvolved do you think the following groups should be in coming up with solutions to reduce youth crime?: Young people who have been victims of youth crime</t>
  </si>
  <si>
    <t>How involved or uninvolved do you think the following groups should be in coming up with solutions to reduce youth crime?: Young people who have committed youth crime</t>
  </si>
  <si>
    <t>How involved or uninvolved do you think the following groups should be in coming up with solutions to reduce youth crime?: Teachers and school support workers</t>
  </si>
  <si>
    <t>How involved or uninvolved do you think the following groups should be in coming up with solutions to reduce youth crime?: Religious leaders in the community</t>
  </si>
  <si>
    <t>How involved or uninvolved do you think the following groups should be in coming up with solutions to reduce youth crime?: Local youth centres</t>
  </si>
  <si>
    <t>How involved or uninvolved do you think the following groups should be in coming up with solutions to reduce youth crime?: Mental health workers</t>
  </si>
  <si>
    <t xml:space="preserve"> Dangers associated with gang activity</t>
  </si>
  <si>
    <t xml:space="preserve"> Severity of injuries inflicted by knives</t>
  </si>
  <si>
    <t xml:space="preserve"> Punishments for youth crime</t>
  </si>
  <si>
    <t xml:space="preserve"> Risks of drug use</t>
  </si>
  <si>
    <t xml:space="preserve"> Coping with mental health conditions</t>
  </si>
  <si>
    <t xml:space="preserve"> The role of the police in tackling youth crime</t>
  </si>
  <si>
    <t xml:space="preserve"> Domestic abuse</t>
  </si>
  <si>
    <t xml:space="preserve"> Coping with trauma</t>
  </si>
  <si>
    <t>Very effective</t>
  </si>
  <si>
    <t>A bit effective</t>
  </si>
  <si>
    <t>Not very effective</t>
  </si>
  <si>
    <t>Not effective at all</t>
  </si>
  <si>
    <t>Grid Summary: If your tutor group at school were to have weekly discussions, which of the following topics, if any, would be most effective at encouraging people your age to not engage in criminal activities?</t>
  </si>
  <si>
    <t>If your tutor group at school were to have weekly discussions, which of the following topics, if any, would be most effective at encouraging people your age to not engage in criminal activities?: Dangers associated with gang activity</t>
  </si>
  <si>
    <t>If your tutor group at school were to have weekly discussions, which of the following topics, if any, would be most effective at encouraging people your age to not engage in criminal activities?: Severity of injuries inflicted by knives</t>
  </si>
  <si>
    <t>If your tutor group at school were to have weekly discussions, which of the following topics, if any, would be most effective at encouraging people your age to not engage in criminal activities?: Punishments for youth crime</t>
  </si>
  <si>
    <t>If your tutor group at school were to have weekly discussions, which of the following topics, if any, would be most effective at encouraging people your age to not engage in criminal activities?: Risks of drug use</t>
  </si>
  <si>
    <t>If your tutor group at school were to have weekly discussions, which of the following topics, if any, would be most effective at encouraging people your age to not engage in criminal activities?: Coping with mental health conditions</t>
  </si>
  <si>
    <t>If your tutor group at school were to have weekly discussions, which of the following topics, if any, would be most effective at encouraging people your age to not engage in criminal activities?: The role of the police in tackling youth crime</t>
  </si>
  <si>
    <t>If your tutor group at school were to have weekly discussions, which of the following topics, if any, would be most effective at encouraging people your age to not engage in criminal activities?: Domestic abuse</t>
  </si>
  <si>
    <t>If your tutor group at school were to have weekly discussions, which of the following topics, if any, would be most effective at encouraging people your age to not engage in criminal activities?: Coping with trauma</t>
  </si>
  <si>
    <t>I would find it hard to talk about this topic</t>
  </si>
  <si>
    <t>I would be indifferent about discussing this topic</t>
  </si>
  <si>
    <t>I would not find it hard to talk about this topic</t>
  </si>
  <si>
    <t>Grid Summary: Would you find it hard to talk about any of these topics?</t>
  </si>
  <si>
    <t>Would you find it hard to talk about any of these topics?: Dangers associated with gang activity</t>
  </si>
  <si>
    <t>Would you find it hard to talk about any of these topics?: Severity of injuries inflicted by knives</t>
  </si>
  <si>
    <t>Would you find it hard to talk about any of these topics?: Punishments for youth crime</t>
  </si>
  <si>
    <t>Would you find it hard to talk about any of these topics?: Risks of drug use</t>
  </si>
  <si>
    <t>Would you find it hard to talk about any of these topics?: Coping with mental health conditions</t>
  </si>
  <si>
    <t>Would you find it hard to talk about any of these topics?: The role of the police in tackling youth crime</t>
  </si>
  <si>
    <t>Would you find it hard to talk about any of these topics?: Domestic abuse</t>
  </si>
  <si>
    <t>Would you find it hard to talk about any of these topics?: Coping with trauma</t>
  </si>
  <si>
    <t>Most people who carry knives do so with the intention of using them</t>
  </si>
  <si>
    <t>Most people who carry knives do not plan to use them</t>
  </si>
  <si>
    <t>Full Results</t>
  </si>
  <si>
    <t>All results are weighted using Iterative Proportional Fitting, or 'Raking'. The results are  weighted by interlocking age &amp; gender and region to be nationally representative of the 16-24 year old age group</t>
  </si>
  <si>
    <t>BASE: Answered previous question</t>
  </si>
  <si>
    <t xml:space="preserve"> And how effective or ineffective do you think a talk which involved [XX] would be at reducing levels of youth crime?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</si>
</sst>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34">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164" fontId="8" fillId="0" borderId="0" xfId="0" applyNumberFormat="1" applyFont="1" applyAlignment="1">
      <alignment horizontal="center" vertical="center"/>
    </xf>
    <xf numFmtId="164" fontId="8" fillId="0" borderId="2" xfId="0" applyNumberFormat="1" applyFont="1" applyBorder="1" applyAlignment="1">
      <alignment horizontal="center" vertical="center"/>
    </xf>
    <xf numFmtId="0" fontId="11" fillId="0" borderId="0" xfId="0" applyFont="1"/>
    <xf numFmtId="0" fontId="12" fillId="0" borderId="0" xfId="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styles" Target="style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haredStrings" Target="sharedString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D13" sqref="D13"/>
    </sheetView>
  </sheetViews>
  <sheetFormatPr defaultColWidth="11.453125" defaultRowHeight="14.5" x14ac:dyDescent="0.35"/>
  <sheetData>
    <row r="7" spans="6:12" ht="40" customHeight="1" x14ac:dyDescent="0.35">
      <c r="F7" s="28" t="s">
        <v>0</v>
      </c>
      <c r="G7" s="29"/>
      <c r="H7" s="29"/>
      <c r="I7" s="29"/>
      <c r="J7" s="29"/>
      <c r="K7" s="29"/>
      <c r="L7" s="29"/>
    </row>
    <row r="10" spans="6:12" ht="20.149999999999999" customHeight="1" x14ac:dyDescent="0.45">
      <c r="F10" s="2" t="s">
        <v>1</v>
      </c>
      <c r="K10" s="3" t="s">
        <v>2</v>
      </c>
    </row>
    <row r="11" spans="6:12" ht="20.149999999999999" customHeight="1" x14ac:dyDescent="0.45">
      <c r="F11" s="2" t="s">
        <v>3</v>
      </c>
      <c r="K11" s="3" t="s">
        <v>4</v>
      </c>
    </row>
    <row r="12" spans="6:12" ht="20.149999999999999" customHeight="1" x14ac:dyDescent="0.45">
      <c r="F12" s="2" t="s">
        <v>5</v>
      </c>
      <c r="K12" s="3" t="s">
        <v>6</v>
      </c>
    </row>
    <row r="13" spans="6:12" ht="20.149999999999999" customHeight="1" x14ac:dyDescent="0.45">
      <c r="F13" s="2" t="s">
        <v>7</v>
      </c>
      <c r="K13" s="3">
        <v>1003</v>
      </c>
    </row>
    <row r="14" spans="6:12" ht="18.5" x14ac:dyDescent="0.45">
      <c r="F14" s="2"/>
    </row>
    <row r="15" spans="6:12" ht="18.5" x14ac:dyDescent="0.45">
      <c r="F15" s="2"/>
    </row>
    <row r="16" spans="6:12" ht="18.5" x14ac:dyDescent="0.45">
      <c r="F16" s="2" t="s">
        <v>8</v>
      </c>
    </row>
    <row r="17" spans="6:13" ht="50.15" customHeight="1" x14ac:dyDescent="0.35">
      <c r="F17" s="30" t="s">
        <v>425</v>
      </c>
      <c r="G17" s="29"/>
      <c r="H17" s="29"/>
      <c r="I17" s="29"/>
      <c r="J17" s="29"/>
      <c r="K17" s="29"/>
      <c r="L17" s="29"/>
      <c r="M17" s="29"/>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26"/>
  <sheetViews>
    <sheetView showGridLines="0" topLeftCell="A96" workbookViewId="0">
      <selection activeCell="C130" sqref="C130"/>
    </sheetView>
  </sheetViews>
  <sheetFormatPr defaultColWidth="11.453125" defaultRowHeight="14.5" x14ac:dyDescent="0.35"/>
  <cols>
    <col min="4" max="4" width="100.7265625" customWidth="1"/>
    <col min="5" max="5" width="20.72656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 Do you think your local area has got more or less safe in the last two years?")</f>
        <v xml:space="preserve"> Do you think your local area has got more or less safe in the last two years?</v>
      </c>
      <c r="E9" s="14" t="str">
        <f>HYPERLINK("#'Full Results'!A11", "11")</f>
        <v>11</v>
      </c>
      <c r="F9" t="s">
        <v>52</v>
      </c>
    </row>
    <row r="10" spans="3:6" x14ac:dyDescent="0.35">
      <c r="C10">
        <v>2</v>
      </c>
      <c r="D10" s="8" t="str">
        <f>HYPERLINK("#'Table 2'!A1", "Grid Summary: How safe or unsafe would you feel doing the following activities in your local area?")</f>
        <v>Grid Summary: How safe or unsafe would you feel doing the following activities in your local area?</v>
      </c>
      <c r="E10" s="7"/>
      <c r="F10" t="s">
        <v>52</v>
      </c>
    </row>
    <row r="11" spans="3:6" x14ac:dyDescent="0.35">
      <c r="C11">
        <v>3</v>
      </c>
      <c r="D11" s="8" t="str">
        <f>HYPERLINK("#'Table 3'!A1", "How safe or unsafe would you feel doing the following activities in your local area?: Walking around in the day")</f>
        <v>How safe or unsafe would you feel doing the following activities in your local area?: Walking around in the day</v>
      </c>
      <c r="E11" s="14" t="str">
        <f>HYPERLINK("#'Full Results'!A20", "20")</f>
        <v>20</v>
      </c>
      <c r="F11" t="s">
        <v>52</v>
      </c>
    </row>
    <row r="12" spans="3:6" x14ac:dyDescent="0.35">
      <c r="C12">
        <v>4</v>
      </c>
      <c r="D12" s="8" t="str">
        <f>HYPERLINK("#'Table 4'!A1", "How safe or unsafe would you feel doing the following activities in your local area?: Walking around at night")</f>
        <v>How safe or unsafe would you feel doing the following activities in your local area?: Walking around at night</v>
      </c>
      <c r="E12" s="14" t="str">
        <f>HYPERLINK("#'Full Results'!A28", "28")</f>
        <v>28</v>
      </c>
      <c r="F12" t="s">
        <v>52</v>
      </c>
    </row>
    <row r="13" spans="3:6" x14ac:dyDescent="0.35">
      <c r="C13">
        <v>5</v>
      </c>
      <c r="D13" s="8" t="str">
        <f>HYPERLINK("#'Table 5'!A1", "How safe or unsafe would you feel doing the following activities in your local area?: Meeting with friends in a park")</f>
        <v>How safe or unsafe would you feel doing the following activities in your local area?: Meeting with friends in a park</v>
      </c>
      <c r="E13" s="14" t="str">
        <f>HYPERLINK("#'Full Results'!A36", "36")</f>
        <v>36</v>
      </c>
      <c r="F13" t="s">
        <v>52</v>
      </c>
    </row>
    <row r="14" spans="3:6" x14ac:dyDescent="0.35">
      <c r="C14">
        <v>6</v>
      </c>
      <c r="D14" s="8" t="str">
        <f>HYPERLINK("#'Table 6'!A1", "How safe or unsafe would you feel doing the following activities in your local area?: Being on public transport")</f>
        <v>How safe or unsafe would you feel doing the following activities in your local area?: Being on public transport</v>
      </c>
      <c r="E14" s="14" t="str">
        <f>HYPERLINK("#'Full Results'!A44", "44")</f>
        <v>44</v>
      </c>
      <c r="F14" t="s">
        <v>52</v>
      </c>
    </row>
    <row r="15" spans="3:6" x14ac:dyDescent="0.35">
      <c r="C15">
        <v>7</v>
      </c>
      <c r="D15" s="8" t="str">
        <f>HYPERLINK("#'Table 7'!A1", "How safe or unsafe would you feel doing the following activities in your local area?: Using your phone in public")</f>
        <v>How safe or unsafe would you feel doing the following activities in your local area?: Using your phone in public</v>
      </c>
      <c r="E15" s="14" t="str">
        <f>HYPERLINK("#'Full Results'!A52", "52")</f>
        <v>52</v>
      </c>
      <c r="F15" t="s">
        <v>52</v>
      </c>
    </row>
    <row r="16" spans="3:6" x14ac:dyDescent="0.35">
      <c r="C16">
        <v>8</v>
      </c>
      <c r="D16" s="8" t="str">
        <f>HYPERLINK("#'Table 8'!A1", "How safe or unsafe would you feel doing the following activities in your local area?: Walking around wearing more expensive clothes or jewellery")</f>
        <v>How safe or unsafe would you feel doing the following activities in your local area?: Walking around wearing more expensive clothes or jewellery</v>
      </c>
      <c r="E16" s="14" t="str">
        <f>HYPERLINK("#'Full Results'!A60", "60")</f>
        <v>60</v>
      </c>
      <c r="F16" t="s">
        <v>52</v>
      </c>
    </row>
    <row r="17" spans="3:6" x14ac:dyDescent="0.35">
      <c r="C17">
        <v>9</v>
      </c>
      <c r="D17" s="8" t="str">
        <f>HYPERLINK("#'Table 9'!A1", "How safe or unsafe would you feel doing the following activities in your local area?: Walking home from my nearest bus stop")</f>
        <v>How safe or unsafe would you feel doing the following activities in your local area?: Walking home from my nearest bus stop</v>
      </c>
      <c r="E17" s="14" t="str">
        <f>HYPERLINK("#'Full Results'!A68", "68")</f>
        <v>68</v>
      </c>
      <c r="F17" t="s">
        <v>52</v>
      </c>
    </row>
    <row r="18" spans="3:6" x14ac:dyDescent="0.35">
      <c r="C18">
        <v>10</v>
      </c>
      <c r="D18" s="8" t="str">
        <f>HYPERLINK("#'Table 10'!A1", "Grid Summary: How worried, if at all, are you about the following happening to you in your local area?")</f>
        <v>Grid Summary: How worried, if at all, are you about the following happening to you in your local area?</v>
      </c>
      <c r="E18" s="7"/>
      <c r="F18" t="s">
        <v>52</v>
      </c>
    </row>
    <row r="19" spans="3:6" x14ac:dyDescent="0.35">
      <c r="C19">
        <v>11</v>
      </c>
      <c r="D19" s="8" t="str">
        <f>HYPERLINK("#'Table 11'!A1", "How worried, if at all, are you about the following happening to you in your local area?: Mugging")</f>
        <v>How worried, if at all, are you about the following happening to you in your local area?: Mugging</v>
      </c>
      <c r="E19" s="14" t="str">
        <f>HYPERLINK("#'Full Results'!A76", "76")</f>
        <v>76</v>
      </c>
      <c r="F19" t="s">
        <v>52</v>
      </c>
    </row>
    <row r="20" spans="3:6" x14ac:dyDescent="0.35">
      <c r="C20">
        <v>12</v>
      </c>
      <c r="D20" s="8" t="str">
        <f>HYPERLINK("#'Table 12'!A1", "How worried, if at all, are you about the following happening to you in your local area?: Someone threatening you with a knife")</f>
        <v>How worried, if at all, are you about the following happening to you in your local area?: Someone threatening you with a knife</v>
      </c>
      <c r="E20" s="14" t="str">
        <f>HYPERLINK("#'Full Results'!A85", "85")</f>
        <v>85</v>
      </c>
      <c r="F20" t="s">
        <v>52</v>
      </c>
    </row>
    <row r="21" spans="3:6" x14ac:dyDescent="0.35">
      <c r="C21">
        <v>13</v>
      </c>
      <c r="D21" s="8" t="str">
        <f>HYPERLINK("#'Table 13'!A1", "How worried, if at all, are you about the following happening to you in your local area?: Someone catcalling you/making inappropriate sexual comments in public")</f>
        <v>How worried, if at all, are you about the following happening to you in your local area?: Someone catcalling you/making inappropriate sexual comments in public</v>
      </c>
      <c r="E21" s="14" t="str">
        <f>HYPERLINK("#'Full Results'!A94", "94")</f>
        <v>94</v>
      </c>
      <c r="F21" t="s">
        <v>52</v>
      </c>
    </row>
    <row r="22" spans="3:6" x14ac:dyDescent="0.35">
      <c r="C22">
        <v>14</v>
      </c>
      <c r="D22" s="8" t="str">
        <f>HYPERLINK("#'Table 14'!A1", "How worried, if at all, are you about the following happening to you in your local area?: Getting pickpocketed")</f>
        <v>How worried, if at all, are you about the following happening to you in your local area?: Getting pickpocketed</v>
      </c>
      <c r="E22" s="14" t="str">
        <f>HYPERLINK("#'Full Results'!A103", "103")</f>
        <v>103</v>
      </c>
      <c r="F22" t="s">
        <v>52</v>
      </c>
    </row>
    <row r="23" spans="3:6" x14ac:dyDescent="0.35">
      <c r="C23">
        <v>15</v>
      </c>
      <c r="D23" s="8" t="str">
        <f>HYPERLINK("#'Table 15'!A1", "How worried, if at all, are you about the following happening to you in your local area?: Getting offered drugs you don’t want to take")</f>
        <v>How worried, if at all, are you about the following happening to you in your local area?: Getting offered drugs you don’t want to take</v>
      </c>
      <c r="E23" s="14" t="str">
        <f>HYPERLINK("#'Full Results'!A112", "112")</f>
        <v>112</v>
      </c>
      <c r="F23" t="s">
        <v>52</v>
      </c>
    </row>
    <row r="24" spans="3:6" x14ac:dyDescent="0.35">
      <c r="C24">
        <v>16</v>
      </c>
      <c r="D24" s="8" t="str">
        <f>HYPERLINK("#'Table 16'!A1", "How worried, if at all, are you about the following happening to you in your local area?: Bullying (e.g. people saying mean things or threatening you)")</f>
        <v>How worried, if at all, are you about the following happening to you in your local area?: Bullying (e.g. people saying mean things or threatening you)</v>
      </c>
      <c r="E24" s="14" t="str">
        <f>HYPERLINK("#'Full Results'!A121", "121")</f>
        <v>121</v>
      </c>
      <c r="F24" t="s">
        <v>52</v>
      </c>
    </row>
    <row r="25" spans="3:6" x14ac:dyDescent="0.35">
      <c r="C25">
        <v>17</v>
      </c>
      <c r="D25" s="8" t="str">
        <f>HYPERLINK("#'Table 17'!A1", " In this survey we will ask several questions about youth crime. Youth crime is defined as crime committed by individuals between the ages of 10 and 17. How much of a problem is youth crime in your local area?")</f>
        <v xml:space="preserve"> In this survey we will ask several questions about youth crime. Youth crime is defined as crime committed by individuals between the ages of 10 and 17. How much of a problem is youth crime in your local area?</v>
      </c>
      <c r="E25" s="14" t="str">
        <f>HYPERLINK("#'Full Results'!A130", "130")</f>
        <v>130</v>
      </c>
      <c r="F25" t="s">
        <v>52</v>
      </c>
    </row>
    <row r="26" spans="3:6" x14ac:dyDescent="0.35">
      <c r="C26">
        <v>18</v>
      </c>
      <c r="D26" s="8" t="str">
        <f>HYPERLINK("#'Table 18'!A1", " And do you feel youth crime levels in your area have increased or decreased in the last two years? Youth crime is defined as crime committed by individuals between the ages of 10 and 17.")</f>
        <v xml:space="preserve"> And do you feel youth crime levels in your area have increased or decreased in the last two years? Youth crime is defined as crime committed by individuals between the ages of 10 and 17.</v>
      </c>
      <c r="E26" s="14" t="str">
        <f>HYPERLINK("#'Full Results'!A138", "138")</f>
        <v>138</v>
      </c>
      <c r="F26" t="s">
        <v>52</v>
      </c>
    </row>
    <row r="27" spans="3:6" x14ac:dyDescent="0.35">
      <c r="C27">
        <v>19</v>
      </c>
      <c r="D27" s="8" t="str">
        <f>HYPERLINK("#'Table 19'!A1", "You said you think youth crime levels in your area have increased. Why do you think this? Please select all that apply. Youth crime is defined as crime committed by individuals between the ages of 10 and 17.")</f>
        <v>You said you think youth crime levels in your area have increased. Why do you think this? Please select all that apply. Youth crime is defined as crime committed by individuals between the ages of 10 and 17.</v>
      </c>
      <c r="E27" s="14" t="str">
        <f>HYPERLINK("#'Full Results'!A147", "147")</f>
        <v>147</v>
      </c>
      <c r="F27" t="s">
        <v>112</v>
      </c>
    </row>
    <row r="28" spans="3:6" x14ac:dyDescent="0.35">
      <c r="C28">
        <v>20</v>
      </c>
      <c r="D28" s="8" t="str">
        <f>HYPERLINK("#'Table 20'!A1", "Grid Summary: Thinking specifically about social media (such as twitter, facebook, or instagram), have you ever seen posts which feature or contain the following?")</f>
        <v>Grid Summary: Thinking specifically about social media (such as twitter, facebook, or instagram), have you ever seen posts which feature or contain the following?</v>
      </c>
      <c r="E28" s="7"/>
      <c r="F28" t="s">
        <v>52</v>
      </c>
    </row>
    <row r="29" spans="3:6" x14ac:dyDescent="0.35">
      <c r="C29">
        <v>21</v>
      </c>
      <c r="D29" s="8" t="str">
        <f>HYPERLINK("#'Table 21'!A1", "Thinking specifically about social media (such as twitter, facebook, or instagram), have you ever seen posts which feature or contain the following?: Bullying")</f>
        <v>Thinking specifically about social media (such as twitter, facebook, or instagram), have you ever seen posts which feature or contain the following?: Bullying</v>
      </c>
      <c r="E29" s="14" t="str">
        <f>HYPERLINK("#'Full Results'!A159", "159")</f>
        <v>159</v>
      </c>
      <c r="F29" t="s">
        <v>52</v>
      </c>
    </row>
    <row r="30" spans="3:6" x14ac:dyDescent="0.35">
      <c r="C30">
        <v>22</v>
      </c>
      <c r="D30" s="8" t="str">
        <f>HYPERLINK("#'Table 22'!A1", "Thinking specifically about social media (such as twitter, facebook, or instagram), have you ever seen posts which feature or contain the following?: Encouraging or glorifying crime")</f>
        <v>Thinking specifically about social media (such as twitter, facebook, or instagram), have you ever seen posts which feature or contain the following?: Encouraging or glorifying crime</v>
      </c>
      <c r="E30" s="14" t="str">
        <f>HYPERLINK("#'Full Results'!A166", "166")</f>
        <v>166</v>
      </c>
      <c r="F30" t="s">
        <v>52</v>
      </c>
    </row>
    <row r="31" spans="3:6" x14ac:dyDescent="0.35">
      <c r="C31">
        <v>23</v>
      </c>
      <c r="D31" s="8" t="str">
        <f>HYPERLINK("#'Table 23'!A1", "Thinking specifically about social media (such as twitter, facebook, or instagram), have you ever seen posts which feature or contain the following?: Promote drinking or smoking")</f>
        <v>Thinking specifically about social media (such as twitter, facebook, or instagram), have you ever seen posts which feature or contain the following?: Promote drinking or smoking</v>
      </c>
      <c r="E31" s="14" t="str">
        <f>HYPERLINK("#'Full Results'!A173", "173")</f>
        <v>173</v>
      </c>
      <c r="F31" t="s">
        <v>52</v>
      </c>
    </row>
    <row r="32" spans="3:6" x14ac:dyDescent="0.35">
      <c r="C32">
        <v>24</v>
      </c>
      <c r="D32" s="8" t="str">
        <f>HYPERLINK("#'Table 24'!A1", "Thinking specifically about social media (such as twitter, facebook, or instagram), have you ever seen posts which feature or contain the following?: Unrealistic body standards")</f>
        <v>Thinking specifically about social media (such as twitter, facebook, or instagram), have you ever seen posts which feature or contain the following?: Unrealistic body standards</v>
      </c>
      <c r="E32" s="14" t="str">
        <f>HYPERLINK("#'Full Results'!A180", "180")</f>
        <v>180</v>
      </c>
      <c r="F32" t="s">
        <v>52</v>
      </c>
    </row>
    <row r="33" spans="3:6" x14ac:dyDescent="0.35">
      <c r="C33">
        <v>25</v>
      </c>
      <c r="D33" s="8" t="str">
        <f>HYPERLINK("#'Table 25'!A1", "Thinking specifically about social media (such as twitter, facebook, or instagram), have you ever seen posts which feature or contain the following?: Promote drug use")</f>
        <v>Thinking specifically about social media (such as twitter, facebook, or instagram), have you ever seen posts which feature or contain the following?: Promote drug use</v>
      </c>
      <c r="E33" s="14" t="str">
        <f>HYPERLINK("#'Full Results'!A187", "187")</f>
        <v>187</v>
      </c>
      <c r="F33" t="s">
        <v>52</v>
      </c>
    </row>
    <row r="34" spans="3:6" x14ac:dyDescent="0.35">
      <c r="C34">
        <v>26</v>
      </c>
      <c r="D34" s="8" t="str">
        <f>HYPERLINK("#'Table 26'!A1", "Thinking specifically about social media (such as twitter, facebook, or instagram), have you ever seen posts which feature or contain the following?: Nudity")</f>
        <v>Thinking specifically about social media (such as twitter, facebook, or instagram), have you ever seen posts which feature or contain the following?: Nudity</v>
      </c>
      <c r="E34" s="14" t="str">
        <f>HYPERLINK("#'Full Results'!A194", "194")</f>
        <v>194</v>
      </c>
      <c r="F34" t="s">
        <v>52</v>
      </c>
    </row>
    <row r="35" spans="3:6" x14ac:dyDescent="0.35">
      <c r="C35">
        <v>27</v>
      </c>
      <c r="D35" s="8" t="str">
        <f>HYPERLINK("#'Table 27'!A1", "Thinking specifically about social media (such as twitter, facebook, or instagram), have you ever seen posts which feature or contain the following?: Violence")</f>
        <v>Thinking specifically about social media (such as twitter, facebook, or instagram), have you ever seen posts which feature or contain the following?: Violence</v>
      </c>
      <c r="E35" s="14" t="str">
        <f>HYPERLINK("#'Full Results'!A201", "201")</f>
        <v>201</v>
      </c>
      <c r="F35" t="s">
        <v>52</v>
      </c>
    </row>
    <row r="36" spans="3:6" x14ac:dyDescent="0.35">
      <c r="C36">
        <v>28</v>
      </c>
      <c r="D36" s="8" t="str">
        <f>HYPERLINK("#'Table 28'!A1", "The answers you provide to all questions in this survey are confidential. The responses you provide will only be used for market research purposes. Which of the following apply to you? Please select all that apply.")</f>
        <v>The answers you provide to all questions in this survey are confidential. The responses you provide will only be used for market research purposes. Which of the following apply to you? Please select all that apply.</v>
      </c>
      <c r="E36" s="14" t="str">
        <f>HYPERLINK("#'Full Results'!A208", "208")</f>
        <v>208</v>
      </c>
      <c r="F36" t="s">
        <v>52</v>
      </c>
    </row>
    <row r="37" spans="3:6" x14ac:dyDescent="0.35">
      <c r="C37">
        <v>29</v>
      </c>
      <c r="D37" s="8" t="str">
        <f>HYPERLINK("#'Table 29'!A1", "Grid Summary: Do you think that schools are doing too much, about the right amount, or not enough to prevent young people from doing the following?")</f>
        <v>Grid Summary: Do you think that schools are doing too much, about the right amount, or not enough to prevent young people from doing the following?</v>
      </c>
      <c r="E37" s="7"/>
      <c r="F37" t="s">
        <v>52</v>
      </c>
    </row>
    <row r="38" spans="3:6" x14ac:dyDescent="0.35">
      <c r="C38">
        <v>30</v>
      </c>
      <c r="D38" s="8" t="str">
        <f>HYPERLINK("#'Table 30'!A1", "Do you think that schools are doing too much, about the right amount, or not enough to prevent young people from doing the following?: Committing crime")</f>
        <v>Do you think that schools are doing too much, about the right amount, or not enough to prevent young people from doing the following?: Committing crime</v>
      </c>
      <c r="E38" s="14" t="str">
        <f>HYPERLINK("#'Full Results'!A216", "216")</f>
        <v>216</v>
      </c>
      <c r="F38" t="s">
        <v>52</v>
      </c>
    </row>
    <row r="39" spans="3:6" x14ac:dyDescent="0.35">
      <c r="C39">
        <v>31</v>
      </c>
      <c r="D39" s="8" t="str">
        <f>HYPERLINK("#'Table 31'!A1", "Do you think that schools are doing too much, about the right amount, or not enough to prevent young people from doing the following?: Using drugs")</f>
        <v>Do you think that schools are doing too much, about the right amount, or not enough to prevent young people from doing the following?: Using drugs</v>
      </c>
      <c r="E39" s="14" t="str">
        <f>HYPERLINK("#'Full Results'!A223", "223")</f>
        <v>223</v>
      </c>
      <c r="F39" t="s">
        <v>52</v>
      </c>
    </row>
    <row r="40" spans="3:6" x14ac:dyDescent="0.35">
      <c r="C40">
        <v>32</v>
      </c>
      <c r="D40" s="8" t="str">
        <f>HYPERLINK("#'Table 32'!A1", "Do you think that schools are doing too much, about the right amount, or not enough to prevent young people from doing the following?: Drinking too much")</f>
        <v>Do you think that schools are doing too much, about the right amount, or not enough to prevent young people from doing the following?: Drinking too much</v>
      </c>
      <c r="E40" s="14" t="str">
        <f>HYPERLINK("#'Full Results'!A230", "230")</f>
        <v>230</v>
      </c>
      <c r="F40" t="s">
        <v>52</v>
      </c>
    </row>
    <row r="41" spans="3:6" x14ac:dyDescent="0.35">
      <c r="C41">
        <v>33</v>
      </c>
      <c r="D41" s="8" t="str">
        <f>HYPERLINK("#'Table 33'!A1", "Do you think that schools are doing too much, about the right amount, or not enough to prevent young people from doing the following?: Engaging in anti-social behaviour (e.g. fighting, intimidation)")</f>
        <v>Do you think that schools are doing too much, about the right amount, or not enough to prevent young people from doing the following?: Engaging in anti-social behaviour (e.g. fighting, intimidation)</v>
      </c>
      <c r="E41" s="14" t="str">
        <f>HYPERLINK("#'Full Results'!A237", "237")</f>
        <v>237</v>
      </c>
      <c r="F41" t="s">
        <v>52</v>
      </c>
    </row>
    <row r="42" spans="3:6" x14ac:dyDescent="0.35">
      <c r="C42">
        <v>34</v>
      </c>
      <c r="D42" s="8" t="str">
        <f>HYPERLINK("#'Table 34'!A1", "Grid Summary: To what extent do you agree or disagree with the following?")</f>
        <v>Grid Summary: To what extent do you agree or disagree with the following?</v>
      </c>
      <c r="E42" s="7"/>
      <c r="F42" t="s">
        <v>52</v>
      </c>
    </row>
    <row r="43" spans="3:6" x14ac:dyDescent="0.35">
      <c r="C43">
        <v>35</v>
      </c>
      <c r="D43" s="8" t="str">
        <f>HYPERLINK("#'Table 35'!A1", "To what extent do you agree or disagree with the following?: Political parties need to get tougher on criminals in order to reduce levels of crime in the UK")</f>
        <v>To what extent do you agree or disagree with the following?: Political parties need to get tougher on criminals in order to reduce levels of crime in the UK</v>
      </c>
      <c r="E43" s="14" t="str">
        <f>HYPERLINK("#'Full Results'!A244", "244")</f>
        <v>244</v>
      </c>
      <c r="F43" t="s">
        <v>52</v>
      </c>
    </row>
    <row r="44" spans="3:6" x14ac:dyDescent="0.35">
      <c r="C44">
        <v>36</v>
      </c>
      <c r="D44" s="8" t="str">
        <f>HYPERLINK("#'Table 36'!A1", "To what extent do you agree or disagree with the following?: The UK justice system is too harsh on people who commit non-violent crimes")</f>
        <v>To what extent do you agree or disagree with the following?: The UK justice system is too harsh on people who commit non-violent crimes</v>
      </c>
      <c r="E44" s="14" t="str">
        <f>HYPERLINK("#'Full Results'!A255", "255")</f>
        <v>255</v>
      </c>
      <c r="F44" t="s">
        <v>52</v>
      </c>
    </row>
    <row r="45" spans="3:6" x14ac:dyDescent="0.35">
      <c r="C45">
        <v>37</v>
      </c>
      <c r="D45" s="8" t="str">
        <f>HYPERLINK("#'Table 37'!A1", "To what extent do you agree or disagree with the following?: The UK justice system is too harsh on people who commit violent crimes")</f>
        <v>To what extent do you agree or disagree with the following?: The UK justice system is too harsh on people who commit violent crimes</v>
      </c>
      <c r="E45" s="14" t="str">
        <f>HYPERLINK("#'Full Results'!A266", "266")</f>
        <v>266</v>
      </c>
      <c r="F45" t="s">
        <v>52</v>
      </c>
    </row>
    <row r="46" spans="3:6" x14ac:dyDescent="0.35">
      <c r="C46">
        <v>38</v>
      </c>
      <c r="D46" s="8" t="str">
        <f>HYPERLINK("#'Table 38'!A1", "To what extent do you agree or disagree with the following?: Police officers should be allowed to stop and search anyone who they think is guilty of a crime")</f>
        <v>To what extent do you agree or disagree with the following?: Police officers should be allowed to stop and search anyone who they think is guilty of a crime</v>
      </c>
      <c r="E46" s="14" t="str">
        <f>HYPERLINK("#'Full Results'!A277", "277")</f>
        <v>277</v>
      </c>
      <c r="F46" t="s">
        <v>52</v>
      </c>
    </row>
    <row r="47" spans="3:6" x14ac:dyDescent="0.35">
      <c r="C47">
        <v>39</v>
      </c>
      <c r="D47" s="8" t="str">
        <f>HYPERLINK("#'Table 39'!A1", "To what extent do you agree or disagree with the following?: Police officers in the UK are generally effective at preventing crime")</f>
        <v>To what extent do you agree or disagree with the following?: Police officers in the UK are generally effective at preventing crime</v>
      </c>
      <c r="E47" s="14" t="str">
        <f>HYPERLINK("#'Full Results'!A288", "288")</f>
        <v>288</v>
      </c>
      <c r="F47" t="s">
        <v>52</v>
      </c>
    </row>
    <row r="48" spans="3:6" x14ac:dyDescent="0.35">
      <c r="C48">
        <v>40</v>
      </c>
      <c r="D48" s="8" t="str">
        <f>HYPERLINK("#'Table 40'!A1", "To what extent do you agree or disagree with the following?: Police officers in the UK are generally effective at bringing criminals to justice")</f>
        <v>To what extent do you agree or disagree with the following?: Police officers in the UK are generally effective at bringing criminals to justice</v>
      </c>
      <c r="E48" s="14" t="str">
        <f>HYPERLINK("#'Full Results'!A299", "299")</f>
        <v>299</v>
      </c>
      <c r="F48" t="s">
        <v>52</v>
      </c>
    </row>
    <row r="49" spans="3:6" x14ac:dyDescent="0.35">
      <c r="C49">
        <v>41</v>
      </c>
      <c r="D49" s="8" t="str">
        <f>HYPERLINK("#'Table 41'!A1", "To what extent do you agree or disagree with the following?: The UK justice system is too soft on criminals")</f>
        <v>To what extent do you agree or disagree with the following?: The UK justice system is too soft on criminals</v>
      </c>
      <c r="E49" s="14" t="str">
        <f>HYPERLINK("#'Full Results'!A310", "310")</f>
        <v>310</v>
      </c>
      <c r="F49" t="s">
        <v>52</v>
      </c>
    </row>
    <row r="50" spans="3:6" x14ac:dyDescent="0.35">
      <c r="C50">
        <v>42</v>
      </c>
      <c r="D50" s="8" t="str">
        <f>HYPERLINK("#'Table 42'!A1", " Which of the following comes closest to your view?")</f>
        <v xml:space="preserve"> Which of the following comes closest to your view?</v>
      </c>
      <c r="E50" s="14" t="str">
        <f>HYPERLINK("#'Full Results'!A321", "321")</f>
        <v>321</v>
      </c>
      <c r="F50" t="s">
        <v>52</v>
      </c>
    </row>
    <row r="51" spans="3:6" x14ac:dyDescent="0.35">
      <c r="C51">
        <v>43</v>
      </c>
      <c r="D51" s="8" t="str">
        <f>HYPERLINK("#'Table 43'!A1", "Grid Summary: To what extent do you agree or disagree with the following statements regarding the role of the police in youth crime?")</f>
        <v>Grid Summary: To what extent do you agree or disagree with the following statements regarding the role of the police in youth crime?</v>
      </c>
      <c r="E51" s="7"/>
      <c r="F51" t="s">
        <v>52</v>
      </c>
    </row>
    <row r="52" spans="3:6" x14ac:dyDescent="0.35">
      <c r="C52">
        <v>44</v>
      </c>
      <c r="D52" s="8" t="str">
        <f>HYPERLINK("#'Table 44'!A1", "To what extent do you agree or disagree with the following statements regarding the role of the police in youth crime?: The police are doing a good job at tackling youth crime")</f>
        <v>To what extent do you agree or disagree with the following statements regarding the role of the police in youth crime?: The police are doing a good job at tackling youth crime</v>
      </c>
      <c r="E52" s="14" t="str">
        <f>HYPERLINK("#'Full Results'!A328", "328")</f>
        <v>328</v>
      </c>
      <c r="F52" t="s">
        <v>52</v>
      </c>
    </row>
    <row r="53" spans="3:6" x14ac:dyDescent="0.35">
      <c r="C53">
        <v>45</v>
      </c>
      <c r="D53" s="8" t="str">
        <f>HYPERLINK("#'Table 45'!A1", "To what extent do you agree or disagree with the following statements regarding the role of the police in youth crime?: The police are not handling youth crime in the right way")</f>
        <v>To what extent do you agree or disagree with the following statements regarding the role of the police in youth crime?: The police are not handling youth crime in the right way</v>
      </c>
      <c r="E53" s="14" t="str">
        <f>HYPERLINK("#'Full Results'!A340", "340")</f>
        <v>340</v>
      </c>
      <c r="F53" t="s">
        <v>52</v>
      </c>
    </row>
    <row r="54" spans="3:6" x14ac:dyDescent="0.35">
      <c r="C54">
        <v>46</v>
      </c>
      <c r="D54" s="8" t="str">
        <f>HYPERLINK("#'Table 46'!A1", "To what extent do you agree or disagree with the following statements regarding the role of the police in youth crime?: The police need to be tougher in tackling youth crime")</f>
        <v>To what extent do you agree or disagree with the following statements regarding the role of the police in youth crime?: The police need to be tougher in tackling youth crime</v>
      </c>
      <c r="E54" s="14" t="str">
        <f>HYPERLINK("#'Full Results'!A352", "352")</f>
        <v>352</v>
      </c>
      <c r="F54" t="s">
        <v>52</v>
      </c>
    </row>
    <row r="55" spans="3:6" x14ac:dyDescent="0.35">
      <c r="C55">
        <v>47</v>
      </c>
      <c r="D55" s="8" t="str">
        <f>HYPERLINK("#'Table 47'!A1", "To what extent do you agree or disagree with the following statements regarding the role of the police in youth crime?: Distrust of the police is a main cause of youth crime")</f>
        <v>To what extent do you agree or disagree with the following statements regarding the role of the police in youth crime?: Distrust of the police is a main cause of youth crime</v>
      </c>
      <c r="E55" s="14" t="str">
        <f>HYPERLINK("#'Full Results'!A364", "364")</f>
        <v>364</v>
      </c>
      <c r="F55" t="s">
        <v>52</v>
      </c>
    </row>
    <row r="56" spans="3:6" x14ac:dyDescent="0.35">
      <c r="C56">
        <v>48</v>
      </c>
      <c r="D56" s="8" t="str">
        <f>HYPERLINK("#'Table 48'!A1", "To what extent do you agree or disagree with the following statements regarding the role of the police in youth crime?: The police’s response to youth crime has been too tough")</f>
        <v>To what extent do you agree or disagree with the following statements regarding the role of the police in youth crime?: The police’s response to youth crime has been too tough</v>
      </c>
      <c r="E56" s="14" t="str">
        <f>HYPERLINK("#'Full Results'!A376", "376")</f>
        <v>376</v>
      </c>
      <c r="F56" t="s">
        <v>52</v>
      </c>
    </row>
    <row r="57" spans="3:6" x14ac:dyDescent="0.35">
      <c r="C57">
        <v>49</v>
      </c>
      <c r="D57" s="8" t="str">
        <f>HYPERLINK("#'Table 49'!A1", "What do you think are the main factors that drive young people to become involved in crime in general? Please select all that apply.")</f>
        <v>What do you think are the main factors that drive young people to become involved in crime in general? Please select all that apply.</v>
      </c>
      <c r="E57" s="14" t="str">
        <f>HYPERLINK("#'Full Results'!A388", "388")</f>
        <v>388</v>
      </c>
      <c r="F57" t="s">
        <v>52</v>
      </c>
    </row>
    <row r="58" spans="3:6" x14ac:dyDescent="0.35">
      <c r="C58">
        <v>50</v>
      </c>
      <c r="D58" s="8" t="str">
        <f>HYPERLINK("#'Table 50'!A1", "Who would you first go to for help if you were worried about becoming a victim of youth crime? Please select up to three.")</f>
        <v>Who would you first go to for help if you were worried about becoming a victim of youth crime? Please select up to three.</v>
      </c>
      <c r="E58" s="14" t="str">
        <f>HYPERLINK("#'Full Results'!A409", "409")</f>
        <v>409</v>
      </c>
      <c r="F58" t="s">
        <v>52</v>
      </c>
    </row>
    <row r="59" spans="3:6" x14ac:dyDescent="0.35">
      <c r="C59">
        <v>51</v>
      </c>
      <c r="D59" s="8" t="str">
        <f>HYPERLINK("#'Table 51'!A1", "You said that the police would not be your first point of call if you were a victim of youth crime. Why is this? Please select all that apply.")</f>
        <v>You said that the police would not be your first point of call if you were a victim of youth crime. Why is this? Please select all that apply.</v>
      </c>
      <c r="E59" s="14" t="str">
        <f>HYPERLINK("#'Full Results'!A425", "425")</f>
        <v>425</v>
      </c>
      <c r="F59" t="s">
        <v>226</v>
      </c>
    </row>
    <row r="60" spans="3:6" x14ac:dyDescent="0.35">
      <c r="C60">
        <v>52</v>
      </c>
      <c r="D60" s="8" t="str">
        <f>HYPERLINK("#'Table 52'!A1", "Grid Summary: To what extent do you think the following are important reasons behind youth crime levels in your area?")</f>
        <v>Grid Summary: To what extent do you think the following are important reasons behind youth crime levels in your area?</v>
      </c>
      <c r="E60" s="7"/>
      <c r="F60" t="s">
        <v>52</v>
      </c>
    </row>
    <row r="61" spans="3:6" x14ac:dyDescent="0.35">
      <c r="C61">
        <v>53</v>
      </c>
      <c r="D61" s="8" t="str">
        <f>HYPERLINK("#'Table 53'!A1", "To what extent do you think the following are important reasons behind youth crime levels in your area?: Lack of awareness regarding the legal consequences")</f>
        <v>To what extent do you think the following are important reasons behind youth crime levels in your area?: Lack of awareness regarding the legal consequences</v>
      </c>
      <c r="E61" s="14" t="str">
        <f>HYPERLINK("#'Full Results'!A438", "438")</f>
        <v>438</v>
      </c>
      <c r="F61" t="s">
        <v>52</v>
      </c>
    </row>
    <row r="62" spans="3:6" x14ac:dyDescent="0.35">
      <c r="C62">
        <v>54</v>
      </c>
      <c r="D62" s="8" t="str">
        <f>HYPERLINK("#'Table 54'!A1", "To what extent do you think the following are important reasons behind youth crime levels in your area?: Lack of things to do outside of school for young people")</f>
        <v>To what extent do you think the following are important reasons behind youth crime levels in your area?: Lack of things to do outside of school for young people</v>
      </c>
      <c r="E62" s="14" t="str">
        <f>HYPERLINK("#'Full Results'!A450", "450")</f>
        <v>450</v>
      </c>
      <c r="F62" t="s">
        <v>52</v>
      </c>
    </row>
    <row r="63" spans="3:6" x14ac:dyDescent="0.35">
      <c r="C63">
        <v>55</v>
      </c>
      <c r="D63" s="8" t="str">
        <f>HYPERLINK("#'Table 55'!A1", "To what extent do you think the following are important reasons behind youth crime levels in your area?: Influence of peer pressure on young people")</f>
        <v>To what extent do you think the following are important reasons behind youth crime levels in your area?: Influence of peer pressure on young people</v>
      </c>
      <c r="E63" s="14" t="str">
        <f>HYPERLINK("#'Full Results'!A462", "462")</f>
        <v>462</v>
      </c>
      <c r="F63" t="s">
        <v>52</v>
      </c>
    </row>
    <row r="64" spans="3:6" x14ac:dyDescent="0.35">
      <c r="C64">
        <v>56</v>
      </c>
      <c r="D64" s="8" t="str">
        <f>HYPERLINK("#'Table 56'!A1", "To what extent do you think the following are important reasons behind youth crime levels in your area?: Influence of social media and online content")</f>
        <v>To what extent do you think the following are important reasons behind youth crime levels in your area?: Influence of social media and online content</v>
      </c>
      <c r="E64" s="14" t="str">
        <f>HYPERLINK("#'Full Results'!A474", "474")</f>
        <v>474</v>
      </c>
      <c r="F64" t="s">
        <v>52</v>
      </c>
    </row>
    <row r="65" spans="3:6" x14ac:dyDescent="0.35">
      <c r="C65">
        <v>57</v>
      </c>
      <c r="D65" s="8" t="str">
        <f>HYPERLINK("#'Table 57'!A1", "To what extent do you think the following are important reasons behind youth crime levels in your area?: Disconnect between young people and the police")</f>
        <v>To what extent do you think the following are important reasons behind youth crime levels in your area?: Disconnect between young people and the police</v>
      </c>
      <c r="E65" s="14" t="str">
        <f>HYPERLINK("#'Full Results'!A486", "486")</f>
        <v>486</v>
      </c>
      <c r="F65" t="s">
        <v>52</v>
      </c>
    </row>
    <row r="66" spans="3:6" x14ac:dyDescent="0.35">
      <c r="C66">
        <v>58</v>
      </c>
      <c r="D66" s="8" t="str">
        <f>HYPERLINK("#'Table 58'!A1", "Rank Summary: And which of those same factors do you think have the largest or smallest influence on levels of youth crime in your area?Please rank the following, with the factor having the greatest influence at the top, and the factor having the...")</f>
        <v>Rank Summary: And which of those same factors do you think have the largest or smallest influence on levels of youth crime in your area?Please rank the following, with the factor having the greatest influence at the top, and the factor having the...</v>
      </c>
      <c r="E66" s="7"/>
      <c r="F66" t="s">
        <v>52</v>
      </c>
    </row>
    <row r="67" spans="3:6" x14ac:dyDescent="0.35">
      <c r="C67">
        <v>59</v>
      </c>
      <c r="D67" s="8" t="str">
        <f>HYPERLINK("#'Table 59'!A1", "And which of those same factors do you think have the largest or smallest influence on levels of youth crime in your area?Please rank the following, with the factor having the greatest influence at the top, and the factor having the smallest infl...")</f>
        <v>And which of those same factors do you think have the largest or smallest influence on levels of youth crime in your area?Please rank the following, with the factor having the greatest influence at the top, and the factor having the smallest infl...</v>
      </c>
      <c r="E67" s="14" t="str">
        <f>HYPERLINK("#'Full Results'!A498", "498")</f>
        <v>498</v>
      </c>
      <c r="F67" t="s">
        <v>52</v>
      </c>
    </row>
    <row r="68" spans="3:6" x14ac:dyDescent="0.35">
      <c r="C68">
        <v>60</v>
      </c>
      <c r="D68" s="8" t="str">
        <f>HYPERLINK("#'Table 60'!A1", "And which of those same factors do you think have the largest or smallest influence on levels of youth crime in your area?Please rank the following, with the factor having the greatest influence at the top, and the factor having the smallest infl...")</f>
        <v>And which of those same factors do you think have the largest or smallest influence on levels of youth crime in your area?Please rank the following, with the factor having the greatest influence at the top, and the factor having the smallest infl...</v>
      </c>
      <c r="E68" s="14" t="str">
        <f>HYPERLINK("#'Full Results'!A509", "509")</f>
        <v>509</v>
      </c>
      <c r="F68" t="s">
        <v>52</v>
      </c>
    </row>
    <row r="69" spans="3:6" x14ac:dyDescent="0.35">
      <c r="C69">
        <v>61</v>
      </c>
      <c r="D69" s="8" t="str">
        <f>HYPERLINK("#'Table 61'!A1", "And which of those same factors do you think have the largest or smallest influence on levels of youth crime in your area?Please rank the following, with the factor having the greatest influence at the top, and the factor having the smallest infl...")</f>
        <v>And which of those same factors do you think have the largest or smallest influence on levels of youth crime in your area?Please rank the following, with the factor having the greatest influence at the top, and the factor having the smallest infl...</v>
      </c>
      <c r="E69" s="14" t="str">
        <f>HYPERLINK("#'Full Results'!A520", "520")</f>
        <v>520</v>
      </c>
      <c r="F69" t="s">
        <v>52</v>
      </c>
    </row>
    <row r="70" spans="3:6" x14ac:dyDescent="0.35">
      <c r="C70">
        <v>62</v>
      </c>
      <c r="D70" s="8" t="str">
        <f>HYPERLINK("#'Table 62'!A1", "And which of those same factors do you think have the largest or smallest influence on levels of youth crime in your area?Please rank the following, with the factor having the greatest influence at the top, and the factor having the smallest infl...")</f>
        <v>And which of those same factors do you think have the largest or smallest influence on levels of youth crime in your area?Please rank the following, with the factor having the greatest influence at the top, and the factor having the smallest infl...</v>
      </c>
      <c r="E70" s="14" t="str">
        <f>HYPERLINK("#'Full Results'!A531", "531")</f>
        <v>531</v>
      </c>
      <c r="F70" t="s">
        <v>52</v>
      </c>
    </row>
    <row r="71" spans="3:6" x14ac:dyDescent="0.35">
      <c r="C71">
        <v>63</v>
      </c>
      <c r="D71" s="8" t="str">
        <f>HYPERLINK("#'Table 63'!A1", "And which of those same factors do you think have the largest or smallest influence on levels of youth crime in your area?Please rank the following, with the factor having the greatest influence at the top, and the factor having the smallest infl...")</f>
        <v>And which of those same factors do you think have the largest or smallest influence on levels of youth crime in your area?Please rank the following, with the factor having the greatest influence at the top, and the factor having the smallest infl...</v>
      </c>
      <c r="E71" s="14" t="str">
        <f>HYPERLINK("#'Full Results'!A542", "542")</f>
        <v>542</v>
      </c>
      <c r="F71" t="s">
        <v>52</v>
      </c>
    </row>
    <row r="72" spans="3:6" x14ac:dyDescent="0.35">
      <c r="C72">
        <v>64</v>
      </c>
      <c r="D72" s="8" t="str">
        <f>HYPERLINK("#'Table 64'!A1", "Grid Summary: Imagine a situation where you felt pressured by a group of friends to become involved in youth crime. To what extent would you trust or not trust the following to help you get out of this situation? Even if this is not someone that ...")</f>
        <v>Grid Summary: Imagine a situation where you felt pressured by a group of friends to become involved in youth crime. To what extent would you trust or not trust the following to help you get out of this situation? Even if this is not someone that ...</v>
      </c>
      <c r="E72" s="7"/>
      <c r="F72" t="s">
        <v>52</v>
      </c>
    </row>
    <row r="73" spans="3:6" x14ac:dyDescent="0.35">
      <c r="C73">
        <v>65</v>
      </c>
      <c r="D73" s="8" t="str">
        <f>HYPERLINK("#'Table 65'!A1",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3" s="14" t="str">
        <f>HYPERLINK("#'Full Results'!A553", "553")</f>
        <v>553</v>
      </c>
      <c r="F73" t="s">
        <v>52</v>
      </c>
    </row>
    <row r="74" spans="3:6" x14ac:dyDescent="0.35">
      <c r="C74">
        <v>66</v>
      </c>
      <c r="D74" s="8" t="str">
        <f>HYPERLINK("#'Table 66'!A1",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4" s="14" t="str">
        <f>HYPERLINK("#'Full Results'!A561", "561")</f>
        <v>561</v>
      </c>
      <c r="F74" t="s">
        <v>52</v>
      </c>
    </row>
    <row r="75" spans="3:6" x14ac:dyDescent="0.35">
      <c r="C75">
        <v>67</v>
      </c>
      <c r="D75" s="8" t="str">
        <f>HYPERLINK("#'Table 67'!A1",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5" s="14" t="str">
        <f>HYPERLINK("#'Full Results'!A569", "569")</f>
        <v>569</v>
      </c>
      <c r="F75" t="s">
        <v>52</v>
      </c>
    </row>
    <row r="76" spans="3:6" x14ac:dyDescent="0.35">
      <c r="C76">
        <v>68</v>
      </c>
      <c r="D76" s="8" t="str">
        <f>HYPERLINK("#'Table 68'!A1",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6" s="14" t="str">
        <f>HYPERLINK("#'Full Results'!A577", "577")</f>
        <v>577</v>
      </c>
      <c r="F76" t="s">
        <v>52</v>
      </c>
    </row>
    <row r="77" spans="3:6" x14ac:dyDescent="0.35">
      <c r="C77">
        <v>69</v>
      </c>
      <c r="D77" s="8" t="str">
        <f>HYPERLINK("#'Table 69'!A1",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7" s="14" t="str">
        <f>HYPERLINK("#'Full Results'!A585", "585")</f>
        <v>585</v>
      </c>
      <c r="F77" t="s">
        <v>52</v>
      </c>
    </row>
    <row r="78" spans="3:6" x14ac:dyDescent="0.35">
      <c r="C78">
        <v>70</v>
      </c>
      <c r="D78" s="8" t="str">
        <f>HYPERLINK("#'Table 70'!A1", "Imagine a situation where you felt pressured by a group of friends to become involved in youth crime. To what extent would you trust or not trust the following to help you get out of this situation? Even if this is not someone that you encounter ...")</f>
        <v>Imagine a situation where you felt pressured by a group of friends to become involved in youth crime. To what extent would you trust or not trust the following to help you get out of this situation? Even if this is not someone that you encounter ...</v>
      </c>
      <c r="E78" s="14" t="str">
        <f>HYPERLINK("#'Full Results'!A593", "593")</f>
        <v>593</v>
      </c>
      <c r="F78" t="s">
        <v>52</v>
      </c>
    </row>
    <row r="79" spans="3:6" x14ac:dyDescent="0.35">
      <c r="C79">
        <v>71</v>
      </c>
      <c r="D79" s="8" t="str">
        <f>HYPERLINK("#'Table 71'!A1", " As far as you are aware, are there any free activities for young people in your local area? By this, we mean activities for young people outside of school and the home, such as sports teams or youth clubs.")</f>
        <v xml:space="preserve"> As far as you are aware, are there any free activities for young people in your local area? By this, we mean activities for young people outside of school and the home, such as sports teams or youth clubs.</v>
      </c>
      <c r="E79" s="14" t="str">
        <f>HYPERLINK("#'Full Results'!A601", "601")</f>
        <v>601</v>
      </c>
      <c r="F79" t="s">
        <v>52</v>
      </c>
    </row>
    <row r="80" spans="3:6" x14ac:dyDescent="0.35">
      <c r="C80">
        <v>72</v>
      </c>
      <c r="D80" s="8" t="str">
        <f>HYPERLINK("#'Table 72'!A1", " Do you think there are more or less things for young people to do outside of school and the home than there used to be?")</f>
        <v xml:space="preserve"> Do you think there are more or less things for young people to do outside of school and the home than there used to be?</v>
      </c>
      <c r="E80" s="14" t="str">
        <f>HYPERLINK("#'Full Results'!A607", "607")</f>
        <v>607</v>
      </c>
      <c r="F80" t="s">
        <v>52</v>
      </c>
    </row>
    <row r="81" spans="3:6" x14ac:dyDescent="0.35">
      <c r="C81">
        <v>73</v>
      </c>
      <c r="D81" s="8" t="str">
        <f>HYPERLINK("#'Table 73'!A1", " Do you spend more or less time taking part in activities outside of school than you did a few years ago?")</f>
        <v xml:space="preserve"> Do you spend more or less time taking part in activities outside of school than you did a few years ago?</v>
      </c>
      <c r="E81" s="14" t="str">
        <f>HYPERLINK("#'Full Results'!A614", "614")</f>
        <v>614</v>
      </c>
      <c r="F81" t="s">
        <v>297</v>
      </c>
    </row>
    <row r="82" spans="3:6" x14ac:dyDescent="0.35">
      <c r="C82">
        <v>74</v>
      </c>
      <c r="D82" s="8" t="str">
        <f>HYPERLINK("#'Table 74'!A1", "You said that you spend less time taking part in activities outside of school now compared to a few years ago. Why is this?  Select all that apply")</f>
        <v>You said that you spend less time taking part in activities outside of school now compared to a few years ago. Why is this?  Select all that apply</v>
      </c>
      <c r="E82" s="14" t="str">
        <f>HYPERLINK("#'Full Results'!A621", "621")</f>
        <v>621</v>
      </c>
      <c r="F82" t="s">
        <v>309</v>
      </c>
    </row>
    <row r="83" spans="3:6" x14ac:dyDescent="0.35">
      <c r="C83">
        <v>75</v>
      </c>
      <c r="D83" s="8" t="str">
        <f>HYPERLINK("#'Table 75'!A1", "Imagine your school or college was trying to think of ways to deal with youth crime among students. Which, if any, of the following programmes do you think your school should prioritise? Please select all that apply.")</f>
        <v>Imagine your school or college was trying to think of ways to deal with youth crime among students. Which, if any, of the following programmes do you think your school should prioritise? Please select all that apply.</v>
      </c>
      <c r="E83" s="14" t="str">
        <f>HYPERLINK("#'Full Results'!A636", "636")</f>
        <v>636</v>
      </c>
      <c r="F83" t="s">
        <v>297</v>
      </c>
    </row>
    <row r="84" spans="3:6" x14ac:dyDescent="0.35">
      <c r="C84">
        <v>76</v>
      </c>
      <c r="D84" s="8" t="str">
        <f>HYPERLINK("#'Table 76'!A1", " There are many ways that schools can deal with youth crime. One proposal is to run a ‘coaching programme’ for young people who are seen as likely to get involved with crime. Young people involved in the programme would attend workshops, receive ...")</f>
        <v xml:space="preserve"> There are many ways that schools can deal with youth crime. One proposal is to run a ‘coaching programme’ for young people who are seen as likely to get involved with crime. Young people involved in the programme would attend workshops, receive ...</v>
      </c>
      <c r="E84" s="14" t="str">
        <f>HYPERLINK("#'Full Results'!A647", "647")</f>
        <v>647</v>
      </c>
      <c r="F84" t="s">
        <v>52</v>
      </c>
    </row>
    <row r="85" spans="3:6" x14ac:dyDescent="0.35">
      <c r="C85">
        <v>77</v>
      </c>
      <c r="D85" s="8" t="str">
        <f>HYPERLINK("#'Table 77'!A1", "You did not think a coaching programme for young people would decrease levels of youth crime. Why is this? Please select all that apply.")</f>
        <v>You did not think a coaching programme for young people would decrease levels of youth crime. Why is this? Please select all that apply.</v>
      </c>
      <c r="E85" s="14" t="str">
        <f>HYPERLINK("#'Full Results'!A656", "656")</f>
        <v>656</v>
      </c>
      <c r="F85" t="s">
        <v>329</v>
      </c>
    </row>
    <row r="86" spans="3:6" x14ac:dyDescent="0.35">
      <c r="C86">
        <v>78</v>
      </c>
      <c r="D86" s="8" t="str">
        <f>HYPERLINK("#'Table 78'!A1", "You said you thought a coaching programme for young people would decrease levels of youth crime. Why is this? Please select all that apply.")</f>
        <v>You said you thought a coaching programme for young people would decrease levels of youth crime. Why is this? Please select all that apply.</v>
      </c>
      <c r="E86" s="14" t="str">
        <f>HYPERLINK("#'Full Results'!A666", "666")</f>
        <v>666</v>
      </c>
      <c r="F86" t="s">
        <v>337</v>
      </c>
    </row>
    <row r="87" spans="3:6" x14ac:dyDescent="0.35">
      <c r="C87">
        <v>79</v>
      </c>
      <c r="D87" s="8" t="str">
        <f>HYPERLINK("#'Table 79'!A1", "Grid Summary: We are now going to show you a series of proposals for how politicians and communities can reduce youth crime. For each of the following, please say whether you think they would be effective or ineffective in reducing youth crime.")</f>
        <v>Grid Summary: We are now going to show you a series of proposals for how politicians and communities can reduce youth crime. For each of the following, please say whether you think they would be effective or ineffective in reducing youth crime.</v>
      </c>
      <c r="E87" s="7"/>
      <c r="F87" t="s">
        <v>52</v>
      </c>
    </row>
    <row r="88" spans="3:6" x14ac:dyDescent="0.35">
      <c r="C88">
        <v>80</v>
      </c>
      <c r="D88" s="8" t="str">
        <f>HYPERLINK("#'Table 80'!A1", "We are now going to show you a series of proposals for how politicians and communities can reduce youth crime. For each of the following, please say whether you think they would be effective or ineffective in reducing youth crime.: Provide more y...")</f>
        <v>We are now going to show you a series of proposals for how politicians and communities can reduce youth crime. For each of the following, please say whether you think they would be effective or ineffective in reducing youth crime.: Provide more y...</v>
      </c>
      <c r="E88" s="14" t="str">
        <f>HYPERLINK("#'Full Results'!A677", "677")</f>
        <v>677</v>
      </c>
      <c r="F88" t="s">
        <v>52</v>
      </c>
    </row>
    <row r="89" spans="3:6" x14ac:dyDescent="0.35">
      <c r="C89">
        <v>81</v>
      </c>
      <c r="D89" s="8" t="str">
        <f>HYPERLINK("#'Table 81'!A1", "We are now going to show you a series of proposals for how politicians and communities can reduce youth crime. For each of the following, please say whether you think they would be effective or ineffective in reducing youth crime.: Provide free s...")</f>
        <v>We are now going to show you a series of proposals for how politicians and communities can reduce youth crime. For each of the following, please say whether you think they would be effective or ineffective in reducing youth crime.: Provide free s...</v>
      </c>
      <c r="E89" s="14" t="str">
        <f>HYPERLINK("#'Full Results'!A686", "686")</f>
        <v>686</v>
      </c>
      <c r="F89" t="s">
        <v>52</v>
      </c>
    </row>
    <row r="90" spans="3:6" x14ac:dyDescent="0.35">
      <c r="C90">
        <v>82</v>
      </c>
      <c r="D90" s="8" t="str">
        <f>HYPERLINK("#'Table 82'!A1", "We are now going to show you a series of proposals for how politicians and communities can reduce youth crime. For each of the following, please say whether you think they would be effective or ineffective in reducing youth crime.: Provide more m...")</f>
        <v>We are now going to show you a series of proposals for how politicians and communities can reduce youth crime. For each of the following, please say whether you think they would be effective or ineffective in reducing youth crime.: Provide more m...</v>
      </c>
      <c r="E90" s="14" t="str">
        <f>HYPERLINK("#'Full Results'!A695", "695")</f>
        <v>695</v>
      </c>
      <c r="F90" t="s">
        <v>52</v>
      </c>
    </row>
    <row r="91" spans="3:6" x14ac:dyDescent="0.35">
      <c r="C91">
        <v>83</v>
      </c>
      <c r="D91" s="8" t="str">
        <f>HYPERLINK("#'Table 83'!A1", "We are now going to show you a series of proposals for how politicians and communities can reduce youth crime. For each of the following, please say whether you think they would be effective or ineffective in reducing youth crime.: Invite people ...")</f>
        <v>We are now going to show you a series of proposals for how politicians and communities can reduce youth crime. For each of the following, please say whether you think they would be effective or ineffective in reducing youth crime.: Invite people ...</v>
      </c>
      <c r="E91" s="14" t="str">
        <f>HYPERLINK("#'Full Results'!A704", "704")</f>
        <v>704</v>
      </c>
      <c r="F91" t="s">
        <v>52</v>
      </c>
    </row>
    <row r="92" spans="3:6" x14ac:dyDescent="0.35">
      <c r="C92">
        <v>84</v>
      </c>
      <c r="D92" s="8" t="str">
        <f>HYPERLINK("#'Table 84'!A1", "We are now going to show you a series of proposals for how politicians and communities can reduce youth crime. For each of the following, please say whether you think they would be effective or ineffective in reducing youth crime.: Make young peo...")</f>
        <v>We are now going to show you a series of proposals for how politicians and communities can reduce youth crime. For each of the following, please say whether you think they would be effective or ineffective in reducing youth crime.: Make young peo...</v>
      </c>
      <c r="E92" s="14" t="str">
        <f>HYPERLINK("#'Full Results'!A713", "713")</f>
        <v>713</v>
      </c>
      <c r="F92" t="s">
        <v>52</v>
      </c>
    </row>
    <row r="93" spans="3:6" x14ac:dyDescent="0.35">
      <c r="C93">
        <v>85</v>
      </c>
      <c r="D93" s="8" t="str">
        <f>HYPERLINK("#'Table 85'!A1", "We are now going to show you a series of proposals for how politicians and communities can reduce youth crime. For each of the following, please say whether you think they would be effective or ineffective in reducing youth crime.: Work with soci...")</f>
        <v>We are now going to show you a series of proposals for how politicians and communities can reduce youth crime. For each of the following, please say whether you think they would be effective or ineffective in reducing youth crime.: Work with soci...</v>
      </c>
      <c r="E93" s="14" t="str">
        <f>HYPERLINK("#'Full Results'!A722", "722")</f>
        <v>722</v>
      </c>
      <c r="F93" t="s">
        <v>52</v>
      </c>
    </row>
    <row r="94" spans="3:6" x14ac:dyDescent="0.35">
      <c r="C94">
        <v>86</v>
      </c>
      <c r="D94" s="8" t="str">
        <f>HYPERLINK("#'Table 86'!A1", "We are now going to show you a series of proposals for how politicians and communities can reduce youth crime. For each of the following, please say whether you think they would be effective or ineffective in reducing youth crime.: Improve the av...")</f>
        <v>We are now going to show you a series of proposals for how politicians and communities can reduce youth crime. For each of the following, please say whether you think they would be effective or ineffective in reducing youth crime.: Improve the av...</v>
      </c>
      <c r="E94" s="14" t="str">
        <f>HYPERLINK("#'Full Results'!A731", "731")</f>
        <v>731</v>
      </c>
      <c r="F94" t="s">
        <v>52</v>
      </c>
    </row>
    <row r="95" spans="3:6" x14ac:dyDescent="0.35">
      <c r="C95">
        <v>87</v>
      </c>
      <c r="D95" s="8" t="str">
        <f>HYPERLINK("#'Table 87'!A1", "We are now going to show you a series of proposals for how politicians and communities can reduce youth crime. For each of the following, please say whether you think they would be effective or ineffective in reducing youth crime.: Encourage scho...")</f>
        <v>We are now going to show you a series of proposals for how politicians and communities can reduce youth crime. For each of the following, please say whether you think they would be effective or ineffective in reducing youth crime.: Encourage scho...</v>
      </c>
      <c r="E95" s="14" t="str">
        <f>HYPERLINK("#'Full Results'!A740", "740")</f>
        <v>740</v>
      </c>
      <c r="F95" t="s">
        <v>52</v>
      </c>
    </row>
    <row r="96" spans="3:6" x14ac:dyDescent="0.35">
      <c r="C96">
        <v>88</v>
      </c>
      <c r="D96" s="8" t="str">
        <f>HYPERLINK("#'Table 88'!A1", "Imagine someone came to your school or college to talk about youth crime. What would you want this talk to focus on? Please select all that apply.")</f>
        <v>Imagine someone came to your school or college to talk about youth crime. What would you want this talk to focus on? Please select all that apply.</v>
      </c>
      <c r="E96" s="14" t="str">
        <f>HYPERLINK("#'Full Results'!A749", "749")</f>
        <v>749</v>
      </c>
      <c r="F96" t="s">
        <v>297</v>
      </c>
    </row>
    <row r="97" spans="3:6" x14ac:dyDescent="0.35">
      <c r="C97">
        <v>89</v>
      </c>
      <c r="D97" s="8" t="str">
        <f>HYPERLINK("#'Table 89'!A1", " And which of those same claims would you most want a school speech about youth crime to focus on? Select only ONE.")</f>
        <v xml:space="preserve"> And which of those same claims would you most want a school speech about youth crime to focus on? Select only ONE.</v>
      </c>
      <c r="E97" s="14" t="str">
        <f>HYPERLINK("#'Full Results'!A760", "760")</f>
        <v>760</v>
      </c>
      <c r="F97" t="s">
        <v>297</v>
      </c>
    </row>
    <row r="98" spans="3:6" x14ac:dyDescent="0.35">
      <c r="C98">
        <v>90</v>
      </c>
      <c r="D98" s="27" t="str">
        <f>HYPERLINK("#'Table 90'!A1", " And how effective or ineffective do you think a talk which involved [XX] would be at reducing levels of youth crime?")</f>
        <v xml:space="preserve"> And how effective or ineffective do you think a talk which involved [XX] would be at reducing levels of youth crime?</v>
      </c>
      <c r="E98" s="14" t="str">
        <f>HYPERLINK("#'Full Results'!A772", "772")</f>
        <v>772</v>
      </c>
      <c r="F98" t="s">
        <v>426</v>
      </c>
    </row>
    <row r="99" spans="3:6" x14ac:dyDescent="0.35">
      <c r="C99">
        <v>91</v>
      </c>
      <c r="D99" s="8" t="str">
        <f>HYPERLINK("#'Table 91'!A1", "Grid Summary: How involved or uninvolved do you think the following groups should be in coming up with solutions to reduce youth crime?")</f>
        <v>Grid Summary: How involved or uninvolved do you think the following groups should be in coming up with solutions to reduce youth crime?</v>
      </c>
      <c r="E99" s="7"/>
      <c r="F99" t="s">
        <v>52</v>
      </c>
    </row>
    <row r="100" spans="3:6" x14ac:dyDescent="0.35">
      <c r="C100">
        <v>92</v>
      </c>
      <c r="D100" s="8" t="str">
        <f>HYPERLINK("#'Table 92'!A1", "How involved or uninvolved do you think the following groups should be in coming up with solutions to reduce youth crime?: Police")</f>
        <v>How involved or uninvolved do you think the following groups should be in coming up with solutions to reduce youth crime?: Police</v>
      </c>
      <c r="E100" s="14" t="str">
        <f>HYPERLINK("#'Full Results'!A781", "781")</f>
        <v>781</v>
      </c>
      <c r="F100" t="s">
        <v>52</v>
      </c>
    </row>
    <row r="101" spans="3:6" x14ac:dyDescent="0.35">
      <c r="C101">
        <v>93</v>
      </c>
      <c r="D101" s="8" t="str">
        <f>HYPERLINK("#'Table 93'!A1", "How involved or uninvolved do you think the following groups should be in coming up with solutions to reduce youth crime?: Young people in general")</f>
        <v>How involved or uninvolved do you think the following groups should be in coming up with solutions to reduce youth crime?: Young people in general</v>
      </c>
      <c r="E101" s="14" t="str">
        <f>HYPERLINK("#'Full Results'!A789", "789")</f>
        <v>789</v>
      </c>
      <c r="F101" t="s">
        <v>52</v>
      </c>
    </row>
    <row r="102" spans="3:6" x14ac:dyDescent="0.35">
      <c r="C102">
        <v>94</v>
      </c>
      <c r="D102" s="8" t="str">
        <f>HYPERLINK("#'Table 94'!A1", "How involved or uninvolved do you think the following groups should be in coming up with solutions to reduce youth crime?: Young people who have been victims of youth crime")</f>
        <v>How involved or uninvolved do you think the following groups should be in coming up with solutions to reduce youth crime?: Young people who have been victims of youth crime</v>
      </c>
      <c r="E102" s="14" t="str">
        <f>HYPERLINK("#'Full Results'!A797", "797")</f>
        <v>797</v>
      </c>
      <c r="F102" t="s">
        <v>52</v>
      </c>
    </row>
    <row r="103" spans="3:6" x14ac:dyDescent="0.35">
      <c r="C103">
        <v>95</v>
      </c>
      <c r="D103" s="8" t="str">
        <f>HYPERLINK("#'Table 95'!A1", "How involved or uninvolved do you think the following groups should be in coming up with solutions to reduce youth crime?: Young people who have committed youth crime")</f>
        <v>How involved or uninvolved do you think the following groups should be in coming up with solutions to reduce youth crime?: Young people who have committed youth crime</v>
      </c>
      <c r="E103" s="14" t="str">
        <f>HYPERLINK("#'Full Results'!A805", "805")</f>
        <v>805</v>
      </c>
      <c r="F103" t="s">
        <v>52</v>
      </c>
    </row>
    <row r="104" spans="3:6" x14ac:dyDescent="0.35">
      <c r="C104">
        <v>96</v>
      </c>
      <c r="D104" s="8" t="str">
        <f>HYPERLINK("#'Table 96'!A1", "How involved or uninvolved do you think the following groups should be in coming up with solutions to reduce youth crime?: Teachers and school support workers")</f>
        <v>How involved or uninvolved do you think the following groups should be in coming up with solutions to reduce youth crime?: Teachers and school support workers</v>
      </c>
      <c r="E104" s="14" t="str">
        <f>HYPERLINK("#'Full Results'!A813", "813")</f>
        <v>813</v>
      </c>
      <c r="F104" t="s">
        <v>52</v>
      </c>
    </row>
    <row r="105" spans="3:6" x14ac:dyDescent="0.35">
      <c r="C105">
        <v>97</v>
      </c>
      <c r="D105" s="8" t="str">
        <f>HYPERLINK("#'Table 97'!A1", "How involved or uninvolved do you think the following groups should be in coming up with solutions to reduce youth crime?: Religious leaders in the community")</f>
        <v>How involved or uninvolved do you think the following groups should be in coming up with solutions to reduce youth crime?: Religious leaders in the community</v>
      </c>
      <c r="E105" s="14" t="str">
        <f>HYPERLINK("#'Full Results'!A821", "821")</f>
        <v>821</v>
      </c>
      <c r="F105" t="s">
        <v>52</v>
      </c>
    </row>
    <row r="106" spans="3:6" x14ac:dyDescent="0.35">
      <c r="C106">
        <v>98</v>
      </c>
      <c r="D106" s="8" t="str">
        <f>HYPERLINK("#'Table 98'!A1", "How involved or uninvolved do you think the following groups should be in coming up with solutions to reduce youth crime?: Local youth centres")</f>
        <v>How involved or uninvolved do you think the following groups should be in coming up with solutions to reduce youth crime?: Local youth centres</v>
      </c>
      <c r="E106" s="14" t="str">
        <f>HYPERLINK("#'Full Results'!A829", "829")</f>
        <v>829</v>
      </c>
      <c r="F106" t="s">
        <v>52</v>
      </c>
    </row>
    <row r="107" spans="3:6" x14ac:dyDescent="0.35">
      <c r="C107">
        <v>99</v>
      </c>
      <c r="D107" s="8" t="str">
        <f>HYPERLINK("#'Table 99'!A1", "How involved or uninvolved do you think the following groups should be in coming up with solutions to reduce youth crime?: Mental health workers")</f>
        <v>How involved or uninvolved do you think the following groups should be in coming up with solutions to reduce youth crime?: Mental health workers</v>
      </c>
      <c r="E107" s="14" t="str">
        <f>HYPERLINK("#'Full Results'!A837", "837")</f>
        <v>837</v>
      </c>
      <c r="F107" t="s">
        <v>52</v>
      </c>
    </row>
    <row r="108" spans="3:6" x14ac:dyDescent="0.35">
      <c r="C108">
        <v>100</v>
      </c>
      <c r="D108" s="8" t="str">
        <f>HYPERLINK("#'Table 100'!A1", "Grid Summary: If your tutor group at school were to have weekly discussions, which of the following topics, if any, would be most effective at encouraging people your age to not engage in criminal activities?")</f>
        <v>Grid Summary: If your tutor group at school were to have weekly discussions, which of the following topics, if any, would be most effective at encouraging people your age to not engage in criminal activities?</v>
      </c>
      <c r="E108" s="7"/>
      <c r="F108" t="s">
        <v>297</v>
      </c>
    </row>
    <row r="109" spans="3:6" x14ac:dyDescent="0.35">
      <c r="C109">
        <v>101</v>
      </c>
      <c r="D109" s="8" t="str">
        <f>HYPERLINK("#'Table 101'!A1", "If your tutor group at school were to have weekly discussions, which of the following topics, if any, would be most effective at encouraging people your age to not engage in criminal activities?: Dangers associated with gang activity")</f>
        <v>If your tutor group at school were to have weekly discussions, which of the following topics, if any, would be most effective at encouraging people your age to not engage in criminal activities?: Dangers associated with gang activity</v>
      </c>
      <c r="E109" s="14" t="str">
        <f>HYPERLINK("#'Full Results'!A845", "845")</f>
        <v>845</v>
      </c>
      <c r="F109" t="s">
        <v>297</v>
      </c>
    </row>
    <row r="110" spans="3:6" x14ac:dyDescent="0.35">
      <c r="C110">
        <v>102</v>
      </c>
      <c r="D110" s="8" t="str">
        <f>HYPERLINK("#'Table 102'!A1", "If your tutor group at school were to have weekly discussions, which of the following topics, if any, would be most effective at encouraging people your age to not engage in criminal activities?: Severity of injuries inflicted by knives")</f>
        <v>If your tutor group at school were to have weekly discussions, which of the following topics, if any, would be most effective at encouraging people your age to not engage in criminal activities?: Severity of injuries inflicted by knives</v>
      </c>
      <c r="E110" s="14" t="str">
        <f>HYPERLINK("#'Full Results'!A853", "853")</f>
        <v>853</v>
      </c>
      <c r="F110" t="s">
        <v>297</v>
      </c>
    </row>
    <row r="111" spans="3:6" x14ac:dyDescent="0.35">
      <c r="C111">
        <v>103</v>
      </c>
      <c r="D111" s="8" t="str">
        <f>HYPERLINK("#'Table 103'!A1", "If your tutor group at school were to have weekly discussions, which of the following topics, if any, would be most effective at encouraging people your age to not engage in criminal activities?: Punishments for youth crime")</f>
        <v>If your tutor group at school were to have weekly discussions, which of the following topics, if any, would be most effective at encouraging people your age to not engage in criminal activities?: Punishments for youth crime</v>
      </c>
      <c r="E111" s="14" t="str">
        <f>HYPERLINK("#'Full Results'!A861", "861")</f>
        <v>861</v>
      </c>
      <c r="F111" t="s">
        <v>297</v>
      </c>
    </row>
    <row r="112" spans="3:6" x14ac:dyDescent="0.35">
      <c r="C112">
        <v>104</v>
      </c>
      <c r="D112" s="8" t="str">
        <f>HYPERLINK("#'Table 104'!A1", "If your tutor group at school were to have weekly discussions, which of the following topics, if any, would be most effective at encouraging people your age to not engage in criminal activities?: Risks of drug use")</f>
        <v>If your tutor group at school were to have weekly discussions, which of the following topics, if any, would be most effective at encouraging people your age to not engage in criminal activities?: Risks of drug use</v>
      </c>
      <c r="E112" s="14" t="str">
        <f>HYPERLINK("#'Full Results'!A869", "869")</f>
        <v>869</v>
      </c>
      <c r="F112" t="s">
        <v>297</v>
      </c>
    </row>
    <row r="113" spans="3:6" x14ac:dyDescent="0.35">
      <c r="C113">
        <v>105</v>
      </c>
      <c r="D113" s="8" t="str">
        <f>HYPERLINK("#'Table 105'!A1", "If your tutor group at school were to have weekly discussions, which of the following topics, if any, would be most effective at encouraging people your age to not engage in criminal activities?: Coping with mental health conditions")</f>
        <v>If your tutor group at school were to have weekly discussions, which of the following topics, if any, would be most effective at encouraging people your age to not engage in criminal activities?: Coping with mental health conditions</v>
      </c>
      <c r="E113" s="14" t="str">
        <f>HYPERLINK("#'Full Results'!A877", "877")</f>
        <v>877</v>
      </c>
      <c r="F113" t="s">
        <v>297</v>
      </c>
    </row>
    <row r="114" spans="3:6" x14ac:dyDescent="0.35">
      <c r="C114">
        <v>106</v>
      </c>
      <c r="D114" s="8" t="str">
        <f>HYPERLINK("#'Table 106'!A1", "If your tutor group at school were to have weekly discussions, which of the following topics, if any, would be most effective at encouraging people your age to not engage in criminal activities?: The role of the police in tackling youth crime")</f>
        <v>If your tutor group at school were to have weekly discussions, which of the following topics, if any, would be most effective at encouraging people your age to not engage in criminal activities?: The role of the police in tackling youth crime</v>
      </c>
      <c r="E114" s="14" t="str">
        <f>HYPERLINK("#'Full Results'!A885", "885")</f>
        <v>885</v>
      </c>
      <c r="F114" t="s">
        <v>297</v>
      </c>
    </row>
    <row r="115" spans="3:6" x14ac:dyDescent="0.35">
      <c r="C115">
        <v>107</v>
      </c>
      <c r="D115" s="8" t="str">
        <f>HYPERLINK("#'Table 107'!A1", "If your tutor group at school were to have weekly discussions, which of the following topics, if any, would be most effective at encouraging people your age to not engage in criminal activities?: Domestic abuse")</f>
        <v>If your tutor group at school were to have weekly discussions, which of the following topics, if any, would be most effective at encouraging people your age to not engage in criminal activities?: Domestic abuse</v>
      </c>
      <c r="E115" s="14" t="str">
        <f>HYPERLINK("#'Full Results'!A893", "893")</f>
        <v>893</v>
      </c>
      <c r="F115" t="s">
        <v>297</v>
      </c>
    </row>
    <row r="116" spans="3:6" x14ac:dyDescent="0.35">
      <c r="C116">
        <v>108</v>
      </c>
      <c r="D116" s="8" t="str">
        <f>HYPERLINK("#'Table 108'!A1", "If your tutor group at school were to have weekly discussions, which of the following topics, if any, would be most effective at encouraging people your age to not engage in criminal activities?: Coping with trauma")</f>
        <v>If your tutor group at school were to have weekly discussions, which of the following topics, if any, would be most effective at encouraging people your age to not engage in criminal activities?: Coping with trauma</v>
      </c>
      <c r="E116" s="14" t="str">
        <f>HYPERLINK("#'Full Results'!A901", "901")</f>
        <v>901</v>
      </c>
      <c r="F116" t="s">
        <v>297</v>
      </c>
    </row>
    <row r="117" spans="3:6" x14ac:dyDescent="0.35">
      <c r="C117">
        <v>109</v>
      </c>
      <c r="D117" s="8" t="str">
        <f>HYPERLINK("#'Table 109'!A1", "Grid Summary: Would you find it hard to talk about any of these topics?")</f>
        <v>Grid Summary: Would you find it hard to talk about any of these topics?</v>
      </c>
      <c r="E117" s="7"/>
      <c r="F117" t="s">
        <v>297</v>
      </c>
    </row>
    <row r="118" spans="3:6" x14ac:dyDescent="0.35">
      <c r="C118">
        <v>110</v>
      </c>
      <c r="D118" s="8" t="str">
        <f>HYPERLINK("#'Table 110'!A1", "Would you find it hard to talk about any of these topics?: Dangers associated with gang activity")</f>
        <v>Would you find it hard to talk about any of these topics?: Dangers associated with gang activity</v>
      </c>
      <c r="E118" s="14" t="str">
        <f>HYPERLINK("#'Full Results'!A909", "909")</f>
        <v>909</v>
      </c>
      <c r="F118" t="s">
        <v>297</v>
      </c>
    </row>
    <row r="119" spans="3:6" x14ac:dyDescent="0.35">
      <c r="C119">
        <v>111</v>
      </c>
      <c r="D119" s="8" t="str">
        <f>HYPERLINK("#'Table 111'!A1", "Would you find it hard to talk about any of these topics?: Severity of injuries inflicted by knives")</f>
        <v>Would you find it hard to talk about any of these topics?: Severity of injuries inflicted by knives</v>
      </c>
      <c r="E119" s="14" t="str">
        <f>HYPERLINK("#'Full Results'!A916", "916")</f>
        <v>916</v>
      </c>
      <c r="F119" t="s">
        <v>297</v>
      </c>
    </row>
    <row r="120" spans="3:6" x14ac:dyDescent="0.35">
      <c r="C120">
        <v>112</v>
      </c>
      <c r="D120" s="8" t="str">
        <f>HYPERLINK("#'Table 112'!A1", "Would you find it hard to talk about any of these topics?: Punishments for youth crime")</f>
        <v>Would you find it hard to talk about any of these topics?: Punishments for youth crime</v>
      </c>
      <c r="E120" s="14" t="str">
        <f>HYPERLINK("#'Full Results'!A923", "923")</f>
        <v>923</v>
      </c>
      <c r="F120" t="s">
        <v>297</v>
      </c>
    </row>
    <row r="121" spans="3:6" x14ac:dyDescent="0.35">
      <c r="C121">
        <v>113</v>
      </c>
      <c r="D121" s="8" t="str">
        <f>HYPERLINK("#'Table 113'!A1", "Would you find it hard to talk about any of these topics?: Risks of drug use")</f>
        <v>Would you find it hard to talk about any of these topics?: Risks of drug use</v>
      </c>
      <c r="E121" s="14" t="str">
        <f>HYPERLINK("#'Full Results'!A930", "930")</f>
        <v>930</v>
      </c>
      <c r="F121" t="s">
        <v>297</v>
      </c>
    </row>
    <row r="122" spans="3:6" x14ac:dyDescent="0.35">
      <c r="C122">
        <v>114</v>
      </c>
      <c r="D122" s="8" t="str">
        <f>HYPERLINK("#'Table 114'!A1", "Would you find it hard to talk about any of these topics?: Coping with mental health conditions")</f>
        <v>Would you find it hard to talk about any of these topics?: Coping with mental health conditions</v>
      </c>
      <c r="E122" s="14" t="str">
        <f>HYPERLINK("#'Full Results'!A937", "937")</f>
        <v>937</v>
      </c>
      <c r="F122" t="s">
        <v>297</v>
      </c>
    </row>
    <row r="123" spans="3:6" x14ac:dyDescent="0.35">
      <c r="C123">
        <v>115</v>
      </c>
      <c r="D123" s="8" t="str">
        <f>HYPERLINK("#'Table 115'!A1", "Would you find it hard to talk about any of these topics?: The role of the police in tackling youth crime")</f>
        <v>Would you find it hard to talk about any of these topics?: The role of the police in tackling youth crime</v>
      </c>
      <c r="E123" s="14" t="str">
        <f>HYPERLINK("#'Full Results'!A944", "944")</f>
        <v>944</v>
      </c>
      <c r="F123" t="s">
        <v>297</v>
      </c>
    </row>
    <row r="124" spans="3:6" x14ac:dyDescent="0.35">
      <c r="C124">
        <v>116</v>
      </c>
      <c r="D124" s="8" t="str">
        <f>HYPERLINK("#'Table 116'!A1", "Would you find it hard to talk about any of these topics?: Domestic abuse")</f>
        <v>Would you find it hard to talk about any of these topics?: Domestic abuse</v>
      </c>
      <c r="E124" s="14" t="str">
        <f>HYPERLINK("#'Full Results'!A951", "951")</f>
        <v>951</v>
      </c>
      <c r="F124" t="s">
        <v>297</v>
      </c>
    </row>
    <row r="125" spans="3:6" x14ac:dyDescent="0.35">
      <c r="C125">
        <v>117</v>
      </c>
      <c r="D125" s="8" t="str">
        <f>HYPERLINK("#'Table 117'!A1", "Would you find it hard to talk about any of these topics?: Coping with trauma")</f>
        <v>Would you find it hard to talk about any of these topics?: Coping with trauma</v>
      </c>
      <c r="E125" s="14" t="str">
        <f>HYPERLINK("#'Full Results'!A958", "958")</f>
        <v>958</v>
      </c>
      <c r="F125" t="s">
        <v>297</v>
      </c>
    </row>
    <row r="126" spans="3:6" x14ac:dyDescent="0.35">
      <c r="C126">
        <v>118</v>
      </c>
      <c r="D126" s="8" t="str">
        <f>HYPERLINK("#'Table 118'!A1", " Which of the following comes closest to your view?")</f>
        <v xml:space="preserve"> Which of the following comes closest to your view?</v>
      </c>
      <c r="E126" s="14" t="str">
        <f>HYPERLINK("#'Full Results'!A965", "965")</f>
        <v>965</v>
      </c>
      <c r="F126" t="s">
        <v>52</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D971"/>
  <sheetViews>
    <sheetView showGridLines="0" tabSelected="1" workbookViewId="0">
      <pane xSplit="2" ySplit="8" topLeftCell="R515" activePane="bottomRight" state="frozen"/>
      <selection pane="topRight"/>
      <selection pane="bottomLeft"/>
      <selection pane="bottomRight" activeCell="AD6" sqref="AD6"/>
    </sheetView>
  </sheetViews>
  <sheetFormatPr defaultColWidth="11.453125" defaultRowHeight="14.5" x14ac:dyDescent="0.35"/>
  <cols>
    <col min="2" max="2" width="20.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28" t="s">
        <v>424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3"/>
      <c r="C5" s="13"/>
      <c r="D5" s="31" t="s">
        <v>41</v>
      </c>
      <c r="E5" s="31"/>
      <c r="F5" s="13"/>
      <c r="G5" s="31" t="s">
        <v>42</v>
      </c>
      <c r="H5" s="31"/>
      <c r="I5" s="31"/>
      <c r="J5" s="13"/>
      <c r="K5" s="31" t="s">
        <v>43</v>
      </c>
      <c r="L5" s="31"/>
      <c r="M5" s="31"/>
      <c r="N5" s="31"/>
      <c r="O5" s="31"/>
      <c r="P5" s="31"/>
      <c r="Q5" s="31"/>
      <c r="R5" s="31"/>
      <c r="S5" s="31"/>
      <c r="T5" s="31"/>
      <c r="U5" s="31"/>
      <c r="V5" s="31"/>
      <c r="W5" s="13"/>
      <c r="X5" s="31" t="s">
        <v>44</v>
      </c>
      <c r="Y5" s="31"/>
      <c r="Z5" s="31"/>
      <c r="AA5" s="31"/>
      <c r="AB5" s="31"/>
      <c r="AC5" s="13"/>
      <c r="AD5" s="31"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20.149999999999999"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20.149999999999999"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11" spans="2:30" x14ac:dyDescent="0.35">
      <c r="B11" s="6" t="s">
        <v>51</v>
      </c>
    </row>
    <row r="12" spans="2:30" x14ac:dyDescent="0.35">
      <c r="B12" s="26" t="s">
        <v>52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row>
    <row r="13" spans="2:30" x14ac:dyDescent="0.35">
      <c r="B13" t="s">
        <v>45</v>
      </c>
      <c r="C13" s="17">
        <v>3.9194574038323098E-2</v>
      </c>
      <c r="D13" s="17">
        <v>4.9566199761278899E-2</v>
      </c>
      <c r="E13" s="17">
        <v>2.9072942838841102E-2</v>
      </c>
      <c r="F13" s="17"/>
      <c r="G13" s="17">
        <v>2.9839675060313601E-2</v>
      </c>
      <c r="H13" s="17">
        <v>4.29705939520236E-2</v>
      </c>
      <c r="I13" s="17">
        <v>4.3918128436063499E-2</v>
      </c>
      <c r="J13" s="17"/>
      <c r="K13" s="17">
        <v>4.3934425351426797E-2</v>
      </c>
      <c r="L13" s="17">
        <v>3.0286719023085301E-2</v>
      </c>
      <c r="M13" s="17">
        <v>0</v>
      </c>
      <c r="N13" s="17">
        <v>7.5586657910148694E-2</v>
      </c>
      <c r="O13" s="17">
        <v>1.67326625197881E-2</v>
      </c>
      <c r="P13" s="17">
        <v>7.9549068906660803E-2</v>
      </c>
      <c r="Q13" s="17">
        <v>4.4491136576372298E-2</v>
      </c>
      <c r="R13" s="17">
        <v>2.2570434425681501E-2</v>
      </c>
      <c r="S13" s="17">
        <v>2.7358371147554301E-2</v>
      </c>
      <c r="T13" s="17">
        <v>2.50989673750408E-2</v>
      </c>
      <c r="U13" s="17">
        <v>6.2728874154995895E-2</v>
      </c>
      <c r="V13" s="17">
        <v>4.5117196008181398E-2</v>
      </c>
      <c r="W13" s="17"/>
      <c r="X13" s="17">
        <v>3.07017909466311E-2</v>
      </c>
      <c r="Y13" s="17">
        <v>3.3122200968839201E-2</v>
      </c>
      <c r="Z13" s="17">
        <v>5.7792746714022597E-2</v>
      </c>
      <c r="AA13" s="17">
        <v>4.20078333847618E-2</v>
      </c>
      <c r="AB13" s="17">
        <v>0</v>
      </c>
      <c r="AC13" s="17"/>
      <c r="AD13" s="17">
        <v>4.7637208710613103E-2</v>
      </c>
    </row>
    <row r="14" spans="2:30" x14ac:dyDescent="0.35">
      <c r="B14" t="s">
        <v>46</v>
      </c>
      <c r="C14" s="17">
        <v>0.15033788173157001</v>
      </c>
      <c r="D14" s="17">
        <v>0.17220636348775201</v>
      </c>
      <c r="E14" s="17">
        <v>0.12845611198566101</v>
      </c>
      <c r="F14" s="17"/>
      <c r="G14" s="17">
        <v>0.16626074567565999</v>
      </c>
      <c r="H14" s="17">
        <v>0.138911358319733</v>
      </c>
      <c r="I14" s="17">
        <v>0.14691776454416999</v>
      </c>
      <c r="J14" s="17"/>
      <c r="K14" s="17">
        <v>0.18482005600910301</v>
      </c>
      <c r="L14" s="17">
        <v>0.120680181873977</v>
      </c>
      <c r="M14" s="17">
        <v>0.16246278374515699</v>
      </c>
      <c r="N14" s="17">
        <v>0.16043702697887099</v>
      </c>
      <c r="O14" s="17">
        <v>0.160002026201023</v>
      </c>
      <c r="P14" s="17">
        <v>0.16905035333398599</v>
      </c>
      <c r="Q14" s="17">
        <v>0.11241847182082799</v>
      </c>
      <c r="R14" s="17">
        <v>0.15697415822594199</v>
      </c>
      <c r="S14" s="17">
        <v>0.13752369899462799</v>
      </c>
      <c r="T14" s="17">
        <v>0.11684440304306699</v>
      </c>
      <c r="U14" s="17">
        <v>0.12938940554183001</v>
      </c>
      <c r="V14" s="17">
        <v>0.25112888097227098</v>
      </c>
      <c r="W14" s="17"/>
      <c r="X14" s="17">
        <v>0.17541959793666601</v>
      </c>
      <c r="Y14" s="17">
        <v>0.13144660019451801</v>
      </c>
      <c r="Z14" s="17">
        <v>0.17948446371201299</v>
      </c>
      <c r="AA14" s="17">
        <v>0.15324367704615699</v>
      </c>
      <c r="AB14" s="17">
        <v>0.167983671039652</v>
      </c>
      <c r="AC14" s="17"/>
      <c r="AD14" s="17">
        <v>0.13555835711096001</v>
      </c>
    </row>
    <row r="15" spans="2:30" x14ac:dyDescent="0.35">
      <c r="B15" t="s">
        <v>47</v>
      </c>
      <c r="C15" s="17">
        <v>0.36538042359720702</v>
      </c>
      <c r="D15" s="17">
        <v>0.37050023208820698</v>
      </c>
      <c r="E15" s="17">
        <v>0.36114302096829198</v>
      </c>
      <c r="F15" s="17"/>
      <c r="G15" s="17">
        <v>0.36025987107366703</v>
      </c>
      <c r="H15" s="17">
        <v>0.383545490717832</v>
      </c>
      <c r="I15" s="17">
        <v>0.35309010215885001</v>
      </c>
      <c r="J15" s="17"/>
      <c r="K15" s="17">
        <v>0.38350030551762598</v>
      </c>
      <c r="L15" s="17">
        <v>0.32597867748449</v>
      </c>
      <c r="M15" s="17">
        <v>0.36306323086356501</v>
      </c>
      <c r="N15" s="17">
        <v>0.42927189207907601</v>
      </c>
      <c r="O15" s="17">
        <v>0.30339816971165701</v>
      </c>
      <c r="P15" s="17">
        <v>0.30728428050376899</v>
      </c>
      <c r="Q15" s="17">
        <v>0.35769092730959301</v>
      </c>
      <c r="R15" s="17">
        <v>0.397132413193242</v>
      </c>
      <c r="S15" s="17">
        <v>0.32186817149108299</v>
      </c>
      <c r="T15" s="17">
        <v>0.46632847406025402</v>
      </c>
      <c r="U15" s="17">
        <v>0.46431940086927298</v>
      </c>
      <c r="V15" s="17">
        <v>0.32992794417594401</v>
      </c>
      <c r="W15" s="17"/>
      <c r="X15" s="17">
        <v>0.37088385465316698</v>
      </c>
      <c r="Y15" s="17">
        <v>0.34948447834810298</v>
      </c>
      <c r="Z15" s="17">
        <v>0.38855667809801803</v>
      </c>
      <c r="AA15" s="17">
        <v>0.36789783995557102</v>
      </c>
      <c r="AB15" s="17">
        <v>0.306547865866241</v>
      </c>
      <c r="AC15" s="17"/>
      <c r="AD15" s="17">
        <v>0.34690091833506098</v>
      </c>
    </row>
    <row r="16" spans="2:30" x14ac:dyDescent="0.35">
      <c r="B16" t="s">
        <v>48</v>
      </c>
      <c r="C16" s="17">
        <v>0.292371212422947</v>
      </c>
      <c r="D16" s="17">
        <v>0.26814409064521</v>
      </c>
      <c r="E16" s="17">
        <v>0.31533294180078197</v>
      </c>
      <c r="F16" s="17"/>
      <c r="G16" s="17">
        <v>0.30194149797149</v>
      </c>
      <c r="H16" s="17">
        <v>0.28513340854152802</v>
      </c>
      <c r="I16" s="17">
        <v>0.290657489624848</v>
      </c>
      <c r="J16" s="17"/>
      <c r="K16" s="17">
        <v>0.26240671804648902</v>
      </c>
      <c r="L16" s="17">
        <v>0.36149294939488702</v>
      </c>
      <c r="M16" s="17">
        <v>0.27778975021562802</v>
      </c>
      <c r="N16" s="17">
        <v>0.26589212495027198</v>
      </c>
      <c r="O16" s="17">
        <v>0.29163022537012601</v>
      </c>
      <c r="P16" s="17">
        <v>0.29705553839376903</v>
      </c>
      <c r="Q16" s="17">
        <v>0.295115941981757</v>
      </c>
      <c r="R16" s="17">
        <v>0.30792296023374199</v>
      </c>
      <c r="S16" s="17">
        <v>0.31189048899821897</v>
      </c>
      <c r="T16" s="17">
        <v>0.29019810641731197</v>
      </c>
      <c r="U16" s="17">
        <v>0.265504972079739</v>
      </c>
      <c r="V16" s="17">
        <v>0.17247799907018699</v>
      </c>
      <c r="W16" s="17"/>
      <c r="X16" s="17">
        <v>0.28919796749313198</v>
      </c>
      <c r="Y16" s="17">
        <v>0.32664234598408298</v>
      </c>
      <c r="Z16" s="17">
        <v>0.253058464119154</v>
      </c>
      <c r="AA16" s="17">
        <v>0.26026836809875598</v>
      </c>
      <c r="AB16" s="17">
        <v>0.384147453711012</v>
      </c>
      <c r="AC16" s="17"/>
      <c r="AD16" s="17">
        <v>0.29412111142053499</v>
      </c>
    </row>
    <row r="17" spans="2:30" x14ac:dyDescent="0.35">
      <c r="B17" t="s">
        <v>49</v>
      </c>
      <c r="C17" s="17">
        <v>0.10256620568201399</v>
      </c>
      <c r="D17" s="17">
        <v>8.9481150145095195E-2</v>
      </c>
      <c r="E17" s="17">
        <v>0.11647008977715601</v>
      </c>
      <c r="F17" s="17"/>
      <c r="G17" s="17">
        <v>9.3904411496417997E-2</v>
      </c>
      <c r="H17" s="17">
        <v>9.8157672586764402E-2</v>
      </c>
      <c r="I17" s="17">
        <v>0.114244353013997</v>
      </c>
      <c r="J17" s="17"/>
      <c r="K17" s="17">
        <v>7.6277196819838397E-2</v>
      </c>
      <c r="L17" s="17">
        <v>0.132309430091373</v>
      </c>
      <c r="M17" s="17">
        <v>0.13250159662000899</v>
      </c>
      <c r="N17" s="17">
        <v>3.2926726644144297E-2</v>
      </c>
      <c r="O17" s="17">
        <v>0.15745911075746299</v>
      </c>
      <c r="P17" s="17">
        <v>0.12794823670559699</v>
      </c>
      <c r="Q17" s="17">
        <v>0.12914967719599901</v>
      </c>
      <c r="R17" s="17">
        <v>9.0581403104326705E-2</v>
      </c>
      <c r="S17" s="17">
        <v>9.2959537317519603E-2</v>
      </c>
      <c r="T17" s="17">
        <v>8.6028637736069502E-2</v>
      </c>
      <c r="U17" s="17">
        <v>3.6881208712560599E-2</v>
      </c>
      <c r="V17" s="17">
        <v>0.118350156054935</v>
      </c>
      <c r="W17" s="17"/>
      <c r="X17" s="17">
        <v>9.6906289040335297E-2</v>
      </c>
      <c r="Y17" s="17">
        <v>0.106534454747806</v>
      </c>
      <c r="Z17" s="17">
        <v>8.0827437692640197E-2</v>
      </c>
      <c r="AA17" s="17">
        <v>0.127837309616189</v>
      </c>
      <c r="AB17" s="17">
        <v>0.141321009383095</v>
      </c>
      <c r="AC17" s="17"/>
      <c r="AD17" s="17">
        <v>0.13145481747537299</v>
      </c>
    </row>
    <row r="18" spans="2:30" x14ac:dyDescent="0.35">
      <c r="B18" t="s">
        <v>50</v>
      </c>
      <c r="C18" s="17">
        <v>5.0149702527939502E-2</v>
      </c>
      <c r="D18" s="17">
        <v>5.0101963872457599E-2</v>
      </c>
      <c r="E18" s="17">
        <v>4.95248926292675E-2</v>
      </c>
      <c r="F18" s="17"/>
      <c r="G18" s="17">
        <v>4.77937987224515E-2</v>
      </c>
      <c r="H18" s="17">
        <v>5.1281475882118101E-2</v>
      </c>
      <c r="I18" s="17">
        <v>5.1172162222072E-2</v>
      </c>
      <c r="J18" s="17"/>
      <c r="K18" s="17">
        <v>4.9061298255515702E-2</v>
      </c>
      <c r="L18" s="17">
        <v>2.9252042132188499E-2</v>
      </c>
      <c r="M18" s="17">
        <v>6.4182638555640506E-2</v>
      </c>
      <c r="N18" s="17">
        <v>3.5885571437488599E-2</v>
      </c>
      <c r="O18" s="17">
        <v>7.0777805439943595E-2</v>
      </c>
      <c r="P18" s="17">
        <v>1.91125221562186E-2</v>
      </c>
      <c r="Q18" s="17">
        <v>6.1133845115450697E-2</v>
      </c>
      <c r="R18" s="17">
        <v>2.4818630817065899E-2</v>
      </c>
      <c r="S18" s="17">
        <v>0.108399732050996</v>
      </c>
      <c r="T18" s="17">
        <v>1.55014113682563E-2</v>
      </c>
      <c r="U18" s="17">
        <v>4.1176138641601398E-2</v>
      </c>
      <c r="V18" s="17">
        <v>8.2997823718482105E-2</v>
      </c>
      <c r="W18" s="17"/>
      <c r="X18" s="17">
        <v>3.68904999300688E-2</v>
      </c>
      <c r="Y18" s="17">
        <v>5.2769919756650803E-2</v>
      </c>
      <c r="Z18" s="17">
        <v>4.0280209664152203E-2</v>
      </c>
      <c r="AA18" s="17">
        <v>4.87449718985664E-2</v>
      </c>
      <c r="AB18" s="17">
        <v>0</v>
      </c>
      <c r="AC18" s="17"/>
      <c r="AD18" s="17">
        <v>4.4327586947458003E-2</v>
      </c>
    </row>
    <row r="19" spans="2:30" x14ac:dyDescent="0.35">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row>
    <row r="20" spans="2:30" x14ac:dyDescent="0.35">
      <c r="B20" s="6" t="s">
        <v>67</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row>
    <row r="21" spans="2:30" x14ac:dyDescent="0.35">
      <c r="B21" s="26" t="s">
        <v>52</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row>
    <row r="22" spans="2:30" x14ac:dyDescent="0.35">
      <c r="B22" t="s">
        <v>62</v>
      </c>
      <c r="C22" s="17">
        <v>0.456497607353541</v>
      </c>
      <c r="D22" s="17">
        <v>0.50292980838438495</v>
      </c>
      <c r="E22" s="17">
        <v>0.404747299653822</v>
      </c>
      <c r="F22" s="17"/>
      <c r="G22" s="17">
        <v>0.458469215523018</v>
      </c>
      <c r="H22" s="17">
        <v>0.45348339576201402</v>
      </c>
      <c r="I22" s="17">
        <v>0.45755202945144602</v>
      </c>
      <c r="J22" s="17"/>
      <c r="K22" s="17">
        <v>0.47291051606533702</v>
      </c>
      <c r="L22" s="17">
        <v>0.42075763512195502</v>
      </c>
      <c r="M22" s="17">
        <v>0.465117408359282</v>
      </c>
      <c r="N22" s="17">
        <v>0.52380875512442004</v>
      </c>
      <c r="O22" s="17">
        <v>0.44830053394277602</v>
      </c>
      <c r="P22" s="17">
        <v>0.39618908333062702</v>
      </c>
      <c r="Q22" s="17">
        <v>0.45449499682192601</v>
      </c>
      <c r="R22" s="17">
        <v>0.48718323476077802</v>
      </c>
      <c r="S22" s="17">
        <v>0.36044398743498901</v>
      </c>
      <c r="T22" s="17">
        <v>0.57560145413436103</v>
      </c>
      <c r="U22" s="17">
        <v>0.44696693013844901</v>
      </c>
      <c r="V22" s="17">
        <v>0.55205057042230998</v>
      </c>
      <c r="W22" s="17"/>
      <c r="X22" s="17">
        <v>0.43400682449307398</v>
      </c>
      <c r="Y22" s="17">
        <v>0.466966120458772</v>
      </c>
      <c r="Z22" s="17">
        <v>0.50267296025198704</v>
      </c>
      <c r="AA22" s="17">
        <v>0.353304369269826</v>
      </c>
      <c r="AB22" s="17">
        <v>0.306547865866241</v>
      </c>
      <c r="AC22" s="17"/>
      <c r="AD22" s="17">
        <v>0.42108583317399001</v>
      </c>
    </row>
    <row r="23" spans="2:30" x14ac:dyDescent="0.35">
      <c r="B23" t="s">
        <v>63</v>
      </c>
      <c r="C23" s="17">
        <v>0.43252946256236202</v>
      </c>
      <c r="D23" s="17">
        <v>0.376045221225564</v>
      </c>
      <c r="E23" s="17">
        <v>0.49442316620731502</v>
      </c>
      <c r="F23" s="17"/>
      <c r="G23" s="17">
        <v>0.45734737900203398</v>
      </c>
      <c r="H23" s="17">
        <v>0.433760251943686</v>
      </c>
      <c r="I23" s="17">
        <v>0.40960398252016</v>
      </c>
      <c r="J23" s="17"/>
      <c r="K23" s="17">
        <v>0.39835245140172598</v>
      </c>
      <c r="L23" s="17">
        <v>0.46261723021592499</v>
      </c>
      <c r="M23" s="17">
        <v>0.45485290563243602</v>
      </c>
      <c r="N23" s="17">
        <v>0.40536658065415199</v>
      </c>
      <c r="O23" s="17">
        <v>0.41291828099192002</v>
      </c>
      <c r="P23" s="17">
        <v>0.46436858166795297</v>
      </c>
      <c r="Q23" s="17">
        <v>0.39025177977731501</v>
      </c>
      <c r="R23" s="17">
        <v>0.41054078486053702</v>
      </c>
      <c r="S23" s="17">
        <v>0.53631993125157196</v>
      </c>
      <c r="T23" s="17">
        <v>0.379847396006047</v>
      </c>
      <c r="U23" s="17">
        <v>0.42840315912490801</v>
      </c>
      <c r="V23" s="17">
        <v>0.329495823062598</v>
      </c>
      <c r="W23" s="17"/>
      <c r="X23" s="17">
        <v>0.45968095446889301</v>
      </c>
      <c r="Y23" s="17">
        <v>0.44149474213740902</v>
      </c>
      <c r="Z23" s="17">
        <v>0.37481822293850803</v>
      </c>
      <c r="AA23" s="17">
        <v>0.41682684591645203</v>
      </c>
      <c r="AB23" s="17">
        <v>0.55213112475066395</v>
      </c>
      <c r="AC23" s="17"/>
      <c r="AD23" s="17">
        <v>0.442549732269299</v>
      </c>
    </row>
    <row r="24" spans="2:30" x14ac:dyDescent="0.35">
      <c r="B24" t="s">
        <v>64</v>
      </c>
      <c r="C24" s="17">
        <v>7.3968819443132605E-2</v>
      </c>
      <c r="D24" s="17">
        <v>6.8071523301914197E-2</v>
      </c>
      <c r="E24" s="17">
        <v>7.9922732817967093E-2</v>
      </c>
      <c r="F24" s="17"/>
      <c r="G24" s="17">
        <v>5.4376983767377401E-2</v>
      </c>
      <c r="H24" s="17">
        <v>6.2486423651542999E-2</v>
      </c>
      <c r="I24" s="17">
        <v>0.101779399739343</v>
      </c>
      <c r="J24" s="17"/>
      <c r="K24" s="17">
        <v>0.102107378627612</v>
      </c>
      <c r="L24" s="17">
        <v>7.5976421721210594E-2</v>
      </c>
      <c r="M24" s="17">
        <v>5.9002362818942403E-2</v>
      </c>
      <c r="N24" s="17">
        <v>5.5002052529189903E-2</v>
      </c>
      <c r="O24" s="17">
        <v>7.4332854169033194E-2</v>
      </c>
      <c r="P24" s="17">
        <v>8.9303827282737294E-2</v>
      </c>
      <c r="Q24" s="17">
        <v>0.10837370826890499</v>
      </c>
      <c r="R24" s="17">
        <v>7.6988406967169298E-2</v>
      </c>
      <c r="S24" s="17">
        <v>6.7058235390196702E-2</v>
      </c>
      <c r="T24" s="17">
        <v>1.38357913232362E-2</v>
      </c>
      <c r="U24" s="17">
        <v>4.2640906150643303E-2</v>
      </c>
      <c r="V24" s="17">
        <v>0.118453606515092</v>
      </c>
      <c r="W24" s="17"/>
      <c r="X24" s="17">
        <v>4.8534681887315897E-2</v>
      </c>
      <c r="Y24" s="17">
        <v>7.08814395241259E-2</v>
      </c>
      <c r="Z24" s="17">
        <v>7.8598059426258096E-2</v>
      </c>
      <c r="AA24" s="17">
        <v>0.161294851956687</v>
      </c>
      <c r="AB24" s="17">
        <v>0.141321009383095</v>
      </c>
      <c r="AC24" s="17"/>
      <c r="AD24" s="17">
        <v>9.2162005949664796E-2</v>
      </c>
    </row>
    <row r="25" spans="2:30" x14ac:dyDescent="0.35">
      <c r="B25" t="s">
        <v>65</v>
      </c>
      <c r="C25" s="17">
        <v>2.96949227857062E-2</v>
      </c>
      <c r="D25" s="17">
        <v>4.13006108129279E-2</v>
      </c>
      <c r="E25" s="17">
        <v>1.8044907372804699E-2</v>
      </c>
      <c r="F25" s="17"/>
      <c r="G25" s="17">
        <v>2.9806421707570599E-2</v>
      </c>
      <c r="H25" s="17">
        <v>3.5281250097556199E-2</v>
      </c>
      <c r="I25" s="17">
        <v>2.4434889329178699E-2</v>
      </c>
      <c r="J25" s="17"/>
      <c r="K25" s="17">
        <v>1.97532798186222E-2</v>
      </c>
      <c r="L25" s="17">
        <v>4.0648712940909097E-2</v>
      </c>
      <c r="M25" s="17">
        <v>9.4072595128293808E-3</v>
      </c>
      <c r="N25" s="17">
        <v>0</v>
      </c>
      <c r="O25" s="17">
        <v>6.4448330896271097E-2</v>
      </c>
      <c r="P25" s="17">
        <v>3.9562350073634601E-2</v>
      </c>
      <c r="Q25" s="17">
        <v>4.68795151318534E-2</v>
      </c>
      <c r="R25" s="17">
        <v>0</v>
      </c>
      <c r="S25" s="17">
        <v>2.7358371147554301E-2</v>
      </c>
      <c r="T25" s="17">
        <v>3.0715358536355399E-2</v>
      </c>
      <c r="U25" s="17">
        <v>5.9435106649280402E-2</v>
      </c>
      <c r="V25" s="17">
        <v>0</v>
      </c>
      <c r="W25" s="17"/>
      <c r="X25" s="17">
        <v>4.4865923467859802E-2</v>
      </c>
      <c r="Y25" s="17">
        <v>1.86861421913685E-2</v>
      </c>
      <c r="Z25" s="17">
        <v>3.12436939795845E-2</v>
      </c>
      <c r="AA25" s="17">
        <v>6.8573932857034503E-2</v>
      </c>
      <c r="AB25" s="17">
        <v>0</v>
      </c>
      <c r="AC25" s="17"/>
      <c r="AD25" s="17">
        <v>3.62581595854998E-2</v>
      </c>
    </row>
    <row r="26" spans="2:30" x14ac:dyDescent="0.35">
      <c r="B26" t="s">
        <v>50</v>
      </c>
      <c r="C26" s="17">
        <v>7.3091878552578697E-3</v>
      </c>
      <c r="D26" s="17">
        <v>1.1652836275208901E-2</v>
      </c>
      <c r="E26" s="17">
        <v>2.8618939480907399E-3</v>
      </c>
      <c r="F26" s="17"/>
      <c r="G26" s="17">
        <v>0</v>
      </c>
      <c r="H26" s="17">
        <v>1.4988678545200499E-2</v>
      </c>
      <c r="I26" s="17">
        <v>6.6296989598717201E-3</v>
      </c>
      <c r="J26" s="17"/>
      <c r="K26" s="17">
        <v>6.8763740867026401E-3</v>
      </c>
      <c r="L26" s="17">
        <v>0</v>
      </c>
      <c r="M26" s="17">
        <v>1.1620063676510001E-2</v>
      </c>
      <c r="N26" s="17">
        <v>1.58226116922375E-2</v>
      </c>
      <c r="O26" s="17">
        <v>0</v>
      </c>
      <c r="P26" s="17">
        <v>1.0576157645047801E-2</v>
      </c>
      <c r="Q26" s="17">
        <v>0</v>
      </c>
      <c r="R26" s="17">
        <v>2.5287573411515499E-2</v>
      </c>
      <c r="S26" s="17">
        <v>8.8194747756888594E-3</v>
      </c>
      <c r="T26" s="17">
        <v>0</v>
      </c>
      <c r="U26" s="17">
        <v>2.2553897936719799E-2</v>
      </c>
      <c r="V26" s="17">
        <v>0</v>
      </c>
      <c r="W26" s="17"/>
      <c r="X26" s="17">
        <v>1.2911615682857199E-2</v>
      </c>
      <c r="Y26" s="17">
        <v>1.9715556883249902E-3</v>
      </c>
      <c r="Z26" s="17">
        <v>1.2667063403661499E-2</v>
      </c>
      <c r="AA26" s="17">
        <v>0</v>
      </c>
      <c r="AB26" s="17">
        <v>0</v>
      </c>
      <c r="AC26" s="17"/>
      <c r="AD26" s="17">
        <v>7.9442690215462807E-3</v>
      </c>
    </row>
    <row r="27" spans="2:30" x14ac:dyDescent="0.35">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row>
    <row r="28" spans="2:30" x14ac:dyDescent="0.35">
      <c r="B28" s="6" t="s">
        <v>68</v>
      </c>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row>
    <row r="29" spans="2:30" x14ac:dyDescent="0.35">
      <c r="B29" s="26" t="s">
        <v>52</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row>
    <row r="30" spans="2:30" x14ac:dyDescent="0.35">
      <c r="B30" t="s">
        <v>62</v>
      </c>
      <c r="C30" s="17">
        <v>9.7339499151989597E-2</v>
      </c>
      <c r="D30" s="17">
        <v>0.14950263502366801</v>
      </c>
      <c r="E30" s="17">
        <v>4.4150489372712598E-2</v>
      </c>
      <c r="F30" s="17"/>
      <c r="G30" s="17">
        <v>0.12168733617964</v>
      </c>
      <c r="H30" s="17">
        <v>8.8442987127687694E-2</v>
      </c>
      <c r="I30" s="17">
        <v>8.4185026431620499E-2</v>
      </c>
      <c r="J30" s="17"/>
      <c r="K30" s="17">
        <v>8.7531205814529001E-2</v>
      </c>
      <c r="L30" s="17">
        <v>0.10867848029494299</v>
      </c>
      <c r="M30" s="17">
        <v>5.5327390695402802E-2</v>
      </c>
      <c r="N30" s="17">
        <v>7.8358881673904701E-2</v>
      </c>
      <c r="O30" s="17">
        <v>4.8066751560696598E-2</v>
      </c>
      <c r="P30" s="17">
        <v>6.1614609880997498E-2</v>
      </c>
      <c r="Q30" s="17">
        <v>0.117319174490913</v>
      </c>
      <c r="R30" s="17">
        <v>0.119561969533499</v>
      </c>
      <c r="S30" s="17">
        <v>0.12918224652158899</v>
      </c>
      <c r="T30" s="17">
        <v>0.16625985732756701</v>
      </c>
      <c r="U30" s="17">
        <v>6.0943357159994702E-2</v>
      </c>
      <c r="V30" s="17">
        <v>0.16693070585765599</v>
      </c>
      <c r="W30" s="17"/>
      <c r="X30" s="17">
        <v>0.1162807559097</v>
      </c>
      <c r="Y30" s="17">
        <v>8.9712882902000399E-2</v>
      </c>
      <c r="Z30" s="17">
        <v>9.4574875462617905E-2</v>
      </c>
      <c r="AA30" s="17">
        <v>0.10116996360156499</v>
      </c>
      <c r="AB30" s="17">
        <v>0</v>
      </c>
      <c r="AC30" s="17"/>
      <c r="AD30" s="17">
        <v>8.8868904944304994E-2</v>
      </c>
    </row>
    <row r="31" spans="2:30" x14ac:dyDescent="0.35">
      <c r="B31" t="s">
        <v>63</v>
      </c>
      <c r="C31" s="17">
        <v>0.32127699779471602</v>
      </c>
      <c r="D31" s="17">
        <v>0.37931476092077698</v>
      </c>
      <c r="E31" s="17">
        <v>0.26199662166450299</v>
      </c>
      <c r="F31" s="17"/>
      <c r="G31" s="17">
        <v>0.27712699831776999</v>
      </c>
      <c r="H31" s="17">
        <v>0.34031625709701102</v>
      </c>
      <c r="I31" s="17">
        <v>0.34244359816735298</v>
      </c>
      <c r="J31" s="17"/>
      <c r="K31" s="17">
        <v>0.35197704925328299</v>
      </c>
      <c r="L31" s="17">
        <v>0.27312520504329901</v>
      </c>
      <c r="M31" s="17">
        <v>0.30792702902662999</v>
      </c>
      <c r="N31" s="17">
        <v>0.40544317960888798</v>
      </c>
      <c r="O31" s="17">
        <v>0.33971670719507902</v>
      </c>
      <c r="P31" s="17">
        <v>0.323233432184243</v>
      </c>
      <c r="Q31" s="17">
        <v>0.28750481441902098</v>
      </c>
      <c r="R31" s="17">
        <v>0.25925013860462698</v>
      </c>
      <c r="S31" s="17">
        <v>0.26972577971085798</v>
      </c>
      <c r="T31" s="17">
        <v>0.33478199196854402</v>
      </c>
      <c r="U31" s="17">
        <v>0.30123356279852898</v>
      </c>
      <c r="V31" s="17">
        <v>0.50734668558308604</v>
      </c>
      <c r="W31" s="17"/>
      <c r="X31" s="17">
        <v>0.28944913639987402</v>
      </c>
      <c r="Y31" s="17">
        <v>0.31352095785185602</v>
      </c>
      <c r="Z31" s="17">
        <v>0.36689025436551898</v>
      </c>
      <c r="AA31" s="17">
        <v>0.47140074007368199</v>
      </c>
      <c r="AB31" s="17">
        <v>0.13856419482658899</v>
      </c>
      <c r="AC31" s="17"/>
      <c r="AD31" s="17">
        <v>0.30438823125827502</v>
      </c>
    </row>
    <row r="32" spans="2:30" x14ac:dyDescent="0.35">
      <c r="B32" t="s">
        <v>64</v>
      </c>
      <c r="C32" s="17">
        <v>0.346350294860718</v>
      </c>
      <c r="D32" s="17">
        <v>0.30695996864150399</v>
      </c>
      <c r="E32" s="17">
        <v>0.38440210366231098</v>
      </c>
      <c r="F32" s="17"/>
      <c r="G32" s="17">
        <v>0.37494057472034498</v>
      </c>
      <c r="H32" s="17">
        <v>0.35769216513682101</v>
      </c>
      <c r="I32" s="17">
        <v>0.31076965494162201</v>
      </c>
      <c r="J32" s="17"/>
      <c r="K32" s="17">
        <v>0.32579642684943</v>
      </c>
      <c r="L32" s="17">
        <v>0.33498675221102597</v>
      </c>
      <c r="M32" s="17">
        <v>0.41461987528431998</v>
      </c>
      <c r="N32" s="17">
        <v>0.39115120311227197</v>
      </c>
      <c r="O32" s="17">
        <v>0.35856284107148001</v>
      </c>
      <c r="P32" s="17">
        <v>0.33426756554775999</v>
      </c>
      <c r="Q32" s="17">
        <v>0.340797673336381</v>
      </c>
      <c r="R32" s="17">
        <v>0.34245696970044598</v>
      </c>
      <c r="S32" s="17">
        <v>0.34927012166843502</v>
      </c>
      <c r="T32" s="17">
        <v>0.33887192125159099</v>
      </c>
      <c r="U32" s="17">
        <v>0.33538192369292802</v>
      </c>
      <c r="V32" s="17">
        <v>0.221278783443319</v>
      </c>
      <c r="W32" s="17"/>
      <c r="X32" s="17">
        <v>0.350447233570369</v>
      </c>
      <c r="Y32" s="17">
        <v>0.3657342465556</v>
      </c>
      <c r="Z32" s="17">
        <v>0.330112491045367</v>
      </c>
      <c r="AA32" s="17">
        <v>0.203565496992068</v>
      </c>
      <c r="AB32" s="17">
        <v>0.69681624741474502</v>
      </c>
      <c r="AC32" s="17"/>
      <c r="AD32" s="17">
        <v>0.334231740365448</v>
      </c>
    </row>
    <row r="33" spans="2:30" x14ac:dyDescent="0.35">
      <c r="B33" t="s">
        <v>65</v>
      </c>
      <c r="C33" s="17">
        <v>0.22153839495049299</v>
      </c>
      <c r="D33" s="17">
        <v>0.14885206125426201</v>
      </c>
      <c r="E33" s="17">
        <v>0.297639938520051</v>
      </c>
      <c r="F33" s="17"/>
      <c r="G33" s="17">
        <v>0.21619512277886199</v>
      </c>
      <c r="H33" s="17">
        <v>0.201356647496683</v>
      </c>
      <c r="I33" s="17">
        <v>0.244878667871537</v>
      </c>
      <c r="J33" s="17"/>
      <c r="K33" s="17">
        <v>0.22345074348244301</v>
      </c>
      <c r="L33" s="17">
        <v>0.27629523926473898</v>
      </c>
      <c r="M33" s="17">
        <v>0.210505641317137</v>
      </c>
      <c r="N33" s="17">
        <v>0.10922412391269801</v>
      </c>
      <c r="O33" s="17">
        <v>0.237231334653242</v>
      </c>
      <c r="P33" s="17">
        <v>0.28088439238700003</v>
      </c>
      <c r="Q33" s="17">
        <v>0.23158369880354099</v>
      </c>
      <c r="R33" s="17">
        <v>0.27873092216142797</v>
      </c>
      <c r="S33" s="17">
        <v>0.234981814925733</v>
      </c>
      <c r="T33" s="17">
        <v>0.128105890811962</v>
      </c>
      <c r="U33" s="17">
        <v>0.27988725841182899</v>
      </c>
      <c r="V33" s="17">
        <v>0.104443825115939</v>
      </c>
      <c r="W33" s="17"/>
      <c r="X33" s="17">
        <v>0.22635465223249099</v>
      </c>
      <c r="Y33" s="17">
        <v>0.22645236168838201</v>
      </c>
      <c r="Z33" s="17">
        <v>0.184063521833533</v>
      </c>
      <c r="AA33" s="17">
        <v>0.20770360800385501</v>
      </c>
      <c r="AB33" s="17">
        <v>0.16461955775866599</v>
      </c>
      <c r="AC33" s="17"/>
      <c r="AD33" s="17">
        <v>0.25393225019997201</v>
      </c>
    </row>
    <row r="34" spans="2:30" x14ac:dyDescent="0.35">
      <c r="B34" t="s">
        <v>50</v>
      </c>
      <c r="C34" s="17">
        <v>1.3494813242082701E-2</v>
      </c>
      <c r="D34" s="17">
        <v>1.5370574159788399E-2</v>
      </c>
      <c r="E34" s="17">
        <v>1.1810846780421901E-2</v>
      </c>
      <c r="F34" s="17"/>
      <c r="G34" s="17">
        <v>1.0049968003382301E-2</v>
      </c>
      <c r="H34" s="17">
        <v>1.21919431417971E-2</v>
      </c>
      <c r="I34" s="17">
        <v>1.77230525878668E-2</v>
      </c>
      <c r="J34" s="17"/>
      <c r="K34" s="17">
        <v>1.1244574600314401E-2</v>
      </c>
      <c r="L34" s="17">
        <v>6.9143231859915798E-3</v>
      </c>
      <c r="M34" s="17">
        <v>1.1620063676510001E-2</v>
      </c>
      <c r="N34" s="17">
        <v>1.58226116922375E-2</v>
      </c>
      <c r="O34" s="17">
        <v>1.6422365519503199E-2</v>
      </c>
      <c r="P34" s="17">
        <v>0</v>
      </c>
      <c r="Q34" s="17">
        <v>2.2794638950144299E-2</v>
      </c>
      <c r="R34" s="17">
        <v>0</v>
      </c>
      <c r="S34" s="17">
        <v>1.6840037173384E-2</v>
      </c>
      <c r="T34" s="17">
        <v>3.1980338640335199E-2</v>
      </c>
      <c r="U34" s="17">
        <v>2.2553897936719799E-2</v>
      </c>
      <c r="V34" s="17">
        <v>0</v>
      </c>
      <c r="W34" s="17"/>
      <c r="X34" s="17">
        <v>1.7468221887566599E-2</v>
      </c>
      <c r="Y34" s="17">
        <v>4.57955100216134E-3</v>
      </c>
      <c r="Z34" s="17">
        <v>2.4358857292963401E-2</v>
      </c>
      <c r="AA34" s="17">
        <v>1.6160191328830301E-2</v>
      </c>
      <c r="AB34" s="17">
        <v>0</v>
      </c>
      <c r="AC34" s="17"/>
      <c r="AD34" s="17">
        <v>1.8578873232000599E-2</v>
      </c>
    </row>
    <row r="35" spans="2:30" x14ac:dyDescent="0.35">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row>
    <row r="36" spans="2:30" x14ac:dyDescent="0.35">
      <c r="B36" s="6" t="s">
        <v>69</v>
      </c>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row>
    <row r="37" spans="2:30" x14ac:dyDescent="0.35">
      <c r="B37" s="26" t="s">
        <v>52</v>
      </c>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row>
    <row r="38" spans="2:30" x14ac:dyDescent="0.35">
      <c r="B38" t="s">
        <v>62</v>
      </c>
      <c r="C38" s="17">
        <v>0.30506115053479199</v>
      </c>
      <c r="D38" s="17">
        <v>0.37176029591529097</v>
      </c>
      <c r="E38" s="17">
        <v>0.232115204795214</v>
      </c>
      <c r="F38" s="17"/>
      <c r="G38" s="17">
        <v>0.35368956775190302</v>
      </c>
      <c r="H38" s="17">
        <v>0.31131791223164401</v>
      </c>
      <c r="I38" s="17">
        <v>0.25658761377033601</v>
      </c>
      <c r="J38" s="17"/>
      <c r="K38" s="17">
        <v>0.26294916843852201</v>
      </c>
      <c r="L38" s="17">
        <v>0.27769550395382903</v>
      </c>
      <c r="M38" s="17">
        <v>0.32575977617215202</v>
      </c>
      <c r="N38" s="17">
        <v>0.390264251556735</v>
      </c>
      <c r="O38" s="17">
        <v>0.31956878905685898</v>
      </c>
      <c r="P38" s="17">
        <v>0.242151051410568</v>
      </c>
      <c r="Q38" s="17">
        <v>0.34089670186351601</v>
      </c>
      <c r="R38" s="17">
        <v>0.30039031857149001</v>
      </c>
      <c r="S38" s="17">
        <v>0.268882827017349</v>
      </c>
      <c r="T38" s="17">
        <v>0.38027499952508498</v>
      </c>
      <c r="U38" s="17">
        <v>0.25798200416697797</v>
      </c>
      <c r="V38" s="17">
        <v>0.38668012069723801</v>
      </c>
      <c r="W38" s="17"/>
      <c r="X38" s="17">
        <v>0.3154223968846</v>
      </c>
      <c r="Y38" s="17">
        <v>0.29744432836561602</v>
      </c>
      <c r="Z38" s="17">
        <v>0.33819122847904298</v>
      </c>
      <c r="AA38" s="17">
        <v>0.212396283641167</v>
      </c>
      <c r="AB38" s="17">
        <v>0.306547865866241</v>
      </c>
      <c r="AC38" s="17"/>
      <c r="AD38" s="17">
        <v>0.28450276274380998</v>
      </c>
    </row>
    <row r="39" spans="2:30" x14ac:dyDescent="0.35">
      <c r="B39" t="s">
        <v>63</v>
      </c>
      <c r="C39" s="17">
        <v>0.490999971369458</v>
      </c>
      <c r="D39" s="17">
        <v>0.45863925490090102</v>
      </c>
      <c r="E39" s="17">
        <v>0.52698285733440697</v>
      </c>
      <c r="F39" s="17"/>
      <c r="G39" s="17">
        <v>0.46888540157839598</v>
      </c>
      <c r="H39" s="17">
        <v>0.48396667687661399</v>
      </c>
      <c r="I39" s="17">
        <v>0.51691403843294104</v>
      </c>
      <c r="J39" s="17"/>
      <c r="K39" s="17">
        <v>0.482592772838559</v>
      </c>
      <c r="L39" s="17">
        <v>0.50062023184004301</v>
      </c>
      <c r="M39" s="17">
        <v>0.54932349054742002</v>
      </c>
      <c r="N39" s="17">
        <v>0.44849478236687701</v>
      </c>
      <c r="O39" s="17">
        <v>0.46541255808846999</v>
      </c>
      <c r="P39" s="17">
        <v>0.513624054374203</v>
      </c>
      <c r="Q39" s="17">
        <v>0.472622337171202</v>
      </c>
      <c r="R39" s="17">
        <v>0.51547226528271495</v>
      </c>
      <c r="S39" s="17">
        <v>0.52326147955780999</v>
      </c>
      <c r="T39" s="17">
        <v>0.48054650030802798</v>
      </c>
      <c r="U39" s="17">
        <v>0.47594868789507</v>
      </c>
      <c r="V39" s="17">
        <v>0.39135750609242398</v>
      </c>
      <c r="W39" s="17"/>
      <c r="X39" s="17">
        <v>0.48754639091202401</v>
      </c>
      <c r="Y39" s="17">
        <v>0.51022569570099696</v>
      </c>
      <c r="Z39" s="17">
        <v>0.44966622615070001</v>
      </c>
      <c r="AA39" s="17">
        <v>0.55214792139952096</v>
      </c>
      <c r="AB39" s="17">
        <v>0.55213112475066395</v>
      </c>
      <c r="AC39" s="17"/>
      <c r="AD39" s="17">
        <v>0.48180458364439499</v>
      </c>
    </row>
    <row r="40" spans="2:30" x14ac:dyDescent="0.35">
      <c r="B40" t="s">
        <v>64</v>
      </c>
      <c r="C40" s="17">
        <v>0.14730903643056001</v>
      </c>
      <c r="D40" s="17">
        <v>0.122873635297157</v>
      </c>
      <c r="E40" s="17">
        <v>0.17245573298682701</v>
      </c>
      <c r="F40" s="17"/>
      <c r="G40" s="17">
        <v>0.14815876386772101</v>
      </c>
      <c r="H40" s="17">
        <v>0.14304747081969199</v>
      </c>
      <c r="I40" s="17">
        <v>0.15050102007632499</v>
      </c>
      <c r="J40" s="17"/>
      <c r="K40" s="17">
        <v>0.18453994239838001</v>
      </c>
      <c r="L40" s="17">
        <v>0.166790672282355</v>
      </c>
      <c r="M40" s="17">
        <v>5.4265982658207798E-2</v>
      </c>
      <c r="N40" s="17">
        <v>0.110787920634177</v>
      </c>
      <c r="O40" s="17">
        <v>0.1518949911302</v>
      </c>
      <c r="P40" s="17">
        <v>0.16892231538526301</v>
      </c>
      <c r="Q40" s="17">
        <v>0.10735145948458</v>
      </c>
      <c r="R40" s="17">
        <v>0.13403121191721401</v>
      </c>
      <c r="S40" s="17">
        <v>0.15189481823964401</v>
      </c>
      <c r="T40" s="17">
        <v>0.13917850016688699</v>
      </c>
      <c r="U40" s="17">
        <v>0.20663420128867199</v>
      </c>
      <c r="V40" s="17">
        <v>0.22196237321033799</v>
      </c>
      <c r="W40" s="17"/>
      <c r="X40" s="17">
        <v>0.141326952882284</v>
      </c>
      <c r="Y40" s="17">
        <v>0.146112650356511</v>
      </c>
      <c r="Z40" s="17">
        <v>0.14463313742752201</v>
      </c>
      <c r="AA40" s="17">
        <v>0.17117737754114701</v>
      </c>
      <c r="AB40" s="17">
        <v>0.141321009383095</v>
      </c>
      <c r="AC40" s="17"/>
      <c r="AD40" s="17">
        <v>0.16556033146431301</v>
      </c>
    </row>
    <row r="41" spans="2:30" x14ac:dyDescent="0.35">
      <c r="B41" t="s">
        <v>65</v>
      </c>
      <c r="C41" s="17">
        <v>3.6680276056225501E-2</v>
      </c>
      <c r="D41" s="17">
        <v>2.4884115039067501E-2</v>
      </c>
      <c r="E41" s="17">
        <v>5.0051370604515401E-2</v>
      </c>
      <c r="F41" s="17"/>
      <c r="G41" s="17">
        <v>2.29873256889363E-2</v>
      </c>
      <c r="H41" s="17">
        <v>4.0601091797210803E-2</v>
      </c>
      <c r="I41" s="17">
        <v>4.50784916460975E-2</v>
      </c>
      <c r="J41" s="17"/>
      <c r="K41" s="17">
        <v>5.16864107755175E-2</v>
      </c>
      <c r="L41" s="17">
        <v>1.6592953564355899E-2</v>
      </c>
      <c r="M41" s="17">
        <v>4.7410623269200099E-2</v>
      </c>
      <c r="N41" s="17">
        <v>1.8807822057736599E-2</v>
      </c>
      <c r="O41" s="17">
        <v>6.3123661724470898E-2</v>
      </c>
      <c r="P41" s="17">
        <v>5.5993928293824602E-2</v>
      </c>
      <c r="Q41" s="17">
        <v>5.5027890092037998E-2</v>
      </c>
      <c r="R41" s="17">
        <v>2.4818630817065899E-2</v>
      </c>
      <c r="S41" s="17">
        <v>3.97217680737273E-2</v>
      </c>
      <c r="T41" s="17">
        <v>0</v>
      </c>
      <c r="U41" s="17">
        <v>3.6881208712560599E-2</v>
      </c>
      <c r="V41" s="17">
        <v>0</v>
      </c>
      <c r="W41" s="17"/>
      <c r="X41" s="17">
        <v>2.9438888816849199E-2</v>
      </c>
      <c r="Y41" s="17">
        <v>3.4845478130918199E-2</v>
      </c>
      <c r="Z41" s="17">
        <v>4.9287149049631197E-2</v>
      </c>
      <c r="AA41" s="17">
        <v>4.8118226089334498E-2</v>
      </c>
      <c r="AB41" s="17">
        <v>0</v>
      </c>
      <c r="AC41" s="17"/>
      <c r="AD41" s="17">
        <v>4.7341502433589797E-2</v>
      </c>
    </row>
    <row r="42" spans="2:30" x14ac:dyDescent="0.35">
      <c r="B42" t="s">
        <v>50</v>
      </c>
      <c r="C42" s="17">
        <v>1.9949565608963798E-2</v>
      </c>
      <c r="D42" s="17">
        <v>2.1842698847583601E-2</v>
      </c>
      <c r="E42" s="17">
        <v>1.83948342790364E-2</v>
      </c>
      <c r="F42" s="17"/>
      <c r="G42" s="17">
        <v>6.2789411130442403E-3</v>
      </c>
      <c r="H42" s="17">
        <v>2.10668482748387E-2</v>
      </c>
      <c r="I42" s="17">
        <v>3.09188360743002E-2</v>
      </c>
      <c r="J42" s="17"/>
      <c r="K42" s="17">
        <v>1.8231705549021999E-2</v>
      </c>
      <c r="L42" s="17">
        <v>3.8300638359417001E-2</v>
      </c>
      <c r="M42" s="17">
        <v>2.3240127353020001E-2</v>
      </c>
      <c r="N42" s="17">
        <v>3.1645223384475001E-2</v>
      </c>
      <c r="O42" s="17">
        <v>0</v>
      </c>
      <c r="P42" s="17">
        <v>1.9308650536141302E-2</v>
      </c>
      <c r="Q42" s="17">
        <v>2.4101611388663201E-2</v>
      </c>
      <c r="R42" s="17">
        <v>2.5287573411515499E-2</v>
      </c>
      <c r="S42" s="17">
        <v>1.6239107111470402E-2</v>
      </c>
      <c r="T42" s="17">
        <v>0</v>
      </c>
      <c r="U42" s="17">
        <v>2.2553897936719799E-2</v>
      </c>
      <c r="V42" s="17">
        <v>0</v>
      </c>
      <c r="W42" s="17"/>
      <c r="X42" s="17">
        <v>2.6265370504242901E-2</v>
      </c>
      <c r="Y42" s="17">
        <v>1.1371847445956901E-2</v>
      </c>
      <c r="Z42" s="17">
        <v>1.82222588931031E-2</v>
      </c>
      <c r="AA42" s="17">
        <v>1.6160191328830301E-2</v>
      </c>
      <c r="AB42" s="17">
        <v>0</v>
      </c>
      <c r="AC42" s="17"/>
      <c r="AD42" s="17">
        <v>2.0790819713891701E-2</v>
      </c>
    </row>
    <row r="43" spans="2:30" x14ac:dyDescent="0.35">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row>
    <row r="44" spans="2:30" x14ac:dyDescent="0.35">
      <c r="B44" s="6" t="s">
        <v>70</v>
      </c>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row>
    <row r="45" spans="2:30" x14ac:dyDescent="0.35">
      <c r="B45" s="26" t="s">
        <v>52</v>
      </c>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row>
    <row r="46" spans="2:30" x14ac:dyDescent="0.35">
      <c r="B46" t="s">
        <v>62</v>
      </c>
      <c r="C46" s="17">
        <v>0.24485040590885901</v>
      </c>
      <c r="D46" s="17">
        <v>0.29190743606604502</v>
      </c>
      <c r="E46" s="17">
        <v>0.196368131497513</v>
      </c>
      <c r="F46" s="17"/>
      <c r="G46" s="17">
        <v>0.229998304916117</v>
      </c>
      <c r="H46" s="17">
        <v>0.24776819263397101</v>
      </c>
      <c r="I46" s="17">
        <v>0.25519313011612499</v>
      </c>
      <c r="J46" s="17"/>
      <c r="K46" s="17">
        <v>0.225100067011092</v>
      </c>
      <c r="L46" s="17">
        <v>0.230580565634948</v>
      </c>
      <c r="M46" s="17">
        <v>0.165895834671792</v>
      </c>
      <c r="N46" s="17">
        <v>0.300615758439359</v>
      </c>
      <c r="O46" s="17">
        <v>0.22541917621827201</v>
      </c>
      <c r="P46" s="17">
        <v>0.13689795017325099</v>
      </c>
      <c r="Q46" s="17">
        <v>0.28934048087306802</v>
      </c>
      <c r="R46" s="17">
        <v>0.206204116207966</v>
      </c>
      <c r="S46" s="17">
        <v>0.242813827426791</v>
      </c>
      <c r="T46" s="17">
        <v>0.41095257307566901</v>
      </c>
      <c r="U46" s="17">
        <v>0.27286119845602602</v>
      </c>
      <c r="V46" s="17">
        <v>0.28155270581428099</v>
      </c>
      <c r="W46" s="17"/>
      <c r="X46" s="17">
        <v>0.22784507419837599</v>
      </c>
      <c r="Y46" s="17">
        <v>0.23111432109017599</v>
      </c>
      <c r="Z46" s="17">
        <v>0.30857594898938101</v>
      </c>
      <c r="AA46" s="17">
        <v>0.33057295234976403</v>
      </c>
      <c r="AB46" s="17">
        <v>0</v>
      </c>
      <c r="AC46" s="17"/>
      <c r="AD46" s="17">
        <v>0.22533205769432299</v>
      </c>
    </row>
    <row r="47" spans="2:30" x14ac:dyDescent="0.35">
      <c r="B47" t="s">
        <v>63</v>
      </c>
      <c r="C47" s="17">
        <v>0.54512042815337203</v>
      </c>
      <c r="D47" s="17">
        <v>0.53712408883935103</v>
      </c>
      <c r="E47" s="17">
        <v>0.55362526797243095</v>
      </c>
      <c r="F47" s="17"/>
      <c r="G47" s="17">
        <v>0.59219632575020997</v>
      </c>
      <c r="H47" s="17">
        <v>0.501337443344822</v>
      </c>
      <c r="I47" s="17">
        <v>0.54425000807594903</v>
      </c>
      <c r="J47" s="17"/>
      <c r="K47" s="17">
        <v>0.54785524814019304</v>
      </c>
      <c r="L47" s="17">
        <v>0.57071053076182499</v>
      </c>
      <c r="M47" s="17">
        <v>0.65925843466175604</v>
      </c>
      <c r="N47" s="17">
        <v>0.55887026394267003</v>
      </c>
      <c r="O47" s="17">
        <v>0.48224862549446501</v>
      </c>
      <c r="P47" s="17">
        <v>0.60141414994027098</v>
      </c>
      <c r="Q47" s="17">
        <v>0.480285810067268</v>
      </c>
      <c r="R47" s="17">
        <v>0.60922431682085099</v>
      </c>
      <c r="S47" s="17">
        <v>0.51396390910261602</v>
      </c>
      <c r="T47" s="17">
        <v>0.46115343034098399</v>
      </c>
      <c r="U47" s="17">
        <v>0.56470234575392897</v>
      </c>
      <c r="V47" s="17">
        <v>0.45903641437842602</v>
      </c>
      <c r="W47" s="17"/>
      <c r="X47" s="17">
        <v>0.58337245330710796</v>
      </c>
      <c r="Y47" s="17">
        <v>0.55063620318781903</v>
      </c>
      <c r="Z47" s="17">
        <v>0.52774344065812195</v>
      </c>
      <c r="AA47" s="17">
        <v>0.35406842279868</v>
      </c>
      <c r="AB47" s="17">
        <v>0.69345213413375895</v>
      </c>
      <c r="AC47" s="17"/>
      <c r="AD47" s="17">
        <v>0.52920668180796304</v>
      </c>
    </row>
    <row r="48" spans="2:30" x14ac:dyDescent="0.35">
      <c r="B48" t="s">
        <v>64</v>
      </c>
      <c r="C48" s="17">
        <v>0.16217021421033601</v>
      </c>
      <c r="D48" s="17">
        <v>0.124437607023947</v>
      </c>
      <c r="E48" s="17">
        <v>0.19964168251867501</v>
      </c>
      <c r="F48" s="17"/>
      <c r="G48" s="17">
        <v>0.144054089432961</v>
      </c>
      <c r="H48" s="17">
        <v>0.18870206476142601</v>
      </c>
      <c r="I48" s="17">
        <v>0.15355748964125901</v>
      </c>
      <c r="J48" s="17"/>
      <c r="K48" s="17">
        <v>0.16707838305030601</v>
      </c>
      <c r="L48" s="17">
        <v>0.15414800291849401</v>
      </c>
      <c r="M48" s="17">
        <v>0.14325975183779699</v>
      </c>
      <c r="N48" s="17">
        <v>0.124691365925733</v>
      </c>
      <c r="O48" s="17">
        <v>0.20184648941508199</v>
      </c>
      <c r="P48" s="17">
        <v>0.22255946607170399</v>
      </c>
      <c r="Q48" s="17">
        <v>0.17342134620118799</v>
      </c>
      <c r="R48" s="17">
        <v>0.13446536274260201</v>
      </c>
      <c r="S48" s="17">
        <v>0.19313643996777699</v>
      </c>
      <c r="T48" s="17">
        <v>8.2365330819932303E-2</v>
      </c>
      <c r="U48" s="17">
        <v>0.121260317148443</v>
      </c>
      <c r="V48" s="17">
        <v>0.21696999736647599</v>
      </c>
      <c r="W48" s="17"/>
      <c r="X48" s="17">
        <v>0.14756506392989799</v>
      </c>
      <c r="Y48" s="17">
        <v>0.179939907101518</v>
      </c>
      <c r="Z48" s="17">
        <v>0.103423914629136</v>
      </c>
      <c r="AA48" s="17">
        <v>0.230657448204031</v>
      </c>
      <c r="AB48" s="17">
        <v>0.13856419482658899</v>
      </c>
      <c r="AC48" s="17"/>
      <c r="AD48" s="17">
        <v>0.18420066395331899</v>
      </c>
    </row>
    <row r="49" spans="2:30" x14ac:dyDescent="0.35">
      <c r="B49" t="s">
        <v>65</v>
      </c>
      <c r="C49" s="17">
        <v>3.3669637765921599E-2</v>
      </c>
      <c r="D49" s="17">
        <v>3.0163806017708E-2</v>
      </c>
      <c r="E49" s="17">
        <v>3.8164499932816599E-2</v>
      </c>
      <c r="F49" s="17"/>
      <c r="G49" s="17">
        <v>2.5153170729083799E-2</v>
      </c>
      <c r="H49" s="17">
        <v>4.1099011556978003E-2</v>
      </c>
      <c r="I49" s="17">
        <v>3.4281168518035803E-2</v>
      </c>
      <c r="J49" s="17"/>
      <c r="K49" s="17">
        <v>4.70799352449498E-2</v>
      </c>
      <c r="L49" s="17">
        <v>1.51535655541253E-2</v>
      </c>
      <c r="M49" s="17">
        <v>1.9965915152144301E-2</v>
      </c>
      <c r="N49" s="17">
        <v>0</v>
      </c>
      <c r="O49" s="17">
        <v>7.4063343352676905E-2</v>
      </c>
      <c r="P49" s="17">
        <v>2.96886798012665E-2</v>
      </c>
      <c r="Q49" s="17">
        <v>4.4788774003366102E-2</v>
      </c>
      <c r="R49" s="17">
        <v>2.4818630817065899E-2</v>
      </c>
      <c r="S49" s="17">
        <v>4.1266348727128102E-2</v>
      </c>
      <c r="T49" s="17">
        <v>4.5528665763414099E-2</v>
      </c>
      <c r="U49" s="17">
        <v>1.8622240704881599E-2</v>
      </c>
      <c r="V49" s="17">
        <v>4.2440882440816903E-2</v>
      </c>
      <c r="W49" s="17"/>
      <c r="X49" s="17">
        <v>3.1899900914005297E-2</v>
      </c>
      <c r="Y49" s="17">
        <v>2.8776129262288602E-2</v>
      </c>
      <c r="Z49" s="17">
        <v>3.15542854563262E-2</v>
      </c>
      <c r="AA49" s="17">
        <v>8.4701176647524704E-2</v>
      </c>
      <c r="AB49" s="17">
        <v>0</v>
      </c>
      <c r="AC49" s="17"/>
      <c r="AD49" s="17">
        <v>4.5136789563698702E-2</v>
      </c>
    </row>
    <row r="50" spans="2:30" x14ac:dyDescent="0.35">
      <c r="B50" t="s">
        <v>50</v>
      </c>
      <c r="C50" s="17">
        <v>1.41893139615117E-2</v>
      </c>
      <c r="D50" s="17">
        <v>1.63670620529499E-2</v>
      </c>
      <c r="E50" s="17">
        <v>1.22004180785646E-2</v>
      </c>
      <c r="F50" s="17"/>
      <c r="G50" s="17">
        <v>8.5981091716276197E-3</v>
      </c>
      <c r="H50" s="17">
        <v>2.1093287702801802E-2</v>
      </c>
      <c r="I50" s="17">
        <v>1.27182036486306E-2</v>
      </c>
      <c r="J50" s="17"/>
      <c r="K50" s="17">
        <v>1.28863665534589E-2</v>
      </c>
      <c r="L50" s="17">
        <v>2.94073351306074E-2</v>
      </c>
      <c r="M50" s="17">
        <v>1.1620063676510001E-2</v>
      </c>
      <c r="N50" s="17">
        <v>1.58226116922375E-2</v>
      </c>
      <c r="O50" s="17">
        <v>1.6422365519503199E-2</v>
      </c>
      <c r="P50" s="17">
        <v>9.4397540135076393E-3</v>
      </c>
      <c r="Q50" s="17">
        <v>1.216358885511E-2</v>
      </c>
      <c r="R50" s="17">
        <v>2.5287573411515499E-2</v>
      </c>
      <c r="S50" s="17">
        <v>8.8194747756888594E-3</v>
      </c>
      <c r="T50" s="17">
        <v>0</v>
      </c>
      <c r="U50" s="17">
        <v>2.2553897936719799E-2</v>
      </c>
      <c r="V50" s="17">
        <v>0</v>
      </c>
      <c r="W50" s="17"/>
      <c r="X50" s="17">
        <v>9.3175076506127694E-3</v>
      </c>
      <c r="Y50" s="17">
        <v>9.5334393581986594E-3</v>
      </c>
      <c r="Z50" s="17">
        <v>2.8702410267034701E-2</v>
      </c>
      <c r="AA50" s="17">
        <v>0</v>
      </c>
      <c r="AB50" s="17">
        <v>0.167983671039652</v>
      </c>
      <c r="AC50" s="17"/>
      <c r="AD50" s="17">
        <v>1.61238069806959E-2</v>
      </c>
    </row>
    <row r="51" spans="2:30" x14ac:dyDescent="0.35">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row>
    <row r="52" spans="2:30" x14ac:dyDescent="0.35">
      <c r="B52" s="6" t="s">
        <v>71</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row>
    <row r="53" spans="2:30" x14ac:dyDescent="0.35">
      <c r="B53" s="26" t="s">
        <v>52</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row>
    <row r="54" spans="2:30" x14ac:dyDescent="0.35">
      <c r="B54" t="s">
        <v>62</v>
      </c>
      <c r="C54" s="17">
        <v>0.33271172410202998</v>
      </c>
      <c r="D54" s="17">
        <v>0.37237162949313102</v>
      </c>
      <c r="E54" s="17">
        <v>0.28714671852305201</v>
      </c>
      <c r="F54" s="17"/>
      <c r="G54" s="17">
        <v>0.32966570596265599</v>
      </c>
      <c r="H54" s="17">
        <v>0.34761532541551499</v>
      </c>
      <c r="I54" s="17">
        <v>0.32161394348078898</v>
      </c>
      <c r="J54" s="17"/>
      <c r="K54" s="17">
        <v>0.24226984179938199</v>
      </c>
      <c r="L54" s="17">
        <v>0.29669007829664501</v>
      </c>
      <c r="M54" s="17">
        <v>0.31970602631345701</v>
      </c>
      <c r="N54" s="17">
        <v>0.45620488408506399</v>
      </c>
      <c r="O54" s="17">
        <v>0.30163362246576603</v>
      </c>
      <c r="P54" s="17">
        <v>0.197561056365157</v>
      </c>
      <c r="Q54" s="17">
        <v>0.36870566750536699</v>
      </c>
      <c r="R54" s="17">
        <v>0.27832361850932003</v>
      </c>
      <c r="S54" s="17">
        <v>0.34609510856557402</v>
      </c>
      <c r="T54" s="17">
        <v>0.52390531751994796</v>
      </c>
      <c r="U54" s="17">
        <v>0.39595051560114303</v>
      </c>
      <c r="V54" s="17">
        <v>0.39020186654690497</v>
      </c>
      <c r="W54" s="17"/>
      <c r="X54" s="17">
        <v>0.34607902538102298</v>
      </c>
      <c r="Y54" s="17">
        <v>0.31858787154836199</v>
      </c>
      <c r="Z54" s="17">
        <v>0.38909390316952602</v>
      </c>
      <c r="AA54" s="17">
        <v>0.30783556449224397</v>
      </c>
      <c r="AB54" s="17">
        <v>0</v>
      </c>
      <c r="AC54" s="17"/>
      <c r="AD54" s="17">
        <v>0.309618212033137</v>
      </c>
    </row>
    <row r="55" spans="2:30" x14ac:dyDescent="0.35">
      <c r="B55" t="s">
        <v>63</v>
      </c>
      <c r="C55" s="17">
        <v>0.48458168682990499</v>
      </c>
      <c r="D55" s="17">
        <v>0.46878861626129897</v>
      </c>
      <c r="E55" s="17">
        <v>0.50261456741168697</v>
      </c>
      <c r="F55" s="17"/>
      <c r="G55" s="17">
        <v>0.530974615964108</v>
      </c>
      <c r="H55" s="17">
        <v>0.46286571907943003</v>
      </c>
      <c r="I55" s="17">
        <v>0.46391943412021103</v>
      </c>
      <c r="J55" s="17"/>
      <c r="K55" s="17">
        <v>0.46569675462157001</v>
      </c>
      <c r="L55" s="17">
        <v>0.514411930677106</v>
      </c>
      <c r="M55" s="17">
        <v>0.46605336216450299</v>
      </c>
      <c r="N55" s="17">
        <v>0.42379266746053201</v>
      </c>
      <c r="O55" s="17">
        <v>0.489323523751718</v>
      </c>
      <c r="P55" s="17">
        <v>0.52652788732975897</v>
      </c>
      <c r="Q55" s="17">
        <v>0.54273903327222595</v>
      </c>
      <c r="R55" s="17">
        <v>0.646282603850584</v>
      </c>
      <c r="S55" s="17">
        <v>0.45406976040727998</v>
      </c>
      <c r="T55" s="17">
        <v>0.41928151313309697</v>
      </c>
      <c r="U55" s="17">
        <v>0.41950840958220997</v>
      </c>
      <c r="V55" s="17">
        <v>0.53755862388216002</v>
      </c>
      <c r="W55" s="17"/>
      <c r="X55" s="17">
        <v>0.486550059700951</v>
      </c>
      <c r="Y55" s="17">
        <v>0.50671531768443001</v>
      </c>
      <c r="Z55" s="17">
        <v>0.461097771325366</v>
      </c>
      <c r="AA55" s="17">
        <v>0.36751127630838398</v>
      </c>
      <c r="AB55" s="17">
        <v>0.474531536905893</v>
      </c>
      <c r="AC55" s="17"/>
      <c r="AD55" s="17">
        <v>0.47818452396732902</v>
      </c>
    </row>
    <row r="56" spans="2:30" x14ac:dyDescent="0.35">
      <c r="B56" t="s">
        <v>64</v>
      </c>
      <c r="C56" s="17">
        <v>0.119769315006463</v>
      </c>
      <c r="D56" s="17">
        <v>9.6628257479995705E-2</v>
      </c>
      <c r="E56" s="17">
        <v>0.14709397352380801</v>
      </c>
      <c r="F56" s="17"/>
      <c r="G56" s="17">
        <v>9.2401098526798106E-2</v>
      </c>
      <c r="H56" s="17">
        <v>0.12652721224007399</v>
      </c>
      <c r="I56" s="17">
        <v>0.137551664964989</v>
      </c>
      <c r="J56" s="17"/>
      <c r="K56" s="17">
        <v>0.23393046360737399</v>
      </c>
      <c r="L56" s="17">
        <v>0.132556120498628</v>
      </c>
      <c r="M56" s="17">
        <v>0.15148729109737299</v>
      </c>
      <c r="N56" s="17">
        <v>6.5853453288288497E-2</v>
      </c>
      <c r="O56" s="17">
        <v>0.104881295670854</v>
      </c>
      <c r="P56" s="17">
        <v>0.18697370619628001</v>
      </c>
      <c r="Q56" s="17">
        <v>5.46064064286782E-2</v>
      </c>
      <c r="R56" s="17">
        <v>2.4818630817065899E-2</v>
      </c>
      <c r="S56" s="17">
        <v>0.11724918947030399</v>
      </c>
      <c r="T56" s="17">
        <v>2.63852750107566E-2</v>
      </c>
      <c r="U56" s="17">
        <v>0.10272918849207401</v>
      </c>
      <c r="V56" s="17">
        <v>3.43588818606336E-2</v>
      </c>
      <c r="W56" s="17"/>
      <c r="X56" s="17">
        <v>0.107310426375104</v>
      </c>
      <c r="Y56" s="17">
        <v>0.119837574849378</v>
      </c>
      <c r="Z56" s="17">
        <v>9.1515208250154204E-2</v>
      </c>
      <c r="AA56" s="17">
        <v>0.200901720867007</v>
      </c>
      <c r="AB56" s="17">
        <v>0.30594056714176099</v>
      </c>
      <c r="AC56" s="17"/>
      <c r="AD56" s="17">
        <v>0.137677335325883</v>
      </c>
    </row>
    <row r="57" spans="2:30" x14ac:dyDescent="0.35">
      <c r="B57" t="s">
        <v>65</v>
      </c>
      <c r="C57" s="17">
        <v>4.1006642210779203E-2</v>
      </c>
      <c r="D57" s="17">
        <v>3.8485169115981398E-2</v>
      </c>
      <c r="E57" s="17">
        <v>4.2619997331851601E-2</v>
      </c>
      <c r="F57" s="17"/>
      <c r="G57" s="17">
        <v>2.4510253836553E-2</v>
      </c>
      <c r="H57" s="17">
        <v>3.4952364401701498E-2</v>
      </c>
      <c r="I57" s="17">
        <v>6.1083717056462199E-2</v>
      </c>
      <c r="J57" s="17"/>
      <c r="K57" s="17">
        <v>5.2536031102517797E-2</v>
      </c>
      <c r="L57" s="17">
        <v>3.3713977669752301E-2</v>
      </c>
      <c r="M57" s="17">
        <v>3.8780434177803101E-2</v>
      </c>
      <c r="N57" s="17">
        <v>1.9163191736938898E-2</v>
      </c>
      <c r="O57" s="17">
        <v>7.5411034066350899E-2</v>
      </c>
      <c r="P57" s="17">
        <v>5.9692363965101698E-2</v>
      </c>
      <c r="Q57" s="17">
        <v>2.2010870260176001E-2</v>
      </c>
      <c r="R57" s="17">
        <v>2.5287573411515499E-2</v>
      </c>
      <c r="S57" s="17">
        <v>5.6759787563191402E-2</v>
      </c>
      <c r="T57" s="17">
        <v>1.5213947168099E-2</v>
      </c>
      <c r="U57" s="17">
        <v>5.9257988387852498E-2</v>
      </c>
      <c r="V57" s="17">
        <v>0</v>
      </c>
      <c r="W57" s="17"/>
      <c r="X57" s="17">
        <v>3.8934404300402597E-2</v>
      </c>
      <c r="Y57" s="17">
        <v>3.3845568438164497E-2</v>
      </c>
      <c r="Z57" s="17">
        <v>4.5626053851292397E-2</v>
      </c>
      <c r="AA57" s="17">
        <v>0.10209502353968</v>
      </c>
      <c r="AB57" s="17">
        <v>0</v>
      </c>
      <c r="AC57" s="17"/>
      <c r="AD57" s="17">
        <v>4.79564273245736E-2</v>
      </c>
    </row>
    <row r="58" spans="2:30" x14ac:dyDescent="0.35">
      <c r="B58" t="s">
        <v>50</v>
      </c>
      <c r="C58" s="17">
        <v>2.19306318508233E-2</v>
      </c>
      <c r="D58" s="17">
        <v>2.37263276495931E-2</v>
      </c>
      <c r="E58" s="17">
        <v>2.0524743209600401E-2</v>
      </c>
      <c r="F58" s="17"/>
      <c r="G58" s="17">
        <v>2.2448325709885E-2</v>
      </c>
      <c r="H58" s="17">
        <v>2.8039378863278799E-2</v>
      </c>
      <c r="I58" s="17">
        <v>1.58312403775492E-2</v>
      </c>
      <c r="J58" s="17"/>
      <c r="K58" s="17">
        <v>5.5669088691547696E-3</v>
      </c>
      <c r="L58" s="17">
        <v>2.2627892857869598E-2</v>
      </c>
      <c r="M58" s="17">
        <v>2.3972886246863698E-2</v>
      </c>
      <c r="N58" s="17">
        <v>3.4985803429176399E-2</v>
      </c>
      <c r="O58" s="17">
        <v>2.8750524045311799E-2</v>
      </c>
      <c r="P58" s="17">
        <v>2.9244986143702401E-2</v>
      </c>
      <c r="Q58" s="17">
        <v>1.1938022533553199E-2</v>
      </c>
      <c r="R58" s="17">
        <v>2.5287573411515499E-2</v>
      </c>
      <c r="S58" s="17">
        <v>2.5826153993651398E-2</v>
      </c>
      <c r="T58" s="17">
        <v>1.5213947168099E-2</v>
      </c>
      <c r="U58" s="17">
        <v>2.2553897936719799E-2</v>
      </c>
      <c r="V58" s="17">
        <v>3.78806277103007E-2</v>
      </c>
      <c r="W58" s="17"/>
      <c r="X58" s="17">
        <v>2.11260842425193E-2</v>
      </c>
      <c r="Y58" s="17">
        <v>2.1013667479665401E-2</v>
      </c>
      <c r="Z58" s="17">
        <v>1.2667063403661499E-2</v>
      </c>
      <c r="AA58" s="17">
        <v>2.1656414792685E-2</v>
      </c>
      <c r="AB58" s="17">
        <v>0.21952789595234601</v>
      </c>
      <c r="AC58" s="17"/>
      <c r="AD58" s="17">
        <v>2.6563501349077399E-2</v>
      </c>
    </row>
    <row r="59" spans="2:30" x14ac:dyDescent="0.35">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row>
    <row r="60" spans="2:30" x14ac:dyDescent="0.35">
      <c r="B60" s="6" t="s">
        <v>72</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row>
    <row r="61" spans="2:30" x14ac:dyDescent="0.35">
      <c r="B61" s="26" t="s">
        <v>52</v>
      </c>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row>
    <row r="62" spans="2:30" x14ac:dyDescent="0.35">
      <c r="B62" t="s">
        <v>62</v>
      </c>
      <c r="C62" s="17">
        <v>0.13025110141591101</v>
      </c>
      <c r="D62" s="17">
        <v>0.123062596401632</v>
      </c>
      <c r="E62" s="17">
        <v>0.13380454229025601</v>
      </c>
      <c r="F62" s="17"/>
      <c r="G62" s="17">
        <v>0.116021352695425</v>
      </c>
      <c r="H62" s="17">
        <v>0.132258147316587</v>
      </c>
      <c r="I62" s="17">
        <v>0.14088903652582499</v>
      </c>
      <c r="J62" s="17"/>
      <c r="K62" s="17">
        <v>0.14317841644208201</v>
      </c>
      <c r="L62" s="17">
        <v>9.9323810430353404E-2</v>
      </c>
      <c r="M62" s="17">
        <v>0.146599748891695</v>
      </c>
      <c r="N62" s="17">
        <v>0.15002056368778499</v>
      </c>
      <c r="O62" s="17">
        <v>0.102274709133384</v>
      </c>
      <c r="P62" s="17">
        <v>7.6724884527198806E-2</v>
      </c>
      <c r="Q62" s="17">
        <v>0.112584839505634</v>
      </c>
      <c r="R62" s="17">
        <v>0.14253970761128901</v>
      </c>
      <c r="S62" s="17">
        <v>4.8085051000995999E-2</v>
      </c>
      <c r="T62" s="17">
        <v>0.291594667278678</v>
      </c>
      <c r="U62" s="17">
        <v>0.102119495801596</v>
      </c>
      <c r="V62" s="17">
        <v>0.30264378809790698</v>
      </c>
      <c r="W62" s="17"/>
      <c r="X62" s="17">
        <v>0.104556105853158</v>
      </c>
      <c r="Y62" s="17">
        <v>0.116170654380684</v>
      </c>
      <c r="Z62" s="17">
        <v>0.21406900743234</v>
      </c>
      <c r="AA62" s="17">
        <v>0.117588391601158</v>
      </c>
      <c r="AB62" s="17">
        <v>0.13856419482658899</v>
      </c>
      <c r="AC62" s="17"/>
      <c r="AD62" s="17">
        <v>0.123244840635246</v>
      </c>
    </row>
    <row r="63" spans="2:30" x14ac:dyDescent="0.35">
      <c r="B63" t="s">
        <v>63</v>
      </c>
      <c r="C63" s="17">
        <v>0.40351205752805303</v>
      </c>
      <c r="D63" s="17">
        <v>0.39009705468890798</v>
      </c>
      <c r="E63" s="17">
        <v>0.42316977415506601</v>
      </c>
      <c r="F63" s="17"/>
      <c r="G63" s="17">
        <v>0.46699444174768601</v>
      </c>
      <c r="H63" s="17">
        <v>0.38478459459627401</v>
      </c>
      <c r="I63" s="17">
        <v>0.36508504752405102</v>
      </c>
      <c r="J63" s="17"/>
      <c r="K63" s="17">
        <v>0.31053584354616398</v>
      </c>
      <c r="L63" s="17">
        <v>0.39720505402508799</v>
      </c>
      <c r="M63" s="17">
        <v>0.47020634525216398</v>
      </c>
      <c r="N63" s="17">
        <v>0.49670277403914598</v>
      </c>
      <c r="O63" s="17">
        <v>0.41573070725183697</v>
      </c>
      <c r="P63" s="17">
        <v>0.34256950080460202</v>
      </c>
      <c r="Q63" s="17">
        <v>0.42428164113577599</v>
      </c>
      <c r="R63" s="17">
        <v>0.410071842266088</v>
      </c>
      <c r="S63" s="17">
        <v>0.43854212761748801</v>
      </c>
      <c r="T63" s="17">
        <v>0.36825819051074599</v>
      </c>
      <c r="U63" s="17">
        <v>0.46838603039208798</v>
      </c>
      <c r="V63" s="17">
        <v>0.35049070410595901</v>
      </c>
      <c r="W63" s="17"/>
      <c r="X63" s="17">
        <v>0.46748405370288998</v>
      </c>
      <c r="Y63" s="17">
        <v>0.38884705974872402</v>
      </c>
      <c r="Z63" s="17">
        <v>0.367351824908839</v>
      </c>
      <c r="AA63" s="17">
        <v>0.44332957703202802</v>
      </c>
      <c r="AB63" s="17">
        <v>0.167983671039652</v>
      </c>
      <c r="AC63" s="17"/>
      <c r="AD63" s="17">
        <v>0.37769829795422499</v>
      </c>
    </row>
    <row r="64" spans="2:30" x14ac:dyDescent="0.35">
      <c r="B64" t="s">
        <v>64</v>
      </c>
      <c r="C64" s="17">
        <v>0.28262371439084599</v>
      </c>
      <c r="D64" s="17">
        <v>0.28400238085738999</v>
      </c>
      <c r="E64" s="17">
        <v>0.28378298725297302</v>
      </c>
      <c r="F64" s="17"/>
      <c r="G64" s="17">
        <v>0.25435326454205398</v>
      </c>
      <c r="H64" s="17">
        <v>0.30965369271088899</v>
      </c>
      <c r="I64" s="17">
        <v>0.28246537167559099</v>
      </c>
      <c r="J64" s="17"/>
      <c r="K64" s="17">
        <v>0.33089532642445302</v>
      </c>
      <c r="L64" s="17">
        <v>0.27543384962101403</v>
      </c>
      <c r="M64" s="17">
        <v>0.224126372005861</v>
      </c>
      <c r="N64" s="17">
        <v>0.22581307258357999</v>
      </c>
      <c r="O64" s="17">
        <v>0.30215773752022901</v>
      </c>
      <c r="P64" s="17">
        <v>0.292034348109732</v>
      </c>
      <c r="Q64" s="17">
        <v>0.24459229131313401</v>
      </c>
      <c r="R64" s="17">
        <v>0.356338104423847</v>
      </c>
      <c r="S64" s="17">
        <v>0.33190712553472002</v>
      </c>
      <c r="T64" s="17">
        <v>0.26628867575272303</v>
      </c>
      <c r="U64" s="17">
        <v>0.26848026231407002</v>
      </c>
      <c r="V64" s="17">
        <v>0.229508802217019</v>
      </c>
      <c r="W64" s="17"/>
      <c r="X64" s="17">
        <v>0.25503810033621299</v>
      </c>
      <c r="Y64" s="17">
        <v>0.32065842075434398</v>
      </c>
      <c r="Z64" s="17">
        <v>0.23002239265022101</v>
      </c>
      <c r="AA64" s="17">
        <v>0.21512969327700901</v>
      </c>
      <c r="AB64" s="17">
        <v>0.55213112475066395</v>
      </c>
      <c r="AC64" s="17"/>
      <c r="AD64" s="17">
        <v>0.29601066118171998</v>
      </c>
    </row>
    <row r="65" spans="2:30" x14ac:dyDescent="0.35">
      <c r="B65" t="s">
        <v>65</v>
      </c>
      <c r="C65" s="17">
        <v>0.12614069404658401</v>
      </c>
      <c r="D65" s="17">
        <v>0.14216084106876201</v>
      </c>
      <c r="E65" s="17">
        <v>0.108026807806541</v>
      </c>
      <c r="F65" s="17"/>
      <c r="G65" s="17">
        <v>9.8861695807295105E-2</v>
      </c>
      <c r="H65" s="17">
        <v>0.113206950179396</v>
      </c>
      <c r="I65" s="17">
        <v>0.16204113296074901</v>
      </c>
      <c r="J65" s="17"/>
      <c r="K65" s="17">
        <v>0.17796656915067099</v>
      </c>
      <c r="L65" s="17">
        <v>0.15206867425377499</v>
      </c>
      <c r="M65" s="17">
        <v>9.3908325294732503E-2</v>
      </c>
      <c r="N65" s="17">
        <v>1.58226116922375E-2</v>
      </c>
      <c r="O65" s="17">
        <v>0.13468697807161001</v>
      </c>
      <c r="P65" s="17">
        <v>0.26885148327983399</v>
      </c>
      <c r="Q65" s="17">
        <v>0.14943819010466999</v>
      </c>
      <c r="R65" s="17">
        <v>7.05782749636788E-2</v>
      </c>
      <c r="S65" s="17">
        <v>0.11458759499618699</v>
      </c>
      <c r="T65" s="17">
        <v>4.5929305704454401E-2</v>
      </c>
      <c r="U65" s="17">
        <v>0.115906415618807</v>
      </c>
      <c r="V65" s="17">
        <v>0</v>
      </c>
      <c r="W65" s="17"/>
      <c r="X65" s="17">
        <v>0.10812642899801</v>
      </c>
      <c r="Y65" s="17">
        <v>0.12135340906223301</v>
      </c>
      <c r="Z65" s="17">
        <v>0.14028352393354701</v>
      </c>
      <c r="AA65" s="17">
        <v>0.16496048728787099</v>
      </c>
      <c r="AB65" s="17">
        <v>0.141321009383095</v>
      </c>
      <c r="AC65" s="17"/>
      <c r="AD65" s="17">
        <v>0.141481548438433</v>
      </c>
    </row>
    <row r="66" spans="2:30" x14ac:dyDescent="0.35">
      <c r="B66" t="s">
        <v>50</v>
      </c>
      <c r="C66" s="17">
        <v>5.7472432618606198E-2</v>
      </c>
      <c r="D66" s="17">
        <v>6.0677126983307399E-2</v>
      </c>
      <c r="E66" s="17">
        <v>5.12158884951638E-2</v>
      </c>
      <c r="F66" s="17"/>
      <c r="G66" s="17">
        <v>6.3769245207539196E-2</v>
      </c>
      <c r="H66" s="17">
        <v>6.0096615196853498E-2</v>
      </c>
      <c r="I66" s="17">
        <v>4.9519411313784498E-2</v>
      </c>
      <c r="J66" s="17"/>
      <c r="K66" s="17">
        <v>3.7423844436631E-2</v>
      </c>
      <c r="L66" s="17">
        <v>7.5968611669769801E-2</v>
      </c>
      <c r="M66" s="17">
        <v>6.51592085555463E-2</v>
      </c>
      <c r="N66" s="17">
        <v>0.11164097799725101</v>
      </c>
      <c r="O66" s="17">
        <v>4.51498680229412E-2</v>
      </c>
      <c r="P66" s="17">
        <v>1.9819783278632801E-2</v>
      </c>
      <c r="Q66" s="17">
        <v>6.9103037940786496E-2</v>
      </c>
      <c r="R66" s="17">
        <v>2.0472070735097499E-2</v>
      </c>
      <c r="S66" s="17">
        <v>6.6878100850609398E-2</v>
      </c>
      <c r="T66" s="17">
        <v>2.7929160753399001E-2</v>
      </c>
      <c r="U66" s="17">
        <v>4.5107795873439598E-2</v>
      </c>
      <c r="V66" s="17">
        <v>0.117356705579116</v>
      </c>
      <c r="W66" s="17"/>
      <c r="X66" s="17">
        <v>6.4795311109728804E-2</v>
      </c>
      <c r="Y66" s="17">
        <v>5.2970456054015298E-2</v>
      </c>
      <c r="Z66" s="17">
        <v>4.8273251075052898E-2</v>
      </c>
      <c r="AA66" s="17">
        <v>5.8991850801934302E-2</v>
      </c>
      <c r="AB66" s="17">
        <v>0</v>
      </c>
      <c r="AC66" s="17"/>
      <c r="AD66" s="17">
        <v>6.1564651790377303E-2</v>
      </c>
    </row>
    <row r="67" spans="2:30" x14ac:dyDescent="0.35">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row>
    <row r="68" spans="2:30" x14ac:dyDescent="0.35">
      <c r="B68" s="6" t="s">
        <v>73</v>
      </c>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row>
    <row r="69" spans="2:30" x14ac:dyDescent="0.35">
      <c r="B69" s="26" t="s">
        <v>52</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row>
    <row r="70" spans="2:30" x14ac:dyDescent="0.35">
      <c r="B70" t="s">
        <v>62</v>
      </c>
      <c r="C70" s="17">
        <v>0.331878708851785</v>
      </c>
      <c r="D70" s="17">
        <v>0.39366185003092502</v>
      </c>
      <c r="E70" s="17">
        <v>0.264949598567639</v>
      </c>
      <c r="F70" s="17"/>
      <c r="G70" s="17">
        <v>0.38071027599039697</v>
      </c>
      <c r="H70" s="17">
        <v>0.33817963439954901</v>
      </c>
      <c r="I70" s="17">
        <v>0.28318601229240498</v>
      </c>
      <c r="J70" s="17"/>
      <c r="K70" s="17">
        <v>0.35509521556888202</v>
      </c>
      <c r="L70" s="17">
        <v>0.26993366207249903</v>
      </c>
      <c r="M70" s="17">
        <v>0.31928466360287</v>
      </c>
      <c r="N70" s="17">
        <v>0.44334961037835202</v>
      </c>
      <c r="O70" s="17">
        <v>0.28306497773745298</v>
      </c>
      <c r="P70" s="17">
        <v>0.19974209599616799</v>
      </c>
      <c r="Q70" s="17">
        <v>0.318974637915731</v>
      </c>
      <c r="R70" s="17">
        <v>0.36790558335186702</v>
      </c>
      <c r="S70" s="17">
        <v>0.29451099869491998</v>
      </c>
      <c r="T70" s="17">
        <v>0.52334671999565596</v>
      </c>
      <c r="U70" s="17">
        <v>0.35531476791817201</v>
      </c>
      <c r="V70" s="17">
        <v>0.32011692329160002</v>
      </c>
      <c r="W70" s="17"/>
      <c r="X70" s="17">
        <v>0.381337080924256</v>
      </c>
      <c r="Y70" s="17">
        <v>0.31718124939328501</v>
      </c>
      <c r="Z70" s="17">
        <v>0.34444909536954699</v>
      </c>
      <c r="AA70" s="17">
        <v>0.21183224671408099</v>
      </c>
      <c r="AB70" s="17">
        <v>0.167983671039652</v>
      </c>
      <c r="AC70" s="17"/>
      <c r="AD70" s="17">
        <v>0.30832285379747298</v>
      </c>
    </row>
    <row r="71" spans="2:30" x14ac:dyDescent="0.35">
      <c r="B71" t="s">
        <v>63</v>
      </c>
      <c r="C71" s="17">
        <v>0.46997563444519502</v>
      </c>
      <c r="D71" s="17">
        <v>0.44317409887970599</v>
      </c>
      <c r="E71" s="17">
        <v>0.49921506614580102</v>
      </c>
      <c r="F71" s="17"/>
      <c r="G71" s="17">
        <v>0.43508166682504201</v>
      </c>
      <c r="H71" s="17">
        <v>0.43918033075711099</v>
      </c>
      <c r="I71" s="17">
        <v>0.52906670370600595</v>
      </c>
      <c r="J71" s="17"/>
      <c r="K71" s="17">
        <v>0.48072216668999801</v>
      </c>
      <c r="L71" s="17">
        <v>0.50959613869980203</v>
      </c>
      <c r="M71" s="17">
        <v>0.52879342066629398</v>
      </c>
      <c r="N71" s="17">
        <v>0.40402987355706499</v>
      </c>
      <c r="O71" s="17">
        <v>0.44199680986017298</v>
      </c>
      <c r="P71" s="17">
        <v>0.54514723696334799</v>
      </c>
      <c r="Q71" s="17">
        <v>0.48471385492087499</v>
      </c>
      <c r="R71" s="17">
        <v>0.40491449534155899</v>
      </c>
      <c r="S71" s="17">
        <v>0.51339296168432103</v>
      </c>
      <c r="T71" s="17">
        <v>0.37540213653868099</v>
      </c>
      <c r="U71" s="17">
        <v>0.35898330067566703</v>
      </c>
      <c r="V71" s="17">
        <v>0.42047219690110599</v>
      </c>
      <c r="W71" s="17"/>
      <c r="X71" s="17">
        <v>0.42620943310280202</v>
      </c>
      <c r="Y71" s="17">
        <v>0.481502253873905</v>
      </c>
      <c r="Z71" s="17">
        <v>0.50266352383650204</v>
      </c>
      <c r="AA71" s="17">
        <v>0.51790590782144996</v>
      </c>
      <c r="AB71" s="17">
        <v>0.66739677120168195</v>
      </c>
      <c r="AC71" s="17"/>
      <c r="AD71" s="17">
        <v>0.45433185510211699</v>
      </c>
    </row>
    <row r="72" spans="2:30" x14ac:dyDescent="0.35">
      <c r="B72" t="s">
        <v>64</v>
      </c>
      <c r="C72" s="17">
        <v>0.145154599750665</v>
      </c>
      <c r="D72" s="17">
        <v>0.11840375104605599</v>
      </c>
      <c r="E72" s="17">
        <v>0.17288773408144301</v>
      </c>
      <c r="F72" s="17"/>
      <c r="G72" s="17">
        <v>0.14370787978272201</v>
      </c>
      <c r="H72" s="17">
        <v>0.16221094038601</v>
      </c>
      <c r="I72" s="17">
        <v>0.130663485642461</v>
      </c>
      <c r="J72" s="17"/>
      <c r="K72" s="17">
        <v>0.14066302189739099</v>
      </c>
      <c r="L72" s="17">
        <v>0.16571148821717999</v>
      </c>
      <c r="M72" s="17">
        <v>9.1926995511167106E-2</v>
      </c>
      <c r="N72" s="17">
        <v>0.11763471263540699</v>
      </c>
      <c r="O72" s="17">
        <v>0.21446192339930201</v>
      </c>
      <c r="P72" s="17">
        <v>0.18707803103048901</v>
      </c>
      <c r="Q72" s="17">
        <v>0.109425465406114</v>
      </c>
      <c r="R72" s="17">
        <v>0.13619121455013899</v>
      </c>
      <c r="S72" s="17">
        <v>0.15000887468455301</v>
      </c>
      <c r="T72" s="17">
        <v>8.7415352142427002E-2</v>
      </c>
      <c r="U72" s="17">
        <v>0.16390122329908699</v>
      </c>
      <c r="V72" s="17">
        <v>0.22153025209699201</v>
      </c>
      <c r="W72" s="17"/>
      <c r="X72" s="17">
        <v>0.143651630247389</v>
      </c>
      <c r="Y72" s="17">
        <v>0.16082135774794301</v>
      </c>
      <c r="Z72" s="17">
        <v>9.7400667780082203E-2</v>
      </c>
      <c r="AA72" s="17">
        <v>0.165459974597954</v>
      </c>
      <c r="AB72" s="17">
        <v>0.16461955775866599</v>
      </c>
      <c r="AC72" s="17"/>
      <c r="AD72" s="17">
        <v>0.171459368224602</v>
      </c>
    </row>
    <row r="73" spans="2:30" x14ac:dyDescent="0.35">
      <c r="B73" t="s">
        <v>65</v>
      </c>
      <c r="C73" s="17">
        <v>3.6056116984028198E-2</v>
      </c>
      <c r="D73" s="17">
        <v>2.67207676128756E-2</v>
      </c>
      <c r="E73" s="17">
        <v>4.6798652845863098E-2</v>
      </c>
      <c r="F73" s="17"/>
      <c r="G73" s="17">
        <v>2.8030463270508399E-2</v>
      </c>
      <c r="H73" s="17">
        <v>4.00894599617998E-2</v>
      </c>
      <c r="I73" s="17">
        <v>3.9374916275461698E-2</v>
      </c>
      <c r="J73" s="17"/>
      <c r="K73" s="17">
        <v>1.7382085222021702E-2</v>
      </c>
      <c r="L73" s="17">
        <v>2.3372395837093701E-2</v>
      </c>
      <c r="M73" s="17">
        <v>4.8374856543159102E-2</v>
      </c>
      <c r="N73" s="17">
        <v>1.9163191736938898E-2</v>
      </c>
      <c r="O73" s="17">
        <v>6.0476289003071802E-2</v>
      </c>
      <c r="P73" s="17">
        <v>4.8723985473854203E-2</v>
      </c>
      <c r="Q73" s="17">
        <v>6.4875171497103895E-2</v>
      </c>
      <c r="R73" s="17">
        <v>6.6170075939369299E-2</v>
      </c>
      <c r="S73" s="17">
        <v>1.7006679217962499E-2</v>
      </c>
      <c r="T73" s="17">
        <v>1.38357913232362E-2</v>
      </c>
      <c r="U73" s="17">
        <v>9.9246810170354097E-2</v>
      </c>
      <c r="V73" s="17">
        <v>0</v>
      </c>
      <c r="W73" s="17"/>
      <c r="X73" s="17">
        <v>4.0149572903613998E-2</v>
      </c>
      <c r="Y73" s="17">
        <v>2.50176579321706E-2</v>
      </c>
      <c r="Z73" s="17">
        <v>3.40245097054876E-2</v>
      </c>
      <c r="AA73" s="17">
        <v>8.2425918161110404E-2</v>
      </c>
      <c r="AB73" s="17">
        <v>0</v>
      </c>
      <c r="AC73" s="17"/>
      <c r="AD73" s="17">
        <v>4.9466166898138098E-2</v>
      </c>
    </row>
    <row r="74" spans="2:30" x14ac:dyDescent="0.35">
      <c r="B74" t="s">
        <v>50</v>
      </c>
      <c r="C74" s="17">
        <v>1.69349399683267E-2</v>
      </c>
      <c r="D74" s="17">
        <v>1.8039532430436898E-2</v>
      </c>
      <c r="E74" s="17">
        <v>1.6148948359254199E-2</v>
      </c>
      <c r="F74" s="17"/>
      <c r="G74" s="17">
        <v>1.2469714131330301E-2</v>
      </c>
      <c r="H74" s="17">
        <v>2.0339634495530501E-2</v>
      </c>
      <c r="I74" s="17">
        <v>1.7708882083665899E-2</v>
      </c>
      <c r="J74" s="17"/>
      <c r="K74" s="17">
        <v>6.1375106217072296E-3</v>
      </c>
      <c r="L74" s="17">
        <v>3.1386315173425397E-2</v>
      </c>
      <c r="M74" s="17">
        <v>1.1620063676510001E-2</v>
      </c>
      <c r="N74" s="17">
        <v>1.58226116922375E-2</v>
      </c>
      <c r="O74" s="17">
        <v>0</v>
      </c>
      <c r="P74" s="17">
        <v>1.9308650536141302E-2</v>
      </c>
      <c r="Q74" s="17">
        <v>2.2010870260176001E-2</v>
      </c>
      <c r="R74" s="17">
        <v>2.4818630817065899E-2</v>
      </c>
      <c r="S74" s="17">
        <v>2.50804857182443E-2</v>
      </c>
      <c r="T74" s="17">
        <v>0</v>
      </c>
      <c r="U74" s="17">
        <v>2.2553897936719799E-2</v>
      </c>
      <c r="V74" s="17">
        <v>3.78806277103007E-2</v>
      </c>
      <c r="W74" s="17"/>
      <c r="X74" s="17">
        <v>8.6522828219391199E-3</v>
      </c>
      <c r="Y74" s="17">
        <v>1.5477481052696199E-2</v>
      </c>
      <c r="Z74" s="17">
        <v>2.14622033083804E-2</v>
      </c>
      <c r="AA74" s="17">
        <v>2.23759527054039E-2</v>
      </c>
      <c r="AB74" s="17">
        <v>0</v>
      </c>
      <c r="AC74" s="17"/>
      <c r="AD74" s="17">
        <v>1.6419755977670002E-2</v>
      </c>
    </row>
    <row r="75" spans="2:30" x14ac:dyDescent="0.35">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row>
    <row r="76" spans="2:30" x14ac:dyDescent="0.35">
      <c r="B76" s="6" t="s">
        <v>86</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row>
    <row r="77" spans="2:30" x14ac:dyDescent="0.35">
      <c r="B77" s="26" t="s">
        <v>52</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row>
    <row r="78" spans="2:30" x14ac:dyDescent="0.35">
      <c r="B78" t="s">
        <v>80</v>
      </c>
      <c r="C78" s="17">
        <v>0.17954514460149101</v>
      </c>
      <c r="D78" s="17">
        <v>0.16472811723911801</v>
      </c>
      <c r="E78" s="17">
        <v>0.195413502159652</v>
      </c>
      <c r="F78" s="17"/>
      <c r="G78" s="17">
        <v>0.168518425804944</v>
      </c>
      <c r="H78" s="17">
        <v>0.17054246448878799</v>
      </c>
      <c r="I78" s="17">
        <v>0.19754481096870999</v>
      </c>
      <c r="J78" s="17"/>
      <c r="K78" s="17">
        <v>0.21439979254903799</v>
      </c>
      <c r="L78" s="17">
        <v>0.19197418156628199</v>
      </c>
      <c r="M78" s="17">
        <v>0.18430950408980301</v>
      </c>
      <c r="N78" s="17">
        <v>0.11005081570361699</v>
      </c>
      <c r="O78" s="17">
        <v>0.11799510173574999</v>
      </c>
      <c r="P78" s="17">
        <v>0.211340519126199</v>
      </c>
      <c r="Q78" s="17">
        <v>0.18081952220806899</v>
      </c>
      <c r="R78" s="17">
        <v>0.230430818903061</v>
      </c>
      <c r="S78" s="17">
        <v>0.21496935918502699</v>
      </c>
      <c r="T78" s="17">
        <v>0.115157455466311</v>
      </c>
      <c r="U78" s="17">
        <v>0.19360049027576601</v>
      </c>
      <c r="V78" s="17">
        <v>0.155237333289416</v>
      </c>
      <c r="W78" s="17"/>
      <c r="X78" s="17">
        <v>0.16483360458086199</v>
      </c>
      <c r="Y78" s="17">
        <v>0.18135572974893199</v>
      </c>
      <c r="Z78" s="17">
        <v>0.16424284918214699</v>
      </c>
      <c r="AA78" s="17">
        <v>0.21533213845397001</v>
      </c>
      <c r="AB78" s="17">
        <v>0.16461955775866599</v>
      </c>
      <c r="AC78" s="17"/>
      <c r="AD78" s="17">
        <v>0.193652211278703</v>
      </c>
    </row>
    <row r="79" spans="2:30" x14ac:dyDescent="0.35">
      <c r="B79" t="s">
        <v>81</v>
      </c>
      <c r="C79" s="17">
        <v>0.32149068540092401</v>
      </c>
      <c r="D79" s="17">
        <v>0.29512239149220698</v>
      </c>
      <c r="E79" s="17">
        <v>0.34676026400381199</v>
      </c>
      <c r="F79" s="17"/>
      <c r="G79" s="17">
        <v>0.33332492876860897</v>
      </c>
      <c r="H79" s="17">
        <v>0.316465214834523</v>
      </c>
      <c r="I79" s="17">
        <v>0.31574504216871502</v>
      </c>
      <c r="J79" s="17"/>
      <c r="K79" s="17">
        <v>0.34294969787603502</v>
      </c>
      <c r="L79" s="17">
        <v>0.360110174161208</v>
      </c>
      <c r="M79" s="17">
        <v>0.26203333206166701</v>
      </c>
      <c r="N79" s="17">
        <v>0.22138610350097901</v>
      </c>
      <c r="O79" s="17">
        <v>0.45107748773798101</v>
      </c>
      <c r="P79" s="17">
        <v>0.39726166976113703</v>
      </c>
      <c r="Q79" s="17">
        <v>0.28518656996397002</v>
      </c>
      <c r="R79" s="17">
        <v>0.25124537727406399</v>
      </c>
      <c r="S79" s="17">
        <v>0.31909707709171398</v>
      </c>
      <c r="T79" s="17">
        <v>0.31532824777909702</v>
      </c>
      <c r="U79" s="17">
        <v>0.31187034633455502</v>
      </c>
      <c r="V79" s="17">
        <v>0.18055999965037001</v>
      </c>
      <c r="W79" s="17"/>
      <c r="X79" s="17">
        <v>0.32383538236886</v>
      </c>
      <c r="Y79" s="17">
        <v>0.331971469113227</v>
      </c>
      <c r="Z79" s="17">
        <v>0.32860957782521399</v>
      </c>
      <c r="AA79" s="17">
        <v>0.20674957450741399</v>
      </c>
      <c r="AB79" s="17">
        <v>0.38751156699199801</v>
      </c>
      <c r="AC79" s="17"/>
      <c r="AD79" s="17">
        <v>0.33825437308182199</v>
      </c>
    </row>
    <row r="80" spans="2:30" x14ac:dyDescent="0.35">
      <c r="B80" t="s">
        <v>82</v>
      </c>
      <c r="C80" s="17">
        <v>0.31760394886670301</v>
      </c>
      <c r="D80" s="17">
        <v>0.319833722357729</v>
      </c>
      <c r="E80" s="17">
        <v>0.31370128452329399</v>
      </c>
      <c r="F80" s="17"/>
      <c r="G80" s="17">
        <v>0.28459232244558202</v>
      </c>
      <c r="H80" s="17">
        <v>0.32842428057844397</v>
      </c>
      <c r="I80" s="17">
        <v>0.336586795970991</v>
      </c>
      <c r="J80" s="17"/>
      <c r="K80" s="17">
        <v>0.25900619519328999</v>
      </c>
      <c r="L80" s="17">
        <v>0.29848519007574198</v>
      </c>
      <c r="M80" s="17">
        <v>0.30546971773068698</v>
      </c>
      <c r="N80" s="17">
        <v>0.52619683601650002</v>
      </c>
      <c r="O80" s="17">
        <v>0.32180456214585901</v>
      </c>
      <c r="P80" s="17">
        <v>0.28035195463539803</v>
      </c>
      <c r="Q80" s="17">
        <v>0.231362047796113</v>
      </c>
      <c r="R80" s="17">
        <v>0.32571268375206702</v>
      </c>
      <c r="S80" s="17">
        <v>0.31868751607337398</v>
      </c>
      <c r="T80" s="17">
        <v>0.394704920001474</v>
      </c>
      <c r="U80" s="17">
        <v>0.29199052724829699</v>
      </c>
      <c r="V80" s="17">
        <v>0.26875660946135699</v>
      </c>
      <c r="W80" s="17"/>
      <c r="X80" s="17">
        <v>0.30156490977018502</v>
      </c>
      <c r="Y80" s="17">
        <v>0.32560736293141201</v>
      </c>
      <c r="Z80" s="17">
        <v>0.32333457216248401</v>
      </c>
      <c r="AA80" s="17">
        <v>0.41477017480888601</v>
      </c>
      <c r="AB80" s="17">
        <v>0.13856419482658899</v>
      </c>
      <c r="AC80" s="17"/>
      <c r="AD80" s="17">
        <v>0.28762598953774499</v>
      </c>
    </row>
    <row r="81" spans="2:30" x14ac:dyDescent="0.35">
      <c r="B81" t="s">
        <v>83</v>
      </c>
      <c r="C81" s="17">
        <v>0.140021360888648</v>
      </c>
      <c r="D81" s="17">
        <v>0.17874959617552499</v>
      </c>
      <c r="E81" s="17">
        <v>0.102081705307938</v>
      </c>
      <c r="F81" s="17"/>
      <c r="G81" s="17">
        <v>0.148782194517872</v>
      </c>
      <c r="H81" s="17">
        <v>0.15747627826629401</v>
      </c>
      <c r="I81" s="17">
        <v>0.11620051858982</v>
      </c>
      <c r="J81" s="17"/>
      <c r="K81" s="17">
        <v>0.14191923510337201</v>
      </c>
      <c r="L81" s="17">
        <v>9.3853498733536697E-2</v>
      </c>
      <c r="M81" s="17">
        <v>0.20222300340768101</v>
      </c>
      <c r="N81" s="17">
        <v>0.125262129826997</v>
      </c>
      <c r="O81" s="17">
        <v>0.10912284838041</v>
      </c>
      <c r="P81" s="17">
        <v>8.0923260417138806E-2</v>
      </c>
      <c r="Q81" s="17">
        <v>0.21129085730337699</v>
      </c>
      <c r="R81" s="17">
        <v>0.192611120070808</v>
      </c>
      <c r="S81" s="17">
        <v>9.50270769312518E-2</v>
      </c>
      <c r="T81" s="17">
        <v>0.159307965384862</v>
      </c>
      <c r="U81" s="17">
        <v>0.15600859597014399</v>
      </c>
      <c r="V81" s="17">
        <v>0.28816407640026898</v>
      </c>
      <c r="W81" s="17"/>
      <c r="X81" s="17">
        <v>0.14902351408692199</v>
      </c>
      <c r="Y81" s="17">
        <v>0.12735727452648399</v>
      </c>
      <c r="Z81" s="17">
        <v>0.15295080199852101</v>
      </c>
      <c r="AA81" s="17">
        <v>0.14077215952432601</v>
      </c>
      <c r="AB81" s="17">
        <v>0.167983671039652</v>
      </c>
      <c r="AC81" s="17"/>
      <c r="AD81" s="17">
        <v>0.13319444792121701</v>
      </c>
    </row>
    <row r="82" spans="2:30" x14ac:dyDescent="0.35">
      <c r="B82" t="s">
        <v>50</v>
      </c>
      <c r="C82" s="17">
        <v>3.5271792817042999E-2</v>
      </c>
      <c r="D82" s="17">
        <v>3.5565240169339103E-2</v>
      </c>
      <c r="E82" s="17">
        <v>3.5767097038337602E-2</v>
      </c>
      <c r="F82" s="17"/>
      <c r="G82" s="17">
        <v>5.51760227303204E-2</v>
      </c>
      <c r="H82" s="17">
        <v>2.0834271339940199E-2</v>
      </c>
      <c r="I82" s="17">
        <v>3.1138721500910599E-2</v>
      </c>
      <c r="J82" s="17"/>
      <c r="K82" s="17">
        <v>4.1725079278265499E-2</v>
      </c>
      <c r="L82" s="17">
        <v>3.9728504878100701E-2</v>
      </c>
      <c r="M82" s="17">
        <v>3.4344379033652103E-2</v>
      </c>
      <c r="N82" s="17">
        <v>1.71041149519068E-2</v>
      </c>
      <c r="O82" s="17">
        <v>0</v>
      </c>
      <c r="P82" s="17">
        <v>3.0122596060126999E-2</v>
      </c>
      <c r="Q82" s="17">
        <v>8.0484386311880804E-2</v>
      </c>
      <c r="R82" s="17">
        <v>0</v>
      </c>
      <c r="S82" s="17">
        <v>4.3399495942944698E-2</v>
      </c>
      <c r="T82" s="17">
        <v>1.55014113682563E-2</v>
      </c>
      <c r="U82" s="17">
        <v>4.6530040171238303E-2</v>
      </c>
      <c r="V82" s="17">
        <v>6.9401353488286105E-2</v>
      </c>
      <c r="W82" s="17"/>
      <c r="X82" s="17">
        <v>5.17676686133113E-2</v>
      </c>
      <c r="Y82" s="17">
        <v>2.7611597459892299E-2</v>
      </c>
      <c r="Z82" s="17">
        <v>2.5643585717448E-2</v>
      </c>
      <c r="AA82" s="17">
        <v>2.23759527054039E-2</v>
      </c>
      <c r="AB82" s="17">
        <v>0.141321009383095</v>
      </c>
      <c r="AC82" s="17"/>
      <c r="AD82" s="17">
        <v>4.2998585009233703E-2</v>
      </c>
    </row>
    <row r="83" spans="2:30" x14ac:dyDescent="0.35">
      <c r="B83" t="s">
        <v>84</v>
      </c>
      <c r="C83" s="17">
        <v>6.0670674251905397E-3</v>
      </c>
      <c r="D83" s="17">
        <v>6.0009325660817202E-3</v>
      </c>
      <c r="E83" s="17">
        <v>6.2761469669653999E-3</v>
      </c>
      <c r="F83" s="17"/>
      <c r="G83" s="17">
        <v>9.6061057326729208E-3</v>
      </c>
      <c r="H83" s="17">
        <v>6.2574904920097603E-3</v>
      </c>
      <c r="I83" s="17">
        <v>2.7841108008529901E-3</v>
      </c>
      <c r="J83" s="17"/>
      <c r="K83" s="17">
        <v>0</v>
      </c>
      <c r="L83" s="17">
        <v>1.58484505851317E-2</v>
      </c>
      <c r="M83" s="17">
        <v>1.1620063676510001E-2</v>
      </c>
      <c r="N83" s="17">
        <v>0</v>
      </c>
      <c r="O83" s="17">
        <v>0</v>
      </c>
      <c r="P83" s="17">
        <v>0</v>
      </c>
      <c r="Q83" s="17">
        <v>1.08566164165911E-2</v>
      </c>
      <c r="R83" s="17">
        <v>0</v>
      </c>
      <c r="S83" s="17">
        <v>8.8194747756888594E-3</v>
      </c>
      <c r="T83" s="17">
        <v>0</v>
      </c>
      <c r="U83" s="17">
        <v>0</v>
      </c>
      <c r="V83" s="17">
        <v>3.78806277103007E-2</v>
      </c>
      <c r="W83" s="17"/>
      <c r="X83" s="17">
        <v>8.9749205798598398E-3</v>
      </c>
      <c r="Y83" s="17">
        <v>6.0965662200525902E-3</v>
      </c>
      <c r="Z83" s="17">
        <v>5.2186131141859398E-3</v>
      </c>
      <c r="AA83" s="17">
        <v>0</v>
      </c>
      <c r="AB83" s="17">
        <v>0</v>
      </c>
      <c r="AC83" s="17"/>
      <c r="AD83" s="17">
        <v>4.2743931712794303E-3</v>
      </c>
    </row>
    <row r="84" spans="2:30" x14ac:dyDescent="0.35">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row>
    <row r="85" spans="2:30" x14ac:dyDescent="0.35">
      <c r="B85" s="6" t="s">
        <v>87</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row>
    <row r="86" spans="2:30" x14ac:dyDescent="0.35">
      <c r="B86" s="26" t="s">
        <v>52</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row>
    <row r="87" spans="2:30" x14ac:dyDescent="0.35">
      <c r="B87" t="s">
        <v>80</v>
      </c>
      <c r="C87" s="17">
        <v>0.272493556459799</v>
      </c>
      <c r="D87" s="17">
        <v>0.26460365441870798</v>
      </c>
      <c r="E87" s="17">
        <v>0.28092361585348302</v>
      </c>
      <c r="F87" s="17"/>
      <c r="G87" s="17">
        <v>0.29311975368807502</v>
      </c>
      <c r="H87" s="17">
        <v>0.24778872118571399</v>
      </c>
      <c r="I87" s="17">
        <v>0.27721435168917302</v>
      </c>
      <c r="J87" s="17"/>
      <c r="K87" s="17">
        <v>0.312273765939171</v>
      </c>
      <c r="L87" s="17">
        <v>0.27146049400126698</v>
      </c>
      <c r="M87" s="17">
        <v>0.22136797180086401</v>
      </c>
      <c r="N87" s="17">
        <v>0.231026108383726</v>
      </c>
      <c r="O87" s="17">
        <v>0.24984943324997599</v>
      </c>
      <c r="P87" s="17">
        <v>0.35328075595803099</v>
      </c>
      <c r="Q87" s="17">
        <v>0.27577760675197399</v>
      </c>
      <c r="R87" s="17">
        <v>0.29861106477455501</v>
      </c>
      <c r="S87" s="17">
        <v>0.290868973181997</v>
      </c>
      <c r="T87" s="17">
        <v>0.25522162332787302</v>
      </c>
      <c r="U87" s="17">
        <v>0.20943605156232101</v>
      </c>
      <c r="V87" s="17">
        <v>0.19415646988056601</v>
      </c>
      <c r="W87" s="17"/>
      <c r="X87" s="17">
        <v>0.29267466492112199</v>
      </c>
      <c r="Y87" s="17">
        <v>0.26676649230779897</v>
      </c>
      <c r="Z87" s="17">
        <v>0.25548136461624599</v>
      </c>
      <c r="AA87" s="17">
        <v>0.255083035970537</v>
      </c>
      <c r="AB87" s="17">
        <v>0.306547865866241</v>
      </c>
      <c r="AC87" s="17"/>
      <c r="AD87" s="17">
        <v>0.28643411081013997</v>
      </c>
    </row>
    <row r="88" spans="2:30" x14ac:dyDescent="0.35">
      <c r="B88" t="s">
        <v>81</v>
      </c>
      <c r="C88" s="17">
        <v>0.289043410614234</v>
      </c>
      <c r="D88" s="17">
        <v>0.27783847339335999</v>
      </c>
      <c r="E88" s="17">
        <v>0.30157620076582797</v>
      </c>
      <c r="F88" s="17"/>
      <c r="G88" s="17">
        <v>0.28500039200392202</v>
      </c>
      <c r="H88" s="17">
        <v>0.29069945154497701</v>
      </c>
      <c r="I88" s="17">
        <v>0.29106256336553199</v>
      </c>
      <c r="J88" s="17"/>
      <c r="K88" s="17">
        <v>0.280215148923392</v>
      </c>
      <c r="L88" s="17">
        <v>0.26699691129222097</v>
      </c>
      <c r="M88" s="17">
        <v>0.31594739202691702</v>
      </c>
      <c r="N88" s="17">
        <v>0.22834955705219101</v>
      </c>
      <c r="O88" s="17">
        <v>0.356635205909272</v>
      </c>
      <c r="P88" s="17">
        <v>0.37462553530445297</v>
      </c>
      <c r="Q88" s="17">
        <v>0.26406738655208301</v>
      </c>
      <c r="R88" s="17">
        <v>0.29002951611133398</v>
      </c>
      <c r="S88" s="17">
        <v>0.33664858858677699</v>
      </c>
      <c r="T88" s="17">
        <v>0.19009871467632899</v>
      </c>
      <c r="U88" s="17">
        <v>0.32398510772560002</v>
      </c>
      <c r="V88" s="17">
        <v>0.191376705853045</v>
      </c>
      <c r="W88" s="17"/>
      <c r="X88" s="17">
        <v>0.31506358554231201</v>
      </c>
      <c r="Y88" s="17">
        <v>0.29094315136043197</v>
      </c>
      <c r="Z88" s="17">
        <v>0.26013631268721699</v>
      </c>
      <c r="AA88" s="17">
        <v>0.238825755916348</v>
      </c>
      <c r="AB88" s="17">
        <v>0.525468463094107</v>
      </c>
      <c r="AC88" s="17"/>
      <c r="AD88" s="17">
        <v>0.29714412915607302</v>
      </c>
    </row>
    <row r="89" spans="2:30" x14ac:dyDescent="0.35">
      <c r="B89" t="s">
        <v>82</v>
      </c>
      <c r="C89" s="17">
        <v>0.26322678814564998</v>
      </c>
      <c r="D89" s="17">
        <v>0.261982880771781</v>
      </c>
      <c r="E89" s="17">
        <v>0.26483579339548802</v>
      </c>
      <c r="F89" s="17"/>
      <c r="G89" s="17">
        <v>0.23786379808224001</v>
      </c>
      <c r="H89" s="17">
        <v>0.27635423981734403</v>
      </c>
      <c r="I89" s="17">
        <v>0.27336280814635699</v>
      </c>
      <c r="J89" s="17"/>
      <c r="K89" s="17">
        <v>0.26136681058185002</v>
      </c>
      <c r="L89" s="17">
        <v>0.261712417700246</v>
      </c>
      <c r="M89" s="17">
        <v>0.221212328711832</v>
      </c>
      <c r="N89" s="17">
        <v>0.32664608725061101</v>
      </c>
      <c r="O89" s="17">
        <v>0.278642845733311</v>
      </c>
      <c r="P89" s="17">
        <v>0.15810638975034</v>
      </c>
      <c r="Q89" s="17">
        <v>0.24708778089802699</v>
      </c>
      <c r="R89" s="17">
        <v>0.21687261453496501</v>
      </c>
      <c r="S89" s="17">
        <v>0.23190487036471999</v>
      </c>
      <c r="T89" s="17">
        <v>0.39117124628025501</v>
      </c>
      <c r="U89" s="17">
        <v>0.28059881711656598</v>
      </c>
      <c r="V89" s="17">
        <v>0.35478566586103399</v>
      </c>
      <c r="W89" s="17"/>
      <c r="X89" s="17">
        <v>0.20525994824560301</v>
      </c>
      <c r="Y89" s="17">
        <v>0.276424798499049</v>
      </c>
      <c r="Z89" s="17">
        <v>0.31691425926427702</v>
      </c>
      <c r="AA89" s="17">
        <v>0.30843268477784402</v>
      </c>
      <c r="AB89" s="17">
        <v>0</v>
      </c>
      <c r="AC89" s="17"/>
      <c r="AD89" s="17">
        <v>0.239428535279371</v>
      </c>
    </row>
    <row r="90" spans="2:30" x14ac:dyDescent="0.35">
      <c r="B90" t="s">
        <v>83</v>
      </c>
      <c r="C90" s="17">
        <v>0.14603328398600501</v>
      </c>
      <c r="D90" s="17">
        <v>0.17229913908587199</v>
      </c>
      <c r="E90" s="17">
        <v>0.11831949046525</v>
      </c>
      <c r="F90" s="17"/>
      <c r="G90" s="17">
        <v>0.14717517610167899</v>
      </c>
      <c r="H90" s="17">
        <v>0.15941014400936299</v>
      </c>
      <c r="I90" s="17">
        <v>0.13266966566994901</v>
      </c>
      <c r="J90" s="17"/>
      <c r="K90" s="17">
        <v>0.127563480978023</v>
      </c>
      <c r="L90" s="17">
        <v>0.140206152885956</v>
      </c>
      <c r="M90" s="17">
        <v>0.178294428688406</v>
      </c>
      <c r="N90" s="17">
        <v>0.195170425255735</v>
      </c>
      <c r="O90" s="17">
        <v>0.10132624694176399</v>
      </c>
      <c r="P90" s="17">
        <v>9.5815072082574795E-2</v>
      </c>
      <c r="Q90" s="17">
        <v>0.17833456431421801</v>
      </c>
      <c r="R90" s="17">
        <v>0.19448680457914599</v>
      </c>
      <c r="S90" s="17">
        <v>0.122205313539219</v>
      </c>
      <c r="T90" s="17">
        <v>0.149672624392306</v>
      </c>
      <c r="U90" s="17">
        <v>0.14329563444319701</v>
      </c>
      <c r="V90" s="17">
        <v>0.22180053069505401</v>
      </c>
      <c r="W90" s="17"/>
      <c r="X90" s="17">
        <v>0.165276295314776</v>
      </c>
      <c r="Y90" s="17">
        <v>0.137882815343604</v>
      </c>
      <c r="Z90" s="17">
        <v>0.14337412911580999</v>
      </c>
      <c r="AA90" s="17">
        <v>0.142734710514759</v>
      </c>
      <c r="AB90" s="17">
        <v>0.167983671039652</v>
      </c>
      <c r="AC90" s="17"/>
      <c r="AD90" s="17">
        <v>0.14393657481979699</v>
      </c>
    </row>
    <row r="91" spans="2:30" x14ac:dyDescent="0.35">
      <c r="B91" t="s">
        <v>50</v>
      </c>
      <c r="C91" s="17">
        <v>2.3264311521191201E-2</v>
      </c>
      <c r="D91" s="17">
        <v>1.5468603978216301E-2</v>
      </c>
      <c r="E91" s="17">
        <v>3.0255500429664899E-2</v>
      </c>
      <c r="F91" s="17"/>
      <c r="G91" s="17">
        <v>2.71468178923444E-2</v>
      </c>
      <c r="H91" s="17">
        <v>1.99629104661928E-2</v>
      </c>
      <c r="I91" s="17">
        <v>2.2906500328136101E-2</v>
      </c>
      <c r="J91" s="17"/>
      <c r="K91" s="17">
        <v>1.1704419490861999E-2</v>
      </c>
      <c r="L91" s="17">
        <v>5.9624024120309697E-2</v>
      </c>
      <c r="M91" s="17">
        <v>5.1557815095470902E-2</v>
      </c>
      <c r="N91" s="17">
        <v>1.8807822057736599E-2</v>
      </c>
      <c r="O91" s="17">
        <v>1.35462681656764E-2</v>
      </c>
      <c r="P91" s="17">
        <v>8.7324928910935094E-3</v>
      </c>
      <c r="Q91" s="17">
        <v>3.4732661483697497E-2</v>
      </c>
      <c r="R91" s="17">
        <v>0</v>
      </c>
      <c r="S91" s="17">
        <v>0</v>
      </c>
      <c r="T91" s="17">
        <v>1.38357913232362E-2</v>
      </c>
      <c r="U91" s="17">
        <v>4.2684389152315601E-2</v>
      </c>
      <c r="V91" s="17">
        <v>0</v>
      </c>
      <c r="W91" s="17"/>
      <c r="X91" s="17">
        <v>2.1725505976187401E-2</v>
      </c>
      <c r="Y91" s="17">
        <v>1.9984434883360699E-2</v>
      </c>
      <c r="Z91" s="17">
        <v>1.8875321202263901E-2</v>
      </c>
      <c r="AA91" s="17">
        <v>5.4923812820512397E-2</v>
      </c>
      <c r="AB91" s="17">
        <v>0</v>
      </c>
      <c r="AC91" s="17"/>
      <c r="AD91" s="17">
        <v>2.89347011798206E-2</v>
      </c>
    </row>
    <row r="92" spans="2:30" x14ac:dyDescent="0.35">
      <c r="B92" t="s">
        <v>84</v>
      </c>
      <c r="C92" s="17">
        <v>5.9386492731207897E-3</v>
      </c>
      <c r="D92" s="17">
        <v>7.8072483520623898E-3</v>
      </c>
      <c r="E92" s="17">
        <v>4.0893990902860604E-3</v>
      </c>
      <c r="F92" s="17"/>
      <c r="G92" s="17">
        <v>9.6940622317398303E-3</v>
      </c>
      <c r="H92" s="17">
        <v>5.78453297640879E-3</v>
      </c>
      <c r="I92" s="17">
        <v>2.7841108008529901E-3</v>
      </c>
      <c r="J92" s="17"/>
      <c r="K92" s="17">
        <v>6.8763740867026401E-3</v>
      </c>
      <c r="L92" s="17">
        <v>0</v>
      </c>
      <c r="M92" s="17">
        <v>1.1620063676510001E-2</v>
      </c>
      <c r="N92" s="17">
        <v>0</v>
      </c>
      <c r="O92" s="17">
        <v>0</v>
      </c>
      <c r="P92" s="17">
        <v>9.4397540135076393E-3</v>
      </c>
      <c r="Q92" s="17">
        <v>0</v>
      </c>
      <c r="R92" s="17">
        <v>0</v>
      </c>
      <c r="S92" s="17">
        <v>1.8372254327287001E-2</v>
      </c>
      <c r="T92" s="17">
        <v>0</v>
      </c>
      <c r="U92" s="17">
        <v>0</v>
      </c>
      <c r="V92" s="17">
        <v>3.78806277103007E-2</v>
      </c>
      <c r="W92" s="17"/>
      <c r="X92" s="17">
        <v>0</v>
      </c>
      <c r="Y92" s="17">
        <v>7.9983076057555998E-3</v>
      </c>
      <c r="Z92" s="17">
        <v>5.2186131141859398E-3</v>
      </c>
      <c r="AA92" s="17">
        <v>0</v>
      </c>
      <c r="AB92" s="17">
        <v>0</v>
      </c>
      <c r="AC92" s="17"/>
      <c r="AD92" s="17">
        <v>4.1219487547989797E-3</v>
      </c>
    </row>
    <row r="93" spans="2:30" x14ac:dyDescent="0.35">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row>
    <row r="94" spans="2:30" x14ac:dyDescent="0.35">
      <c r="B94" s="6" t="s">
        <v>88</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row>
    <row r="95" spans="2:30" x14ac:dyDescent="0.35">
      <c r="B95" s="26" t="s">
        <v>52</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row>
    <row r="96" spans="2:30" x14ac:dyDescent="0.35">
      <c r="B96" t="s">
        <v>80</v>
      </c>
      <c r="C96" s="17">
        <v>0.200229656717026</v>
      </c>
      <c r="D96" s="17">
        <v>0.10004799800077099</v>
      </c>
      <c r="E96" s="17">
        <v>0.30323067700200701</v>
      </c>
      <c r="F96" s="17"/>
      <c r="G96" s="17">
        <v>0.19387973392188301</v>
      </c>
      <c r="H96" s="17">
        <v>0.18672869725650501</v>
      </c>
      <c r="I96" s="17">
        <v>0.218280186014914</v>
      </c>
      <c r="J96" s="17"/>
      <c r="K96" s="17">
        <v>0.29824820462644902</v>
      </c>
      <c r="L96" s="17">
        <v>0.18458490416605799</v>
      </c>
      <c r="M96" s="17">
        <v>0.199525622967235</v>
      </c>
      <c r="N96" s="17">
        <v>0.124382706891768</v>
      </c>
      <c r="O96" s="17">
        <v>0.156050341237183</v>
      </c>
      <c r="P96" s="17">
        <v>0.18532983887830701</v>
      </c>
      <c r="Q96" s="17">
        <v>0.24813958478213199</v>
      </c>
      <c r="R96" s="17">
        <v>0.13137571187372099</v>
      </c>
      <c r="S96" s="17">
        <v>0.22233292425031101</v>
      </c>
      <c r="T96" s="17">
        <v>0.18953426592220801</v>
      </c>
      <c r="U96" s="17">
        <v>0.19154035625184501</v>
      </c>
      <c r="V96" s="17">
        <v>0.10796557096560599</v>
      </c>
      <c r="W96" s="17"/>
      <c r="X96" s="17">
        <v>0.18516919723164099</v>
      </c>
      <c r="Y96" s="17">
        <v>0.201493701539214</v>
      </c>
      <c r="Z96" s="17">
        <v>0.215001786299193</v>
      </c>
      <c r="AA96" s="17">
        <v>0.19035893489986699</v>
      </c>
      <c r="AB96" s="17">
        <v>0.16461955775866599</v>
      </c>
      <c r="AC96" s="17"/>
      <c r="AD96" s="17">
        <v>0.22926346190070801</v>
      </c>
    </row>
    <row r="97" spans="2:30" x14ac:dyDescent="0.35">
      <c r="B97" t="s">
        <v>81</v>
      </c>
      <c r="C97" s="17">
        <v>0.27660319517642301</v>
      </c>
      <c r="D97" s="17">
        <v>0.18461059575609601</v>
      </c>
      <c r="E97" s="17">
        <v>0.374745756058456</v>
      </c>
      <c r="F97" s="17"/>
      <c r="G97" s="17">
        <v>0.29468062247050397</v>
      </c>
      <c r="H97" s="17">
        <v>0.25420404392118401</v>
      </c>
      <c r="I97" s="17">
        <v>0.28143099786338499</v>
      </c>
      <c r="J97" s="17"/>
      <c r="K97" s="17">
        <v>0.22200757802503801</v>
      </c>
      <c r="L97" s="17">
        <v>0.29178239440790099</v>
      </c>
      <c r="M97" s="17">
        <v>0.32720600138922001</v>
      </c>
      <c r="N97" s="17">
        <v>0.30619834058900602</v>
      </c>
      <c r="O97" s="17">
        <v>0.31464598926665599</v>
      </c>
      <c r="P97" s="17">
        <v>0.33404702226023503</v>
      </c>
      <c r="Q97" s="17">
        <v>0.174287863757288</v>
      </c>
      <c r="R97" s="17">
        <v>0.35877831236254198</v>
      </c>
      <c r="S97" s="17">
        <v>0.26504138818360801</v>
      </c>
      <c r="T97" s="17">
        <v>0.23412671003493399</v>
      </c>
      <c r="U97" s="17">
        <v>0.27356689332419598</v>
      </c>
      <c r="V97" s="17">
        <v>0.30898488008583402</v>
      </c>
      <c r="W97" s="17"/>
      <c r="X97" s="17">
        <v>0.26796033456933199</v>
      </c>
      <c r="Y97" s="17">
        <v>0.276069230790422</v>
      </c>
      <c r="Z97" s="17">
        <v>0.27800079580095099</v>
      </c>
      <c r="AA97" s="17">
        <v>0.33690077146691499</v>
      </c>
      <c r="AB97" s="17">
        <v>0.167983671039652</v>
      </c>
      <c r="AC97" s="17"/>
      <c r="AD97" s="17">
        <v>0.29701804178193097</v>
      </c>
    </row>
    <row r="98" spans="2:30" x14ac:dyDescent="0.35">
      <c r="B98" t="s">
        <v>82</v>
      </c>
      <c r="C98" s="17">
        <v>0.24030814935522499</v>
      </c>
      <c r="D98" s="17">
        <v>0.24657393763164301</v>
      </c>
      <c r="E98" s="17">
        <v>0.232172166074434</v>
      </c>
      <c r="F98" s="17"/>
      <c r="G98" s="17">
        <v>0.20436166950193499</v>
      </c>
      <c r="H98" s="17">
        <v>0.25427004813719301</v>
      </c>
      <c r="I98" s="17">
        <v>0.25896454158815402</v>
      </c>
      <c r="J98" s="17"/>
      <c r="K98" s="17">
        <v>0.25298562351849302</v>
      </c>
      <c r="L98" s="17">
        <v>0.218729047434676</v>
      </c>
      <c r="M98" s="17">
        <v>0.12542622454958899</v>
      </c>
      <c r="N98" s="17">
        <v>0.28473607736794099</v>
      </c>
      <c r="O98" s="17">
        <v>0.24596106597872799</v>
      </c>
      <c r="P98" s="17">
        <v>0.280302201950338</v>
      </c>
      <c r="Q98" s="17">
        <v>0.24558520059400399</v>
      </c>
      <c r="R98" s="17">
        <v>0.18148191610230299</v>
      </c>
      <c r="S98" s="17">
        <v>0.26111529312286402</v>
      </c>
      <c r="T98" s="17">
        <v>0.28088996217315298</v>
      </c>
      <c r="U98" s="17">
        <v>0.206676724499915</v>
      </c>
      <c r="V98" s="17">
        <v>0.25899756863833601</v>
      </c>
      <c r="W98" s="17"/>
      <c r="X98" s="17">
        <v>0.188824795380752</v>
      </c>
      <c r="Y98" s="17">
        <v>0.25874793504932603</v>
      </c>
      <c r="Z98" s="17">
        <v>0.22339531742421401</v>
      </c>
      <c r="AA98" s="17">
        <v>0.359210672973451</v>
      </c>
      <c r="AB98" s="17">
        <v>0.13856419482658899</v>
      </c>
      <c r="AC98" s="17"/>
      <c r="AD98" s="17">
        <v>0.224460682860018</v>
      </c>
    </row>
    <row r="99" spans="2:30" x14ac:dyDescent="0.35">
      <c r="B99" t="s">
        <v>83</v>
      </c>
      <c r="C99" s="17">
        <v>0.245729272136264</v>
      </c>
      <c r="D99" s="17">
        <v>0.41020447086652401</v>
      </c>
      <c r="E99" s="17">
        <v>7.4642043321038895E-2</v>
      </c>
      <c r="F99" s="17"/>
      <c r="G99" s="17">
        <v>0.27444447747331902</v>
      </c>
      <c r="H99" s="17">
        <v>0.26593092433286097</v>
      </c>
      <c r="I99" s="17">
        <v>0.201851916659606</v>
      </c>
      <c r="J99" s="17"/>
      <c r="K99" s="17">
        <v>0.174238149484365</v>
      </c>
      <c r="L99" s="17">
        <v>0.26349891657968399</v>
      </c>
      <c r="M99" s="17">
        <v>0.31224920117058103</v>
      </c>
      <c r="N99" s="17">
        <v>0.245503434314333</v>
      </c>
      <c r="O99" s="17">
        <v>0.25310445901589701</v>
      </c>
      <c r="P99" s="17">
        <v>0.189744779266072</v>
      </c>
      <c r="Q99" s="17">
        <v>0.30811130579946999</v>
      </c>
      <c r="R99" s="17">
        <v>0.328364059661434</v>
      </c>
      <c r="S99" s="17">
        <v>0.20947940066867701</v>
      </c>
      <c r="T99" s="17">
        <v>0.25089791201011302</v>
      </c>
      <c r="U99" s="17">
        <v>0.28310823005060498</v>
      </c>
      <c r="V99" s="17">
        <v>0.24105415659174201</v>
      </c>
      <c r="W99" s="17"/>
      <c r="X99" s="17">
        <v>0.31456128061855199</v>
      </c>
      <c r="Y99" s="17">
        <v>0.236648763797734</v>
      </c>
      <c r="Z99" s="17">
        <v>0.22698651613913001</v>
      </c>
      <c r="AA99" s="17">
        <v>0.113529620659766</v>
      </c>
      <c r="AB99" s="17">
        <v>0.52883257637509296</v>
      </c>
      <c r="AC99" s="17"/>
      <c r="AD99" s="17">
        <v>0.21717172158071399</v>
      </c>
    </row>
    <row r="100" spans="2:30" x14ac:dyDescent="0.35">
      <c r="B100" t="s">
        <v>50</v>
      </c>
      <c r="C100" s="17">
        <v>2.9713632917482E-2</v>
      </c>
      <c r="D100" s="17">
        <v>4.7659635323598397E-2</v>
      </c>
      <c r="E100" s="17">
        <v>1.13283248153455E-2</v>
      </c>
      <c r="F100" s="17"/>
      <c r="G100" s="17">
        <v>2.5875334849928801E-2</v>
      </c>
      <c r="H100" s="17">
        <v>3.0759259295682399E-2</v>
      </c>
      <c r="I100" s="17">
        <v>3.2117121951079103E-2</v>
      </c>
      <c r="J100" s="17"/>
      <c r="K100" s="17">
        <v>4.0077161389796903E-2</v>
      </c>
      <c r="L100" s="17">
        <v>4.1404737411680201E-2</v>
      </c>
      <c r="M100" s="17">
        <v>1.1620063676510001E-2</v>
      </c>
      <c r="N100" s="17">
        <v>2.0371618779215801E-2</v>
      </c>
      <c r="O100" s="17">
        <v>3.0238144501535901E-2</v>
      </c>
      <c r="P100" s="17">
        <v>1.0576157645047801E-2</v>
      </c>
      <c r="Q100" s="17">
        <v>2.3876045067106399E-2</v>
      </c>
      <c r="R100" s="17">
        <v>0</v>
      </c>
      <c r="S100" s="17">
        <v>3.3211518998850102E-2</v>
      </c>
      <c r="T100" s="17">
        <v>4.45511498595915E-2</v>
      </c>
      <c r="U100" s="17">
        <v>4.5107795873439598E-2</v>
      </c>
      <c r="V100" s="17">
        <v>4.5117196008181398E-2</v>
      </c>
      <c r="W100" s="17"/>
      <c r="X100" s="17">
        <v>3.8971589619805902E-2</v>
      </c>
      <c r="Y100" s="17">
        <v>1.62615243753115E-2</v>
      </c>
      <c r="Z100" s="17">
        <v>5.1396971222325998E-2</v>
      </c>
      <c r="AA100" s="17">
        <v>0</v>
      </c>
      <c r="AB100" s="17">
        <v>0</v>
      </c>
      <c r="AC100" s="17"/>
      <c r="AD100" s="17">
        <v>2.7999525618968901E-2</v>
      </c>
    </row>
    <row r="101" spans="2:30" x14ac:dyDescent="0.35">
      <c r="B101" t="s">
        <v>84</v>
      </c>
      <c r="C101" s="17">
        <v>7.4160936975799204E-3</v>
      </c>
      <c r="D101" s="17">
        <v>1.0903362421367E-2</v>
      </c>
      <c r="E101" s="17">
        <v>3.8810327287187299E-3</v>
      </c>
      <c r="F101" s="17"/>
      <c r="G101" s="17">
        <v>6.75816178243001E-3</v>
      </c>
      <c r="H101" s="17">
        <v>8.1070270565742498E-3</v>
      </c>
      <c r="I101" s="17">
        <v>7.35523592286091E-3</v>
      </c>
      <c r="J101" s="17"/>
      <c r="K101" s="17">
        <v>1.24432829558574E-2</v>
      </c>
      <c r="L101" s="17">
        <v>0</v>
      </c>
      <c r="M101" s="17">
        <v>2.3972886246863698E-2</v>
      </c>
      <c r="N101" s="17">
        <v>1.8807822057736599E-2</v>
      </c>
      <c r="O101" s="17">
        <v>0</v>
      </c>
      <c r="P101" s="17">
        <v>0</v>
      </c>
      <c r="Q101" s="17">
        <v>0</v>
      </c>
      <c r="R101" s="17">
        <v>0</v>
      </c>
      <c r="S101" s="17">
        <v>8.8194747756888594E-3</v>
      </c>
      <c r="T101" s="17">
        <v>0</v>
      </c>
      <c r="U101" s="17">
        <v>0</v>
      </c>
      <c r="V101" s="17">
        <v>3.78806277103007E-2</v>
      </c>
      <c r="W101" s="17"/>
      <c r="X101" s="17">
        <v>4.5128025799166596E-3</v>
      </c>
      <c r="Y101" s="17">
        <v>1.0778844447992399E-2</v>
      </c>
      <c r="Z101" s="17">
        <v>5.2186131141859398E-3</v>
      </c>
      <c r="AA101" s="17">
        <v>0</v>
      </c>
      <c r="AB101" s="17">
        <v>0</v>
      </c>
      <c r="AC101" s="17"/>
      <c r="AD101" s="17">
        <v>4.0865662576606201E-3</v>
      </c>
    </row>
    <row r="102" spans="2:30" x14ac:dyDescent="0.35">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row>
    <row r="103" spans="2:30" x14ac:dyDescent="0.35">
      <c r="B103" s="6" t="s">
        <v>89</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row>
    <row r="104" spans="2:30" x14ac:dyDescent="0.35">
      <c r="B104" s="26" t="s">
        <v>52</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row>
    <row r="105" spans="2:30" x14ac:dyDescent="0.35">
      <c r="B105" t="s">
        <v>80</v>
      </c>
      <c r="C105" s="17">
        <v>0.18350253596680499</v>
      </c>
      <c r="D105" s="17">
        <v>0.16860659204925199</v>
      </c>
      <c r="E105" s="17">
        <v>0.20152252278296401</v>
      </c>
      <c r="F105" s="17"/>
      <c r="G105" s="17">
        <v>0.20507852488332601</v>
      </c>
      <c r="H105" s="17">
        <v>0.16207797960374401</v>
      </c>
      <c r="I105" s="17">
        <v>0.184358289232088</v>
      </c>
      <c r="J105" s="17"/>
      <c r="K105" s="17">
        <v>0.23740629149065201</v>
      </c>
      <c r="L105" s="17">
        <v>0.18453283994526901</v>
      </c>
      <c r="M105" s="17">
        <v>0.12177167064442999</v>
      </c>
      <c r="N105" s="17">
        <v>0.106756946304154</v>
      </c>
      <c r="O105" s="17">
        <v>0.18205175671516999</v>
      </c>
      <c r="P105" s="17">
        <v>0.22908017853660401</v>
      </c>
      <c r="Q105" s="17">
        <v>0.173657548979326</v>
      </c>
      <c r="R105" s="17">
        <v>0.15825791461230901</v>
      </c>
      <c r="S105" s="17">
        <v>0.212826438984277</v>
      </c>
      <c r="T105" s="17">
        <v>0.17607435685709799</v>
      </c>
      <c r="U105" s="17">
        <v>0.18779730983601101</v>
      </c>
      <c r="V105" s="17">
        <v>0.151715587439749</v>
      </c>
      <c r="W105" s="17"/>
      <c r="X105" s="17">
        <v>0.17863000654703901</v>
      </c>
      <c r="Y105" s="17">
        <v>0.179756606364917</v>
      </c>
      <c r="Z105" s="17">
        <v>0.17952895646497599</v>
      </c>
      <c r="AA105" s="17">
        <v>0.199586395194321</v>
      </c>
      <c r="AB105" s="17">
        <v>0.306547865866241</v>
      </c>
      <c r="AC105" s="17"/>
      <c r="AD105" s="17">
        <v>0.19624750188033399</v>
      </c>
    </row>
    <row r="106" spans="2:30" x14ac:dyDescent="0.35">
      <c r="B106" t="s">
        <v>81</v>
      </c>
      <c r="C106" s="17">
        <v>0.29799281866497701</v>
      </c>
      <c r="D106" s="17">
        <v>0.27242266178789099</v>
      </c>
      <c r="E106" s="17">
        <v>0.32448720995959401</v>
      </c>
      <c r="F106" s="17"/>
      <c r="G106" s="17">
        <v>0.27497520116520102</v>
      </c>
      <c r="H106" s="17">
        <v>0.30691475710987298</v>
      </c>
      <c r="I106" s="17">
        <v>0.30995596922156698</v>
      </c>
      <c r="J106" s="17"/>
      <c r="K106" s="17">
        <v>0.34268008397354499</v>
      </c>
      <c r="L106" s="17">
        <v>0.333915874628743</v>
      </c>
      <c r="M106" s="17">
        <v>0.295841430654532</v>
      </c>
      <c r="N106" s="17">
        <v>0.177063577768626</v>
      </c>
      <c r="O106" s="17">
        <v>0.32042350122156799</v>
      </c>
      <c r="P106" s="17">
        <v>0.36843471996319199</v>
      </c>
      <c r="Q106" s="17">
        <v>0.283303090440019</v>
      </c>
      <c r="R106" s="17">
        <v>0.34823691238188098</v>
      </c>
      <c r="S106" s="17">
        <v>0.34073498113216899</v>
      </c>
      <c r="T106" s="17">
        <v>0.18814368286868399</v>
      </c>
      <c r="U106" s="17">
        <v>0.30092280927734499</v>
      </c>
      <c r="V106" s="17">
        <v>0.114518549496468</v>
      </c>
      <c r="W106" s="17"/>
      <c r="X106" s="17">
        <v>0.26761718381244798</v>
      </c>
      <c r="Y106" s="17">
        <v>0.31032411339590499</v>
      </c>
      <c r="Z106" s="17">
        <v>0.31749547276986201</v>
      </c>
      <c r="AA106" s="17">
        <v>0.32119777155350498</v>
      </c>
      <c r="AB106" s="17">
        <v>0.30594056714176099</v>
      </c>
      <c r="AC106" s="17"/>
      <c r="AD106" s="17">
        <v>0.30189084918637099</v>
      </c>
    </row>
    <row r="107" spans="2:30" x14ac:dyDescent="0.35">
      <c r="B107" t="s">
        <v>82</v>
      </c>
      <c r="C107" s="17">
        <v>0.31594465868996102</v>
      </c>
      <c r="D107" s="17">
        <v>0.32567478366707397</v>
      </c>
      <c r="E107" s="17">
        <v>0.29944830553310298</v>
      </c>
      <c r="F107" s="17"/>
      <c r="G107" s="17">
        <v>0.31519087864330197</v>
      </c>
      <c r="H107" s="17">
        <v>0.30097327983523903</v>
      </c>
      <c r="I107" s="17">
        <v>0.33044098946085598</v>
      </c>
      <c r="J107" s="17"/>
      <c r="K107" s="17">
        <v>0.31563980374265399</v>
      </c>
      <c r="L107" s="17">
        <v>0.333932996782071</v>
      </c>
      <c r="M107" s="17">
        <v>0.364063464945107</v>
      </c>
      <c r="N107" s="17">
        <v>0.43422538711081299</v>
      </c>
      <c r="O107" s="17">
        <v>0.331276915940518</v>
      </c>
      <c r="P107" s="17">
        <v>0.27322666738398599</v>
      </c>
      <c r="Q107" s="17">
        <v>0.25120339012269399</v>
      </c>
      <c r="R107" s="17">
        <v>0.31952523093082302</v>
      </c>
      <c r="S107" s="17">
        <v>0.20574696717782001</v>
      </c>
      <c r="T107" s="17">
        <v>0.35017560530956299</v>
      </c>
      <c r="U107" s="17">
        <v>0.25072838239377998</v>
      </c>
      <c r="V107" s="17">
        <v>0.46600270407824501</v>
      </c>
      <c r="W107" s="17"/>
      <c r="X107" s="17">
        <v>0.30993755909201898</v>
      </c>
      <c r="Y107" s="17">
        <v>0.32854346201921297</v>
      </c>
      <c r="Z107" s="17">
        <v>0.277554696746592</v>
      </c>
      <c r="AA107" s="17">
        <v>0.32268043332746599</v>
      </c>
      <c r="AB107" s="17">
        <v>0.38751156699199801</v>
      </c>
      <c r="AC107" s="17"/>
      <c r="AD107" s="17">
        <v>0.293593160721422</v>
      </c>
    </row>
    <row r="108" spans="2:30" x14ac:dyDescent="0.35">
      <c r="B108" t="s">
        <v>83</v>
      </c>
      <c r="C108" s="17">
        <v>0.177397348090367</v>
      </c>
      <c r="D108" s="17">
        <v>0.21171650392914201</v>
      </c>
      <c r="E108" s="17">
        <v>0.144996937171782</v>
      </c>
      <c r="F108" s="17"/>
      <c r="G108" s="17">
        <v>0.177784680803175</v>
      </c>
      <c r="H108" s="17">
        <v>0.20825953489287399</v>
      </c>
      <c r="I108" s="17">
        <v>0.148538541645197</v>
      </c>
      <c r="J108" s="17"/>
      <c r="K108" s="17">
        <v>8.0696720098982197E-2</v>
      </c>
      <c r="L108" s="17">
        <v>0.11767136148072201</v>
      </c>
      <c r="M108" s="17">
        <v>0.20670337007942099</v>
      </c>
      <c r="N108" s="17">
        <v>0.246042151806764</v>
      </c>
      <c r="O108" s="17">
        <v>0.13627919243756501</v>
      </c>
      <c r="P108" s="17">
        <v>0.10857559206959801</v>
      </c>
      <c r="Q108" s="17">
        <v>0.25791672664398602</v>
      </c>
      <c r="R108" s="17">
        <v>0.17397994207498699</v>
      </c>
      <c r="S108" s="17">
        <v>0.209012310860787</v>
      </c>
      <c r="T108" s="17">
        <v>0.27177056364141799</v>
      </c>
      <c r="U108" s="17">
        <v>0.237997600556144</v>
      </c>
      <c r="V108" s="17">
        <v>0.229882531275238</v>
      </c>
      <c r="W108" s="17"/>
      <c r="X108" s="17">
        <v>0.224052240917686</v>
      </c>
      <c r="Y108" s="17">
        <v>0.15753143136082001</v>
      </c>
      <c r="Z108" s="17">
        <v>0.20373691337528199</v>
      </c>
      <c r="AA108" s="17">
        <v>0.122786831784615</v>
      </c>
      <c r="AB108" s="17">
        <v>0</v>
      </c>
      <c r="AC108" s="17"/>
      <c r="AD108" s="17">
        <v>0.17781949285533</v>
      </c>
    </row>
    <row r="109" spans="2:30" x14ac:dyDescent="0.35">
      <c r="B109" t="s">
        <v>50</v>
      </c>
      <c r="C109" s="17">
        <v>1.7736524485137801E-2</v>
      </c>
      <c r="D109" s="17">
        <v>1.1319114222032E-2</v>
      </c>
      <c r="E109" s="17">
        <v>2.4959977666323099E-2</v>
      </c>
      <c r="F109" s="17"/>
      <c r="G109" s="17">
        <v>1.9952962146702301E-2</v>
      </c>
      <c r="H109" s="17">
        <v>1.59899155818609E-2</v>
      </c>
      <c r="I109" s="17">
        <v>1.7404654775101499E-2</v>
      </c>
      <c r="J109" s="17"/>
      <c r="K109" s="17">
        <v>1.67007266074643E-2</v>
      </c>
      <c r="L109" s="17">
        <v>2.1728096880226401E-2</v>
      </c>
      <c r="M109" s="17">
        <v>0</v>
      </c>
      <c r="N109" s="17">
        <v>3.5911937009643402E-2</v>
      </c>
      <c r="O109" s="17">
        <v>1.35462681656764E-2</v>
      </c>
      <c r="P109" s="17">
        <v>2.0682842046619299E-2</v>
      </c>
      <c r="Q109" s="17">
        <v>3.3919243813975403E-2</v>
      </c>
      <c r="R109" s="17">
        <v>0</v>
      </c>
      <c r="S109" s="17">
        <v>2.28598270692583E-2</v>
      </c>
      <c r="T109" s="17">
        <v>0</v>
      </c>
      <c r="U109" s="17">
        <v>2.2553897936719799E-2</v>
      </c>
      <c r="V109" s="17">
        <v>0</v>
      </c>
      <c r="W109" s="17"/>
      <c r="X109" s="17">
        <v>1.4891135837185701E-2</v>
      </c>
      <c r="Y109" s="17">
        <v>1.7822345593614699E-2</v>
      </c>
      <c r="Z109" s="17">
        <v>9.7120200871479798E-3</v>
      </c>
      <c r="AA109" s="17">
        <v>3.3748568140093402E-2</v>
      </c>
      <c r="AB109" s="17">
        <v>0</v>
      </c>
      <c r="AC109" s="17"/>
      <c r="AD109" s="17">
        <v>2.25169574736672E-2</v>
      </c>
    </row>
    <row r="110" spans="2:30" x14ac:dyDescent="0.35">
      <c r="B110" t="s">
        <v>84</v>
      </c>
      <c r="C110" s="17">
        <v>7.4261141027515704E-3</v>
      </c>
      <c r="D110" s="17">
        <v>1.02603443446089E-2</v>
      </c>
      <c r="E110" s="17">
        <v>4.5850468862334102E-3</v>
      </c>
      <c r="F110" s="17"/>
      <c r="G110" s="17">
        <v>7.01775235829396E-3</v>
      </c>
      <c r="H110" s="17">
        <v>5.78453297640879E-3</v>
      </c>
      <c r="I110" s="17">
        <v>9.3015556651910095E-3</v>
      </c>
      <c r="J110" s="17"/>
      <c r="K110" s="17">
        <v>6.8763740867026401E-3</v>
      </c>
      <c r="L110" s="17">
        <v>8.2188302829684402E-3</v>
      </c>
      <c r="M110" s="17">
        <v>1.1620063676510001E-2</v>
      </c>
      <c r="N110" s="17">
        <v>0</v>
      </c>
      <c r="O110" s="17">
        <v>1.6422365519503199E-2</v>
      </c>
      <c r="P110" s="17">
        <v>0</v>
      </c>
      <c r="Q110" s="17">
        <v>0</v>
      </c>
      <c r="R110" s="17">
        <v>0</v>
      </c>
      <c r="S110" s="17">
        <v>8.8194747756888594E-3</v>
      </c>
      <c r="T110" s="17">
        <v>1.38357913232362E-2</v>
      </c>
      <c r="U110" s="17">
        <v>0</v>
      </c>
      <c r="V110" s="17">
        <v>3.78806277103007E-2</v>
      </c>
      <c r="W110" s="17"/>
      <c r="X110" s="17">
        <v>4.8718737936223003E-3</v>
      </c>
      <c r="Y110" s="17">
        <v>6.0220412655304896E-3</v>
      </c>
      <c r="Z110" s="17">
        <v>1.1971940556140899E-2</v>
      </c>
      <c r="AA110" s="17">
        <v>0</v>
      </c>
      <c r="AB110" s="17">
        <v>0</v>
      </c>
      <c r="AC110" s="17"/>
      <c r="AD110" s="17">
        <v>7.9320378828752307E-3</v>
      </c>
    </row>
    <row r="111" spans="2:30" x14ac:dyDescent="0.35">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row>
    <row r="112" spans="2:30" x14ac:dyDescent="0.35">
      <c r="B112" s="6" t="s">
        <v>90</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row>
    <row r="113" spans="2:30" x14ac:dyDescent="0.35">
      <c r="B113" s="26" t="s">
        <v>52</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row>
    <row r="114" spans="2:30" x14ac:dyDescent="0.35">
      <c r="B114" t="s">
        <v>80</v>
      </c>
      <c r="C114" s="17">
        <v>0.17272159631894199</v>
      </c>
      <c r="D114" s="17">
        <v>0.16149436066304501</v>
      </c>
      <c r="E114" s="17">
        <v>0.188601039593426</v>
      </c>
      <c r="F114" s="17"/>
      <c r="G114" s="17">
        <v>0.18136355937292101</v>
      </c>
      <c r="H114" s="17">
        <v>0.15066565453113601</v>
      </c>
      <c r="I114" s="17">
        <v>0.18551583355307999</v>
      </c>
      <c r="J114" s="17"/>
      <c r="K114" s="17">
        <v>0.22701139336692</v>
      </c>
      <c r="L114" s="17">
        <v>0.13841808242221701</v>
      </c>
      <c r="M114" s="17">
        <v>0.197654884060883</v>
      </c>
      <c r="N114" s="17">
        <v>0.107091970910273</v>
      </c>
      <c r="O114" s="17">
        <v>0.16126351431212399</v>
      </c>
      <c r="P114" s="17">
        <v>0.16375417968809</v>
      </c>
      <c r="Q114" s="17">
        <v>0.185203637506517</v>
      </c>
      <c r="R114" s="17">
        <v>0.224243366081816</v>
      </c>
      <c r="S114" s="17">
        <v>0.22880079666775599</v>
      </c>
      <c r="T114" s="17">
        <v>0.141542730477067</v>
      </c>
      <c r="U114" s="17">
        <v>0.132282367863992</v>
      </c>
      <c r="V114" s="17">
        <v>7.9476077868814998E-2</v>
      </c>
      <c r="W114" s="17"/>
      <c r="X114" s="17">
        <v>0.17295700431699301</v>
      </c>
      <c r="Y114" s="17">
        <v>0.16478231089791601</v>
      </c>
      <c r="Z114" s="17">
        <v>0.17554318706776501</v>
      </c>
      <c r="AA114" s="17">
        <v>0.16382402730529999</v>
      </c>
      <c r="AB114" s="17">
        <v>0.167983671039652</v>
      </c>
      <c r="AC114" s="17"/>
      <c r="AD114" s="17">
        <v>0.18394456169351101</v>
      </c>
    </row>
    <row r="115" spans="2:30" x14ac:dyDescent="0.35">
      <c r="B115" t="s">
        <v>81</v>
      </c>
      <c r="C115" s="17">
        <v>0.20761458967671101</v>
      </c>
      <c r="D115" s="17">
        <v>0.210940066531213</v>
      </c>
      <c r="E115" s="17">
        <v>0.200684245675704</v>
      </c>
      <c r="F115" s="17"/>
      <c r="G115" s="17">
        <v>0.23011353159002099</v>
      </c>
      <c r="H115" s="17">
        <v>0.19629478387091301</v>
      </c>
      <c r="I115" s="17">
        <v>0.19832258732793101</v>
      </c>
      <c r="J115" s="17"/>
      <c r="K115" s="17">
        <v>0.17554844891167201</v>
      </c>
      <c r="L115" s="17">
        <v>0.21609216092477701</v>
      </c>
      <c r="M115" s="17">
        <v>0.14995840859783</v>
      </c>
      <c r="N115" s="17">
        <v>0.20366467048114201</v>
      </c>
      <c r="O115" s="17">
        <v>0.250840783879618</v>
      </c>
      <c r="P115" s="17">
        <v>0.25233963968504403</v>
      </c>
      <c r="Q115" s="17">
        <v>0.17106455363046799</v>
      </c>
      <c r="R115" s="17">
        <v>0.188483976227764</v>
      </c>
      <c r="S115" s="17">
        <v>0.18851641913495501</v>
      </c>
      <c r="T115" s="17">
        <v>0.23822927477386799</v>
      </c>
      <c r="U115" s="17">
        <v>0.26706819814670202</v>
      </c>
      <c r="V115" s="17">
        <v>0.271698216004162</v>
      </c>
      <c r="W115" s="17"/>
      <c r="X115" s="17">
        <v>0.242342214030318</v>
      </c>
      <c r="Y115" s="17">
        <v>0.21098489658847699</v>
      </c>
      <c r="Z115" s="17">
        <v>0.186463401148806</v>
      </c>
      <c r="AA115" s="17">
        <v>0.18671024321027899</v>
      </c>
      <c r="AB115" s="17">
        <v>0</v>
      </c>
      <c r="AC115" s="17"/>
      <c r="AD115" s="17">
        <v>0.23739983506398599</v>
      </c>
    </row>
    <row r="116" spans="2:30" x14ac:dyDescent="0.35">
      <c r="B116" t="s">
        <v>82</v>
      </c>
      <c r="C116" s="17">
        <v>0.32600555977617102</v>
      </c>
      <c r="D116" s="17">
        <v>0.31571907737874599</v>
      </c>
      <c r="E116" s="17">
        <v>0.33647323094485598</v>
      </c>
      <c r="F116" s="17"/>
      <c r="G116" s="17">
        <v>0.28808852334922402</v>
      </c>
      <c r="H116" s="17">
        <v>0.344311202989037</v>
      </c>
      <c r="I116" s="17">
        <v>0.34237802794022598</v>
      </c>
      <c r="J116" s="17"/>
      <c r="K116" s="17">
        <v>0.32259959419037498</v>
      </c>
      <c r="L116" s="17">
        <v>0.36323332331537</v>
      </c>
      <c r="M116" s="17">
        <v>0.32665701086204502</v>
      </c>
      <c r="N116" s="17">
        <v>0.42367047297758298</v>
      </c>
      <c r="O116" s="17">
        <v>0.32538479149031502</v>
      </c>
      <c r="P116" s="17">
        <v>0.290757763486436</v>
      </c>
      <c r="Q116" s="17">
        <v>0.27581620744350299</v>
      </c>
      <c r="R116" s="17">
        <v>0.28538731757712199</v>
      </c>
      <c r="S116" s="17">
        <v>0.30134217238042998</v>
      </c>
      <c r="T116" s="17">
        <v>0.31510145780134302</v>
      </c>
      <c r="U116" s="17">
        <v>0.40694707769928101</v>
      </c>
      <c r="V116" s="17">
        <v>0.191214863337761</v>
      </c>
      <c r="W116" s="17"/>
      <c r="X116" s="17">
        <v>0.29204106391731099</v>
      </c>
      <c r="Y116" s="17">
        <v>0.33415606773234602</v>
      </c>
      <c r="Z116" s="17">
        <v>0.32842497384497898</v>
      </c>
      <c r="AA116" s="17">
        <v>0.40867500354912401</v>
      </c>
      <c r="AB116" s="17">
        <v>0.384147453711012</v>
      </c>
      <c r="AC116" s="17"/>
      <c r="AD116" s="17">
        <v>0.27411522253425802</v>
      </c>
    </row>
    <row r="117" spans="2:30" x14ac:dyDescent="0.35">
      <c r="B117" t="s">
        <v>83</v>
      </c>
      <c r="C117" s="17">
        <v>0.25063873636503903</v>
      </c>
      <c r="D117" s="17">
        <v>0.27009046581399998</v>
      </c>
      <c r="E117" s="17">
        <v>0.22889535430157601</v>
      </c>
      <c r="F117" s="17"/>
      <c r="G117" s="17">
        <v>0.25590799555372301</v>
      </c>
      <c r="H117" s="17">
        <v>0.265897557591733</v>
      </c>
      <c r="I117" s="17">
        <v>0.23191255952776799</v>
      </c>
      <c r="J117" s="17"/>
      <c r="K117" s="17">
        <v>0.22017161284886999</v>
      </c>
      <c r="L117" s="17">
        <v>0.22669099936595</v>
      </c>
      <c r="M117" s="17">
        <v>0.25277605871949199</v>
      </c>
      <c r="N117" s="17">
        <v>0.26557288563100201</v>
      </c>
      <c r="O117" s="17">
        <v>0.21760753156948501</v>
      </c>
      <c r="P117" s="17">
        <v>0.255156386957196</v>
      </c>
      <c r="Q117" s="17">
        <v>0.33088336769272497</v>
      </c>
      <c r="R117" s="17">
        <v>0.27931490568761602</v>
      </c>
      <c r="S117" s="17">
        <v>0.23172334366196001</v>
      </c>
      <c r="T117" s="17">
        <v>0.27441117841136597</v>
      </c>
      <c r="U117" s="17">
        <v>0.171148458353305</v>
      </c>
      <c r="V117" s="17">
        <v>0.38537133321832701</v>
      </c>
      <c r="W117" s="17"/>
      <c r="X117" s="17">
        <v>0.26198175834899301</v>
      </c>
      <c r="Y117" s="17">
        <v>0.24510358704547999</v>
      </c>
      <c r="Z117" s="17">
        <v>0.267436374621488</v>
      </c>
      <c r="AA117" s="17">
        <v>0.189261251324712</v>
      </c>
      <c r="AB117" s="17">
        <v>0.447868875249336</v>
      </c>
      <c r="AC117" s="17"/>
      <c r="AD117" s="17">
        <v>0.25650233820327401</v>
      </c>
    </row>
    <row r="118" spans="2:30" x14ac:dyDescent="0.35">
      <c r="B118" t="s">
        <v>50</v>
      </c>
      <c r="C118" s="17">
        <v>3.6378774337470901E-2</v>
      </c>
      <c r="D118" s="17">
        <v>3.4074091316758398E-2</v>
      </c>
      <c r="E118" s="17">
        <v>3.96595671323847E-2</v>
      </c>
      <c r="F118" s="17"/>
      <c r="G118" s="17">
        <v>3.8267263276318797E-2</v>
      </c>
      <c r="H118" s="17">
        <v>3.1653960959874397E-2</v>
      </c>
      <c r="I118" s="17">
        <v>3.9086880850142301E-2</v>
      </c>
      <c r="J118" s="17"/>
      <c r="K118" s="17">
        <v>4.2225667726305101E-2</v>
      </c>
      <c r="L118" s="17">
        <v>5.55654339716855E-2</v>
      </c>
      <c r="M118" s="17">
        <v>6.1333574083239403E-2</v>
      </c>
      <c r="N118" s="17">
        <v>0</v>
      </c>
      <c r="O118" s="17">
        <v>4.4903378748458601E-2</v>
      </c>
      <c r="P118" s="17">
        <v>2.85522761697263E-2</v>
      </c>
      <c r="Q118" s="17">
        <v>3.7032233726787399E-2</v>
      </c>
      <c r="R118" s="17">
        <v>2.2570434425681501E-2</v>
      </c>
      <c r="S118" s="17">
        <v>3.1811676558942799E-2</v>
      </c>
      <c r="T118" s="17">
        <v>3.0715358536355399E-2</v>
      </c>
      <c r="U118" s="17">
        <v>2.2553897936719799E-2</v>
      </c>
      <c r="V118" s="17">
        <v>3.43588818606336E-2</v>
      </c>
      <c r="W118" s="17"/>
      <c r="X118" s="17">
        <v>2.65011888120485E-2</v>
      </c>
      <c r="Y118" s="17">
        <v>3.9308584032287201E-2</v>
      </c>
      <c r="Z118" s="17">
        <v>3.2214325116553297E-2</v>
      </c>
      <c r="AA118" s="17">
        <v>5.1529474610585602E-2</v>
      </c>
      <c r="AB118" s="17">
        <v>0</v>
      </c>
      <c r="AC118" s="17"/>
      <c r="AD118" s="17">
        <v>4.1273197214392897E-2</v>
      </c>
    </row>
    <row r="119" spans="2:30" x14ac:dyDescent="0.35">
      <c r="B119" t="s">
        <v>84</v>
      </c>
      <c r="C119" s="17">
        <v>6.6407435256661297E-3</v>
      </c>
      <c r="D119" s="17">
        <v>7.6819382962373898E-3</v>
      </c>
      <c r="E119" s="17">
        <v>5.6865623520534004E-3</v>
      </c>
      <c r="F119" s="17"/>
      <c r="G119" s="17">
        <v>6.2591268577922299E-3</v>
      </c>
      <c r="H119" s="17">
        <v>1.11768400573064E-2</v>
      </c>
      <c r="I119" s="17">
        <v>2.7841108008529901E-3</v>
      </c>
      <c r="J119" s="17"/>
      <c r="K119" s="17">
        <v>1.24432829558574E-2</v>
      </c>
      <c r="L119" s="17">
        <v>0</v>
      </c>
      <c r="M119" s="17">
        <v>1.1620063676510001E-2</v>
      </c>
      <c r="N119" s="17">
        <v>0</v>
      </c>
      <c r="O119" s="17">
        <v>0</v>
      </c>
      <c r="P119" s="17">
        <v>9.4397540135076393E-3</v>
      </c>
      <c r="Q119" s="17">
        <v>0</v>
      </c>
      <c r="R119" s="17">
        <v>0</v>
      </c>
      <c r="S119" s="17">
        <v>1.78055915959562E-2</v>
      </c>
      <c r="T119" s="17">
        <v>0</v>
      </c>
      <c r="U119" s="17">
        <v>0</v>
      </c>
      <c r="V119" s="17">
        <v>3.78806277103007E-2</v>
      </c>
      <c r="W119" s="17"/>
      <c r="X119" s="17">
        <v>4.1767705743369103E-3</v>
      </c>
      <c r="Y119" s="17">
        <v>5.6645537034941901E-3</v>
      </c>
      <c r="Z119" s="17">
        <v>9.9177382004092107E-3</v>
      </c>
      <c r="AA119" s="17">
        <v>0</v>
      </c>
      <c r="AB119" s="17">
        <v>0</v>
      </c>
      <c r="AC119" s="17"/>
      <c r="AD119" s="17">
        <v>6.7648452905782301E-3</v>
      </c>
    </row>
    <row r="120" spans="2:30" x14ac:dyDescent="0.35">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row>
    <row r="121" spans="2:30" x14ac:dyDescent="0.35">
      <c r="B121" s="6" t="s">
        <v>91</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row>
    <row r="122" spans="2:30" x14ac:dyDescent="0.35">
      <c r="B122" s="26" t="s">
        <v>52</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row>
    <row r="123" spans="2:30" x14ac:dyDescent="0.35">
      <c r="B123" t="s">
        <v>80</v>
      </c>
      <c r="C123" s="17">
        <v>0.15167442847255999</v>
      </c>
      <c r="D123" s="17">
        <v>0.129415616766523</v>
      </c>
      <c r="E123" s="17">
        <v>0.172605041796908</v>
      </c>
      <c r="F123" s="17"/>
      <c r="G123" s="17">
        <v>0.14597285060416801</v>
      </c>
      <c r="H123" s="17">
        <v>0.128922388824184</v>
      </c>
      <c r="I123" s="17">
        <v>0.17770438992794799</v>
      </c>
      <c r="J123" s="17"/>
      <c r="K123" s="17">
        <v>0.17017384016908799</v>
      </c>
      <c r="L123" s="17">
        <v>0.15827014659616701</v>
      </c>
      <c r="M123" s="17">
        <v>0.16156920133184</v>
      </c>
      <c r="N123" s="17">
        <v>8.9987855958366295E-2</v>
      </c>
      <c r="O123" s="17">
        <v>0.163846942675828</v>
      </c>
      <c r="P123" s="17">
        <v>0.14901749625694899</v>
      </c>
      <c r="Q123" s="17">
        <v>0.15104209216403</v>
      </c>
      <c r="R123" s="17">
        <v>0.18528995005169799</v>
      </c>
      <c r="S123" s="17">
        <v>0.194485524928491</v>
      </c>
      <c r="T123" s="17">
        <v>0.109000285045075</v>
      </c>
      <c r="U123" s="17">
        <v>0.17570479496528901</v>
      </c>
      <c r="V123" s="17">
        <v>3.43588818606336E-2</v>
      </c>
      <c r="W123" s="17"/>
      <c r="X123" s="17">
        <v>0.12826718911688201</v>
      </c>
      <c r="Y123" s="17">
        <v>0.141350924146043</v>
      </c>
      <c r="Z123" s="17">
        <v>0.17812529857570999</v>
      </c>
      <c r="AA123" s="17">
        <v>0.17216892806213999</v>
      </c>
      <c r="AB123" s="17">
        <v>0.167983671039652</v>
      </c>
      <c r="AC123" s="17"/>
      <c r="AD123" s="17">
        <v>0.17468609389270201</v>
      </c>
    </row>
    <row r="124" spans="2:30" x14ac:dyDescent="0.35">
      <c r="B124" t="s">
        <v>81</v>
      </c>
      <c r="C124" s="17">
        <v>0.26846199665425002</v>
      </c>
      <c r="D124" s="17">
        <v>0.23378563164917199</v>
      </c>
      <c r="E124" s="17">
        <v>0.305373339915751</v>
      </c>
      <c r="F124" s="17"/>
      <c r="G124" s="17">
        <v>0.31051957140471698</v>
      </c>
      <c r="H124" s="17">
        <v>0.29126838772179803</v>
      </c>
      <c r="I124" s="17">
        <v>0.21046415143422201</v>
      </c>
      <c r="J124" s="17"/>
      <c r="K124" s="17">
        <v>0.26728801546221598</v>
      </c>
      <c r="L124" s="17">
        <v>0.33455679967367602</v>
      </c>
      <c r="M124" s="17">
        <v>0.24735240706679201</v>
      </c>
      <c r="N124" s="17">
        <v>0.19433659784871901</v>
      </c>
      <c r="O124" s="17">
        <v>0.197525660043054</v>
      </c>
      <c r="P124" s="17">
        <v>0.26493931918922797</v>
      </c>
      <c r="Q124" s="17">
        <v>0.279242245234814</v>
      </c>
      <c r="R124" s="17">
        <v>0.40607918384683001</v>
      </c>
      <c r="S124" s="17">
        <v>0.21305612863069101</v>
      </c>
      <c r="T124" s="17">
        <v>0.26794495697867998</v>
      </c>
      <c r="U124" s="17">
        <v>0.331274292155746</v>
      </c>
      <c r="V124" s="17">
        <v>0.34680711574100798</v>
      </c>
      <c r="W124" s="17"/>
      <c r="X124" s="17">
        <v>0.32496630147386901</v>
      </c>
      <c r="Y124" s="17">
        <v>0.27602178740278799</v>
      </c>
      <c r="Z124" s="17">
        <v>0.19971880821124299</v>
      </c>
      <c r="AA124" s="17">
        <v>0.15662916812372599</v>
      </c>
      <c r="AB124" s="17">
        <v>0.525468463094107</v>
      </c>
      <c r="AC124" s="17"/>
      <c r="AD124" s="17">
        <v>0.30464230700217998</v>
      </c>
    </row>
    <row r="125" spans="2:30" x14ac:dyDescent="0.35">
      <c r="B125" t="s">
        <v>82</v>
      </c>
      <c r="C125" s="17">
        <v>0.34038857979486797</v>
      </c>
      <c r="D125" s="17">
        <v>0.35552000103535503</v>
      </c>
      <c r="E125" s="17">
        <v>0.32645228388661002</v>
      </c>
      <c r="F125" s="17"/>
      <c r="G125" s="17">
        <v>0.31419849354002299</v>
      </c>
      <c r="H125" s="17">
        <v>0.32633181720187798</v>
      </c>
      <c r="I125" s="17">
        <v>0.37637078669220903</v>
      </c>
      <c r="J125" s="17"/>
      <c r="K125" s="17">
        <v>0.29786374426578599</v>
      </c>
      <c r="L125" s="17">
        <v>0.30420576355273898</v>
      </c>
      <c r="M125" s="17">
        <v>0.36916934946130497</v>
      </c>
      <c r="N125" s="17">
        <v>0.404859534182059</v>
      </c>
      <c r="O125" s="17">
        <v>0.374939163507235</v>
      </c>
      <c r="P125" s="17">
        <v>0.33578155251660102</v>
      </c>
      <c r="Q125" s="17">
        <v>0.31689712547912402</v>
      </c>
      <c r="R125" s="17">
        <v>0.19054754814928601</v>
      </c>
      <c r="S125" s="17">
        <v>0.375451359691158</v>
      </c>
      <c r="T125" s="17">
        <v>0.37470360538970698</v>
      </c>
      <c r="U125" s="17">
        <v>0.36840249469689801</v>
      </c>
      <c r="V125" s="17">
        <v>0.35537962948966301</v>
      </c>
      <c r="W125" s="17"/>
      <c r="X125" s="17">
        <v>0.288353113343437</v>
      </c>
      <c r="Y125" s="17">
        <v>0.35564481147979699</v>
      </c>
      <c r="Z125" s="17">
        <v>0.32990746608796501</v>
      </c>
      <c r="AA125" s="17">
        <v>0.524145199879268</v>
      </c>
      <c r="AB125" s="17">
        <v>0.13856419482658899</v>
      </c>
      <c r="AC125" s="17"/>
      <c r="AD125" s="17">
        <v>0.30102979965153298</v>
      </c>
    </row>
    <row r="126" spans="2:30" x14ac:dyDescent="0.35">
      <c r="B126" t="s">
        <v>83</v>
      </c>
      <c r="C126" s="17">
        <v>0.20612596786922299</v>
      </c>
      <c r="D126" s="17">
        <v>0.245762780984179</v>
      </c>
      <c r="E126" s="17">
        <v>0.16375933103653001</v>
      </c>
      <c r="F126" s="17"/>
      <c r="G126" s="17">
        <v>0.19950433233173301</v>
      </c>
      <c r="H126" s="17">
        <v>0.20965267263618201</v>
      </c>
      <c r="I126" s="17">
        <v>0.20868031958310901</v>
      </c>
      <c r="J126" s="17"/>
      <c r="K126" s="17">
        <v>0.218869368602922</v>
      </c>
      <c r="L126" s="17">
        <v>0.17198568612332699</v>
      </c>
      <c r="M126" s="17">
        <v>0.20088171895072399</v>
      </c>
      <c r="N126" s="17">
        <v>0.27454870532200898</v>
      </c>
      <c r="O126" s="17">
        <v>0.25014196560820701</v>
      </c>
      <c r="P126" s="17">
        <v>0.220139035977095</v>
      </c>
      <c r="Q126" s="17">
        <v>0.23083731584160999</v>
      </c>
      <c r="R126" s="17">
        <v>0.19279574454067</v>
      </c>
      <c r="S126" s="17">
        <v>0.17477508359996</v>
      </c>
      <c r="T126" s="17">
        <v>0.191250519039426</v>
      </c>
      <c r="U126" s="17">
        <v>0.124618418182067</v>
      </c>
      <c r="V126" s="17">
        <v>0.191214863337761</v>
      </c>
      <c r="W126" s="17"/>
      <c r="X126" s="17">
        <v>0.21532128598859701</v>
      </c>
      <c r="Y126" s="17">
        <v>0.19660144050429801</v>
      </c>
      <c r="Z126" s="17">
        <v>0.26768020239017798</v>
      </c>
      <c r="AA126" s="17">
        <v>0.110555086651559</v>
      </c>
      <c r="AB126" s="17">
        <v>0.167983671039652</v>
      </c>
      <c r="AC126" s="17"/>
      <c r="AD126" s="17">
        <v>0.18950452139215701</v>
      </c>
    </row>
    <row r="127" spans="2:30" x14ac:dyDescent="0.35">
      <c r="B127" t="s">
        <v>50</v>
      </c>
      <c r="C127" s="17">
        <v>2.6374262691877301E-2</v>
      </c>
      <c r="D127" s="17">
        <v>2.61415499205668E-2</v>
      </c>
      <c r="E127" s="17">
        <v>2.72249564779675E-2</v>
      </c>
      <c r="F127" s="17"/>
      <c r="G127" s="17">
        <v>2.2786999761064498E-2</v>
      </c>
      <c r="H127" s="17">
        <v>3.5171402445661797E-2</v>
      </c>
      <c r="I127" s="17">
        <v>2.13944374663705E-2</v>
      </c>
      <c r="J127" s="17"/>
      <c r="K127" s="17">
        <v>2.53034273948309E-2</v>
      </c>
      <c r="L127" s="17">
        <v>3.0981604054091699E-2</v>
      </c>
      <c r="M127" s="17">
        <v>9.4072595128293808E-3</v>
      </c>
      <c r="N127" s="17">
        <v>3.6267306688845598E-2</v>
      </c>
      <c r="O127" s="17">
        <v>1.35462681656764E-2</v>
      </c>
      <c r="P127" s="17">
        <v>3.0122596060126999E-2</v>
      </c>
      <c r="Q127" s="17">
        <v>2.1981221280422101E-2</v>
      </c>
      <c r="R127" s="17">
        <v>2.5287573411515499E-2</v>
      </c>
      <c r="S127" s="17">
        <v>3.3412428374011399E-2</v>
      </c>
      <c r="T127" s="17">
        <v>4.3264842223875798E-2</v>
      </c>
      <c r="U127" s="17">
        <v>0</v>
      </c>
      <c r="V127" s="17">
        <v>3.43588818606336E-2</v>
      </c>
      <c r="W127" s="17"/>
      <c r="X127" s="17">
        <v>3.4043465709255899E-2</v>
      </c>
      <c r="Y127" s="17">
        <v>2.4358995201542399E-2</v>
      </c>
      <c r="Z127" s="17">
        <v>1.9349611620718299E-2</v>
      </c>
      <c r="AA127" s="17">
        <v>1.7292525330382301E-2</v>
      </c>
      <c r="AB127" s="17">
        <v>0</v>
      </c>
      <c r="AC127" s="17"/>
      <c r="AD127" s="17">
        <v>2.4282086946983399E-2</v>
      </c>
    </row>
    <row r="128" spans="2:30" x14ac:dyDescent="0.35">
      <c r="B128" t="s">
        <v>84</v>
      </c>
      <c r="C128" s="17">
        <v>6.9747645172207797E-3</v>
      </c>
      <c r="D128" s="17">
        <v>9.3744196442048199E-3</v>
      </c>
      <c r="E128" s="17">
        <v>4.5850468862334102E-3</v>
      </c>
      <c r="F128" s="17"/>
      <c r="G128" s="17">
        <v>7.01775235829396E-3</v>
      </c>
      <c r="H128" s="17">
        <v>8.6533311702967405E-3</v>
      </c>
      <c r="I128" s="17">
        <v>5.38591489614025E-3</v>
      </c>
      <c r="J128" s="17"/>
      <c r="K128" s="17">
        <v>2.05016041051569E-2</v>
      </c>
      <c r="L128" s="17">
        <v>0</v>
      </c>
      <c r="M128" s="17">
        <v>1.1620063676510001E-2</v>
      </c>
      <c r="N128" s="17">
        <v>0</v>
      </c>
      <c r="O128" s="17">
        <v>0</v>
      </c>
      <c r="P128" s="17">
        <v>0</v>
      </c>
      <c r="Q128" s="17">
        <v>0</v>
      </c>
      <c r="R128" s="17">
        <v>0</v>
      </c>
      <c r="S128" s="17">
        <v>8.8194747756888594E-3</v>
      </c>
      <c r="T128" s="17">
        <v>1.38357913232362E-2</v>
      </c>
      <c r="U128" s="17">
        <v>0</v>
      </c>
      <c r="V128" s="17">
        <v>3.78806277103007E-2</v>
      </c>
      <c r="W128" s="17"/>
      <c r="X128" s="17">
        <v>9.0486443679592202E-3</v>
      </c>
      <c r="Y128" s="17">
        <v>6.0220412655304896E-3</v>
      </c>
      <c r="Z128" s="17">
        <v>5.2186131141859398E-3</v>
      </c>
      <c r="AA128" s="17">
        <v>1.9209091952925101E-2</v>
      </c>
      <c r="AB128" s="17">
        <v>0</v>
      </c>
      <c r="AC128" s="17"/>
      <c r="AD128" s="17">
        <v>5.8551911144450403E-3</v>
      </c>
    </row>
    <row r="129" spans="2:30" x14ac:dyDescent="0.35">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row>
    <row r="130" spans="2:30" x14ac:dyDescent="0.35">
      <c r="B130" s="6" t="s">
        <v>96</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row>
    <row r="131" spans="2:30" x14ac:dyDescent="0.35">
      <c r="B131" s="26" t="s">
        <v>52</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row>
    <row r="132" spans="2:30" x14ac:dyDescent="0.35">
      <c r="B132" t="s">
        <v>92</v>
      </c>
      <c r="C132" s="17">
        <v>0.16246258386183199</v>
      </c>
      <c r="D132" s="17">
        <v>0.17385502196222299</v>
      </c>
      <c r="E132" s="17">
        <v>0.15025033139018201</v>
      </c>
      <c r="F132" s="17"/>
      <c r="G132" s="17">
        <v>0.13926475889383</v>
      </c>
      <c r="H132" s="17">
        <v>0.17821274149527</v>
      </c>
      <c r="I132" s="17">
        <v>0.168274203311885</v>
      </c>
      <c r="J132" s="17"/>
      <c r="K132" s="17">
        <v>0.201674466736422</v>
      </c>
      <c r="L132" s="17">
        <v>0.125219401821797</v>
      </c>
      <c r="M132" s="17">
        <v>0.13589625713372699</v>
      </c>
      <c r="N132" s="17">
        <v>5.6778835852412099E-2</v>
      </c>
      <c r="O132" s="17">
        <v>0.20991007368946199</v>
      </c>
      <c r="P132" s="17">
        <v>0.18941827737849601</v>
      </c>
      <c r="Q132" s="17">
        <v>0.19698816482395001</v>
      </c>
      <c r="R132" s="17">
        <v>0.16035627830289301</v>
      </c>
      <c r="S132" s="17">
        <v>0.21985153491030099</v>
      </c>
      <c r="T132" s="17">
        <v>0.15892670541309001</v>
      </c>
      <c r="U132" s="17">
        <v>0.14618264625003799</v>
      </c>
      <c r="V132" s="17">
        <v>4.1653842213640997E-2</v>
      </c>
      <c r="W132" s="17"/>
      <c r="X132" s="17">
        <v>0.150499987707015</v>
      </c>
      <c r="Y132" s="17">
        <v>0.16469143269300901</v>
      </c>
      <c r="Z132" s="17">
        <v>0.153951667883129</v>
      </c>
      <c r="AA132" s="17">
        <v>0.24654211267353501</v>
      </c>
      <c r="AB132" s="17">
        <v>0</v>
      </c>
      <c r="AC132" s="17"/>
      <c r="AD132" s="17">
        <v>0.18944745273093699</v>
      </c>
    </row>
    <row r="133" spans="2:30" x14ac:dyDescent="0.35">
      <c r="B133" t="s">
        <v>93</v>
      </c>
      <c r="C133" s="17">
        <v>0.43800691895890898</v>
      </c>
      <c r="D133" s="17">
        <v>0.44859650654289401</v>
      </c>
      <c r="E133" s="17">
        <v>0.42697253770090898</v>
      </c>
      <c r="F133" s="17"/>
      <c r="G133" s="17">
        <v>0.43339848373334799</v>
      </c>
      <c r="H133" s="17">
        <v>0.442172462530045</v>
      </c>
      <c r="I133" s="17">
        <v>0.43820351121527801</v>
      </c>
      <c r="J133" s="17"/>
      <c r="K133" s="17">
        <v>0.42805116535683202</v>
      </c>
      <c r="L133" s="17">
        <v>0.47737252897176302</v>
      </c>
      <c r="M133" s="17">
        <v>0.49167377899957898</v>
      </c>
      <c r="N133" s="17">
        <v>0.50656120705081997</v>
      </c>
      <c r="O133" s="17">
        <v>0.51335169419756199</v>
      </c>
      <c r="P133" s="17">
        <v>0.492785756294643</v>
      </c>
      <c r="Q133" s="17">
        <v>0.34674809681591001</v>
      </c>
      <c r="R133" s="17">
        <v>0.48649169885354299</v>
      </c>
      <c r="S133" s="17">
        <v>0.33290409360564799</v>
      </c>
      <c r="T133" s="17">
        <v>0.42713353002362903</v>
      </c>
      <c r="U133" s="17">
        <v>0.37036880825407298</v>
      </c>
      <c r="V133" s="17">
        <v>0.328612235040741</v>
      </c>
      <c r="W133" s="17"/>
      <c r="X133" s="17">
        <v>0.48335582560314899</v>
      </c>
      <c r="Y133" s="17">
        <v>0.43047848828856999</v>
      </c>
      <c r="Z133" s="17">
        <v>0.44048886561030998</v>
      </c>
      <c r="AA133" s="17">
        <v>0.396002994499001</v>
      </c>
      <c r="AB133" s="17">
        <v>0.66403265792069599</v>
      </c>
      <c r="AC133" s="17"/>
      <c r="AD133" s="17">
        <v>0.46267085552611997</v>
      </c>
    </row>
    <row r="134" spans="2:30" x14ac:dyDescent="0.35">
      <c r="B134" t="s">
        <v>94</v>
      </c>
      <c r="C134" s="17">
        <v>0.25949258478676202</v>
      </c>
      <c r="D134" s="17">
        <v>0.23327091007273401</v>
      </c>
      <c r="E134" s="17">
        <v>0.28813206434146499</v>
      </c>
      <c r="F134" s="17"/>
      <c r="G134" s="17">
        <v>0.24698150244040501</v>
      </c>
      <c r="H134" s="17">
        <v>0.24840804497989999</v>
      </c>
      <c r="I134" s="17">
        <v>0.28071918363387099</v>
      </c>
      <c r="J134" s="17"/>
      <c r="K134" s="17">
        <v>0.26674671104999897</v>
      </c>
      <c r="L134" s="17">
        <v>0.26213191180680601</v>
      </c>
      <c r="M134" s="17">
        <v>0.18162708936699001</v>
      </c>
      <c r="N134" s="17">
        <v>0.28773835959016297</v>
      </c>
      <c r="O134" s="17">
        <v>0.15905342737751099</v>
      </c>
      <c r="P134" s="17">
        <v>0.21029411255361</v>
      </c>
      <c r="Q134" s="17">
        <v>0.26695257413123302</v>
      </c>
      <c r="R134" s="17">
        <v>0.28529088686571902</v>
      </c>
      <c r="S134" s="17">
        <v>0.30588434685287103</v>
      </c>
      <c r="T134" s="17">
        <v>0.32394038898951899</v>
      </c>
      <c r="U134" s="17">
        <v>0.25156487890068302</v>
      </c>
      <c r="V134" s="17">
        <v>0.366963139603942</v>
      </c>
      <c r="W134" s="17"/>
      <c r="X134" s="17">
        <v>0.243298790539411</v>
      </c>
      <c r="Y134" s="17">
        <v>0.25609670646278299</v>
      </c>
      <c r="Z134" s="17">
        <v>0.28437654747208302</v>
      </c>
      <c r="AA134" s="17">
        <v>0.234035057234278</v>
      </c>
      <c r="AB134" s="17">
        <v>0.33596734207930401</v>
      </c>
      <c r="AC134" s="17"/>
      <c r="AD134" s="17">
        <v>0.22458361699861701</v>
      </c>
    </row>
    <row r="135" spans="2:30" x14ac:dyDescent="0.35">
      <c r="B135" t="s">
        <v>95</v>
      </c>
      <c r="C135" s="17">
        <v>7.1067995331071096E-2</v>
      </c>
      <c r="D135" s="17">
        <v>7.9372335427227506E-2</v>
      </c>
      <c r="E135" s="17">
        <v>6.3871867765413204E-2</v>
      </c>
      <c r="F135" s="17"/>
      <c r="G135" s="17">
        <v>9.91370997656391E-2</v>
      </c>
      <c r="H135" s="17">
        <v>5.76955432519793E-2</v>
      </c>
      <c r="I135" s="17">
        <v>5.8782620246845101E-2</v>
      </c>
      <c r="J135" s="17"/>
      <c r="K135" s="17">
        <v>4.1513026375795001E-2</v>
      </c>
      <c r="L135" s="17">
        <v>6.5915906397962395E-2</v>
      </c>
      <c r="M135" s="17">
        <v>9.4653420914523001E-2</v>
      </c>
      <c r="N135" s="17">
        <v>7.3856585232164096E-2</v>
      </c>
      <c r="O135" s="17">
        <v>3.0238144501535901E-2</v>
      </c>
      <c r="P135" s="17">
        <v>7.7983522765994601E-2</v>
      </c>
      <c r="Q135" s="17">
        <v>0.10416451403718401</v>
      </c>
      <c r="R135" s="17">
        <v>2.4818630817065899E-2</v>
      </c>
      <c r="S135" s="17">
        <v>5.8660685132345201E-2</v>
      </c>
      <c r="T135" s="17">
        <v>7.7200212671856103E-2</v>
      </c>
      <c r="U135" s="17">
        <v>0.123672231314991</v>
      </c>
      <c r="V135" s="17">
        <v>0.15617239171010899</v>
      </c>
      <c r="W135" s="17"/>
      <c r="X135" s="17">
        <v>7.8332635121803898E-2</v>
      </c>
      <c r="Y135" s="17">
        <v>6.33196080911934E-2</v>
      </c>
      <c r="Z135" s="17">
        <v>7.5813333655598003E-2</v>
      </c>
      <c r="AA135" s="17">
        <v>6.9716259496186303E-2</v>
      </c>
      <c r="AB135" s="17">
        <v>0</v>
      </c>
      <c r="AC135" s="17"/>
      <c r="AD135" s="17">
        <v>7.1468823291273506E-2</v>
      </c>
    </row>
    <row r="136" spans="2:30" x14ac:dyDescent="0.35">
      <c r="B136" t="s">
        <v>50</v>
      </c>
      <c r="C136" s="17">
        <v>6.8969917061426106E-2</v>
      </c>
      <c r="D136" s="17">
        <v>6.4905225994921406E-2</v>
      </c>
      <c r="E136" s="17">
        <v>7.0773198802031395E-2</v>
      </c>
      <c r="F136" s="17"/>
      <c r="G136" s="17">
        <v>8.1218155166777301E-2</v>
      </c>
      <c r="H136" s="17">
        <v>7.3511207742805298E-2</v>
      </c>
      <c r="I136" s="17">
        <v>5.4020481592121902E-2</v>
      </c>
      <c r="J136" s="17"/>
      <c r="K136" s="17">
        <v>6.2014630480951898E-2</v>
      </c>
      <c r="L136" s="17">
        <v>6.9360251001671896E-2</v>
      </c>
      <c r="M136" s="17">
        <v>9.61494535851809E-2</v>
      </c>
      <c r="N136" s="17">
        <v>7.5065012274440998E-2</v>
      </c>
      <c r="O136" s="17">
        <v>8.7446660233929399E-2</v>
      </c>
      <c r="P136" s="17">
        <v>2.9518331007256E-2</v>
      </c>
      <c r="Q136" s="17">
        <v>8.5146650191722795E-2</v>
      </c>
      <c r="R136" s="17">
        <v>4.3042505160779003E-2</v>
      </c>
      <c r="S136" s="17">
        <v>8.2699339498834706E-2</v>
      </c>
      <c r="T136" s="17">
        <v>1.27991629019068E-2</v>
      </c>
      <c r="U136" s="17">
        <v>0.108211435280215</v>
      </c>
      <c r="V136" s="17">
        <v>0.106598391431568</v>
      </c>
      <c r="W136" s="17"/>
      <c r="X136" s="17">
        <v>4.4512761028621402E-2</v>
      </c>
      <c r="Y136" s="17">
        <v>8.5413764464444097E-2</v>
      </c>
      <c r="Z136" s="17">
        <v>4.5369585378880799E-2</v>
      </c>
      <c r="AA136" s="17">
        <v>5.3703576096999397E-2</v>
      </c>
      <c r="AB136" s="17">
        <v>0</v>
      </c>
      <c r="AC136" s="17"/>
      <c r="AD136" s="17">
        <v>5.1829251453053699E-2</v>
      </c>
    </row>
    <row r="137" spans="2:30" x14ac:dyDescent="0.35">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row>
    <row r="138" spans="2:30" x14ac:dyDescent="0.35">
      <c r="B138" s="6" t="s">
        <v>102</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row>
    <row r="139" spans="2:30" x14ac:dyDescent="0.35">
      <c r="B139" s="26" t="s">
        <v>52</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row>
    <row r="140" spans="2:30" x14ac:dyDescent="0.35">
      <c r="B140" t="s">
        <v>97</v>
      </c>
      <c r="C140" s="17">
        <v>0.200914876593488</v>
      </c>
      <c r="D140" s="17">
        <v>0.19195939846113499</v>
      </c>
      <c r="E140" s="17">
        <v>0.20885532171891</v>
      </c>
      <c r="F140" s="17"/>
      <c r="G140" s="17">
        <v>0.187968772560346</v>
      </c>
      <c r="H140" s="17">
        <v>0.21385791927181</v>
      </c>
      <c r="I140" s="17">
        <v>0.20032026958114699</v>
      </c>
      <c r="J140" s="17"/>
      <c r="K140" s="17">
        <v>0.204360187888979</v>
      </c>
      <c r="L140" s="17">
        <v>0.18814462588956599</v>
      </c>
      <c r="M140" s="17">
        <v>0.25455453909675602</v>
      </c>
      <c r="N140" s="17">
        <v>0.15401556413644901</v>
      </c>
      <c r="O140" s="17">
        <v>0.18264717010037401</v>
      </c>
      <c r="P140" s="17">
        <v>0.23694961265971101</v>
      </c>
      <c r="Q140" s="17">
        <v>0.24089145005215701</v>
      </c>
      <c r="R140" s="17">
        <v>0.163108209057789</v>
      </c>
      <c r="S140" s="17">
        <v>0.21903071870122201</v>
      </c>
      <c r="T140" s="17">
        <v>0.15034982800954499</v>
      </c>
      <c r="U140" s="17">
        <v>0.20515187559902701</v>
      </c>
      <c r="V140" s="17">
        <v>0.159010547792757</v>
      </c>
      <c r="W140" s="17"/>
      <c r="X140" s="17">
        <v>0.21094684789330501</v>
      </c>
      <c r="Y140" s="17">
        <v>0.203783753279043</v>
      </c>
      <c r="Z140" s="17">
        <v>0.192785448016249</v>
      </c>
      <c r="AA140" s="17">
        <v>0.17062902166812499</v>
      </c>
      <c r="AB140" s="17">
        <v>0</v>
      </c>
      <c r="AC140" s="17"/>
      <c r="AD140" s="17">
        <v>0.22095056273714</v>
      </c>
    </row>
    <row r="141" spans="2:30" x14ac:dyDescent="0.35">
      <c r="B141" t="s">
        <v>98</v>
      </c>
      <c r="C141" s="17">
        <v>0.384339979474836</v>
      </c>
      <c r="D141" s="17">
        <v>0.37034610374057297</v>
      </c>
      <c r="E141" s="17">
        <v>0.40209488679692701</v>
      </c>
      <c r="F141" s="17"/>
      <c r="G141" s="17">
        <v>0.39908836158127797</v>
      </c>
      <c r="H141" s="17">
        <v>0.35173022705439699</v>
      </c>
      <c r="I141" s="17">
        <v>0.40152570756218797</v>
      </c>
      <c r="J141" s="17"/>
      <c r="K141" s="17">
        <v>0.33760435888047202</v>
      </c>
      <c r="L141" s="17">
        <v>0.454015921740891</v>
      </c>
      <c r="M141" s="17">
        <v>0.37558722888562401</v>
      </c>
      <c r="N141" s="17">
        <v>0.47948511427504398</v>
      </c>
      <c r="O141" s="17">
        <v>0.38089979022463899</v>
      </c>
      <c r="P141" s="17">
        <v>0.35745507712082503</v>
      </c>
      <c r="Q141" s="17">
        <v>0.36809900331836998</v>
      </c>
      <c r="R141" s="17">
        <v>0.415037177643306</v>
      </c>
      <c r="S141" s="17">
        <v>0.31864242416017602</v>
      </c>
      <c r="T141" s="17">
        <v>0.50599599216408497</v>
      </c>
      <c r="U141" s="17">
        <v>0.24747809788973699</v>
      </c>
      <c r="V141" s="17">
        <v>0.27153637348887899</v>
      </c>
      <c r="W141" s="17"/>
      <c r="X141" s="17">
        <v>0.44507114909485002</v>
      </c>
      <c r="Y141" s="17">
        <v>0.372017013554025</v>
      </c>
      <c r="Z141" s="17">
        <v>0.347851908438923</v>
      </c>
      <c r="AA141" s="17">
        <v>0.41799476866621399</v>
      </c>
      <c r="AB141" s="17">
        <v>0.86143580517341101</v>
      </c>
      <c r="AC141" s="17"/>
      <c r="AD141" s="17">
        <v>0.406916003892137</v>
      </c>
    </row>
    <row r="142" spans="2:30" x14ac:dyDescent="0.35">
      <c r="B142" t="s">
        <v>99</v>
      </c>
      <c r="C142" s="17">
        <v>0.23847962124465</v>
      </c>
      <c r="D142" s="17">
        <v>0.24659348496561001</v>
      </c>
      <c r="E142" s="17">
        <v>0.23016146945034999</v>
      </c>
      <c r="F142" s="17"/>
      <c r="G142" s="17">
        <v>0.24772139419764999</v>
      </c>
      <c r="H142" s="17">
        <v>0.25268194613405198</v>
      </c>
      <c r="I142" s="17">
        <v>0.21724216930115001</v>
      </c>
      <c r="J142" s="17"/>
      <c r="K142" s="17">
        <v>0.27966847328580302</v>
      </c>
      <c r="L142" s="17">
        <v>0.20787339902138099</v>
      </c>
      <c r="M142" s="17">
        <v>0.183205769318734</v>
      </c>
      <c r="N142" s="17">
        <v>0.18263863129796401</v>
      </c>
      <c r="O142" s="17">
        <v>0.192086290316308</v>
      </c>
      <c r="P142" s="17">
        <v>0.22444013884904501</v>
      </c>
      <c r="Q142" s="17">
        <v>0.21730759721534301</v>
      </c>
      <c r="R142" s="17">
        <v>0.234431507787561</v>
      </c>
      <c r="S142" s="17">
        <v>0.24043629971816</v>
      </c>
      <c r="T142" s="17">
        <v>0.32844023265827099</v>
      </c>
      <c r="U142" s="17">
        <v>0.300212862273114</v>
      </c>
      <c r="V142" s="17">
        <v>0.38615837344550302</v>
      </c>
      <c r="W142" s="17"/>
      <c r="X142" s="17">
        <v>0.19451225241393799</v>
      </c>
      <c r="Y142" s="17">
        <v>0.24331948369099099</v>
      </c>
      <c r="Z142" s="17">
        <v>0.274880682771945</v>
      </c>
      <c r="AA142" s="17">
        <v>0.195618794648625</v>
      </c>
      <c r="AB142" s="17">
        <v>0.13856419482658899</v>
      </c>
      <c r="AC142" s="17"/>
      <c r="AD142" s="17">
        <v>0.215407280243227</v>
      </c>
    </row>
    <row r="143" spans="2:30" x14ac:dyDescent="0.35">
      <c r="B143" t="s">
        <v>100</v>
      </c>
      <c r="C143" s="17">
        <v>5.8480444922221798E-2</v>
      </c>
      <c r="D143" s="17">
        <v>6.7509708899343407E-2</v>
      </c>
      <c r="E143" s="17">
        <v>4.8403170847801602E-2</v>
      </c>
      <c r="F143" s="17"/>
      <c r="G143" s="17">
        <v>5.3735644781044298E-2</v>
      </c>
      <c r="H143" s="17">
        <v>5.56777499623363E-2</v>
      </c>
      <c r="I143" s="17">
        <v>6.5235880928755596E-2</v>
      </c>
      <c r="J143" s="17"/>
      <c r="K143" s="17">
        <v>7.7449914164993597E-2</v>
      </c>
      <c r="L143" s="17">
        <v>4.5284991578791602E-2</v>
      </c>
      <c r="M143" s="17">
        <v>7.1292255867499904E-2</v>
      </c>
      <c r="N143" s="17">
        <v>3.9179440836952399E-2</v>
      </c>
      <c r="O143" s="17">
        <v>0.143373820959074</v>
      </c>
      <c r="P143" s="17">
        <v>8.8008216934200703E-2</v>
      </c>
      <c r="Q143" s="17">
        <v>2.1981221280422101E-2</v>
      </c>
      <c r="R143" s="17">
        <v>7.4271267981335404E-2</v>
      </c>
      <c r="S143" s="17">
        <v>3.97217680737273E-2</v>
      </c>
      <c r="T143" s="17">
        <v>0</v>
      </c>
      <c r="U143" s="17">
        <v>6.6242283133382499E-2</v>
      </c>
      <c r="V143" s="17">
        <v>4.1653842213640997E-2</v>
      </c>
      <c r="W143" s="17"/>
      <c r="X143" s="17">
        <v>5.8077721405766801E-2</v>
      </c>
      <c r="Y143" s="17">
        <v>4.99676252270694E-2</v>
      </c>
      <c r="Z143" s="17">
        <v>6.0122188099645701E-2</v>
      </c>
      <c r="AA143" s="17">
        <v>0.146457382698053</v>
      </c>
      <c r="AB143" s="17">
        <v>0</v>
      </c>
      <c r="AC143" s="17"/>
      <c r="AD143" s="17">
        <v>5.8857128717468399E-2</v>
      </c>
    </row>
    <row r="144" spans="2:30" x14ac:dyDescent="0.35">
      <c r="B144" t="s">
        <v>101</v>
      </c>
      <c r="C144" s="17">
        <v>1.35788572634264E-2</v>
      </c>
      <c r="D144" s="17">
        <v>2.15125177903281E-2</v>
      </c>
      <c r="E144" s="17">
        <v>5.4611202559826004E-3</v>
      </c>
      <c r="F144" s="17"/>
      <c r="G144" s="17">
        <v>9.1782628545263398E-3</v>
      </c>
      <c r="H144" s="17">
        <v>1.0612723842560399E-2</v>
      </c>
      <c r="I144" s="17">
        <v>2.0183136401120402E-2</v>
      </c>
      <c r="J144" s="17"/>
      <c r="K144" s="17">
        <v>5.6776657311596703E-3</v>
      </c>
      <c r="L144" s="17">
        <v>0</v>
      </c>
      <c r="M144" s="17">
        <v>0</v>
      </c>
      <c r="N144" s="17">
        <v>7.7150454631627896E-2</v>
      </c>
      <c r="O144" s="17">
        <v>0</v>
      </c>
      <c r="P144" s="17">
        <v>1.03800292651251E-2</v>
      </c>
      <c r="Q144" s="17">
        <v>2.2777903743190098E-2</v>
      </c>
      <c r="R144" s="17">
        <v>0</v>
      </c>
      <c r="S144" s="17">
        <v>8.8194747756888594E-3</v>
      </c>
      <c r="T144" s="17">
        <v>1.5213947168099E-2</v>
      </c>
      <c r="U144" s="17">
        <v>0</v>
      </c>
      <c r="V144" s="17">
        <v>3.43588818606336E-2</v>
      </c>
      <c r="W144" s="17"/>
      <c r="X144" s="17">
        <v>1.70812700710276E-2</v>
      </c>
      <c r="Y144" s="17">
        <v>1.5744548167312699E-2</v>
      </c>
      <c r="Z144" s="17">
        <v>9.6320209749327802E-3</v>
      </c>
      <c r="AA144" s="17">
        <v>0</v>
      </c>
      <c r="AB144" s="17">
        <v>0</v>
      </c>
      <c r="AC144" s="17"/>
      <c r="AD144" s="17">
        <v>1.1237382371732199E-2</v>
      </c>
    </row>
    <row r="145" spans="2:30" x14ac:dyDescent="0.35">
      <c r="B145" t="s">
        <v>50</v>
      </c>
      <c r="C145" s="17">
        <v>0.104206220501378</v>
      </c>
      <c r="D145" s="17">
        <v>0.10207878614301</v>
      </c>
      <c r="E145" s="17">
        <v>0.105024030930028</v>
      </c>
      <c r="F145" s="17"/>
      <c r="G145" s="17">
        <v>0.10230756402515501</v>
      </c>
      <c r="H145" s="17">
        <v>0.115439433734844</v>
      </c>
      <c r="I145" s="17">
        <v>9.5492836225639102E-2</v>
      </c>
      <c r="J145" s="17"/>
      <c r="K145" s="17">
        <v>9.5239400048592104E-2</v>
      </c>
      <c r="L145" s="17">
        <v>0.104681061769371</v>
      </c>
      <c r="M145" s="17">
        <v>0.11536020683138599</v>
      </c>
      <c r="N145" s="17">
        <v>6.75307948219636E-2</v>
      </c>
      <c r="O145" s="17">
        <v>0.100992928399606</v>
      </c>
      <c r="P145" s="17">
        <v>8.27669251710932E-2</v>
      </c>
      <c r="Q145" s="17">
        <v>0.12894282439051799</v>
      </c>
      <c r="R145" s="17">
        <v>0.113151837530008</v>
      </c>
      <c r="S145" s="17">
        <v>0.17334931457102601</v>
      </c>
      <c r="T145" s="17">
        <v>0</v>
      </c>
      <c r="U145" s="17">
        <v>0.18091488110473999</v>
      </c>
      <c r="V145" s="17">
        <v>0.10728198119858701</v>
      </c>
      <c r="W145" s="17"/>
      <c r="X145" s="17">
        <v>7.4310759121112693E-2</v>
      </c>
      <c r="Y145" s="17">
        <v>0.115167576081559</v>
      </c>
      <c r="Z145" s="17">
        <v>0.114727751698304</v>
      </c>
      <c r="AA145" s="17">
        <v>6.9300032318983101E-2</v>
      </c>
      <c r="AB145" s="17">
        <v>0</v>
      </c>
      <c r="AC145" s="17"/>
      <c r="AD145" s="17">
        <v>8.6631642038295098E-2</v>
      </c>
    </row>
    <row r="146" spans="2:30" x14ac:dyDescent="0.35">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row>
    <row r="147" spans="2:30" x14ac:dyDescent="0.35">
      <c r="B147" s="6" t="s">
        <v>111</v>
      </c>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row>
    <row r="148" spans="2:30" x14ac:dyDescent="0.35">
      <c r="B148" s="26" t="s">
        <v>112</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row>
    <row r="149" spans="2:30" x14ac:dyDescent="0.35">
      <c r="B149" t="s">
        <v>103</v>
      </c>
      <c r="C149" s="17">
        <v>0.54482164888686702</v>
      </c>
      <c r="D149" s="17">
        <v>0.51229948323487196</v>
      </c>
      <c r="E149" s="17">
        <v>0.57391359491278804</v>
      </c>
      <c r="F149" s="17"/>
      <c r="G149" s="17">
        <v>0.543594095019726</v>
      </c>
      <c r="H149" s="17">
        <v>0.54436903812495396</v>
      </c>
      <c r="I149" s="17">
        <v>0.54626590778505302</v>
      </c>
      <c r="J149" s="17"/>
      <c r="K149" s="17">
        <v>0.50079818346943905</v>
      </c>
      <c r="L149" s="17">
        <v>0.53487866310979304</v>
      </c>
      <c r="M149" s="17">
        <v>0.60655189768669304</v>
      </c>
      <c r="N149" s="17">
        <v>0.53641897788007797</v>
      </c>
      <c r="O149" s="17">
        <v>0.63324637039613996</v>
      </c>
      <c r="P149" s="17">
        <v>0.44282376786327499</v>
      </c>
      <c r="Q149" s="17">
        <v>0.56597293221532197</v>
      </c>
      <c r="R149" s="17">
        <v>0.59948944696580797</v>
      </c>
      <c r="S149" s="17">
        <v>0.50995912204456995</v>
      </c>
      <c r="T149" s="17">
        <v>0.62970198683855105</v>
      </c>
      <c r="U149" s="17">
        <v>0.46940862256080201</v>
      </c>
      <c r="V149" s="17">
        <v>0.54915155147849504</v>
      </c>
      <c r="W149" s="17"/>
      <c r="X149" s="17">
        <v>0.54983865511780705</v>
      </c>
      <c r="Y149" s="17">
        <v>0.55829756478607195</v>
      </c>
      <c r="Z149" s="17">
        <v>0.53834788627773</v>
      </c>
      <c r="AA149" s="17">
        <v>0.49834884217306402</v>
      </c>
      <c r="AB149" s="17">
        <v>0.35515190488300402</v>
      </c>
      <c r="AC149" s="17"/>
      <c r="AD149" s="17">
        <v>0.54380024925001802</v>
      </c>
    </row>
    <row r="150" spans="2:30" x14ac:dyDescent="0.35">
      <c r="B150" t="s">
        <v>104</v>
      </c>
      <c r="C150" s="17">
        <v>0.43190078285050798</v>
      </c>
      <c r="D150" s="17">
        <v>0.45746742128088702</v>
      </c>
      <c r="E150" s="17">
        <v>0.40218881541790502</v>
      </c>
      <c r="F150" s="17"/>
      <c r="G150" s="17">
        <v>0.43888025991733998</v>
      </c>
      <c r="H150" s="17">
        <v>0.412923903370853</v>
      </c>
      <c r="I150" s="17">
        <v>0.44240341201856498</v>
      </c>
      <c r="J150" s="17"/>
      <c r="K150" s="17">
        <v>0.38400692327454899</v>
      </c>
      <c r="L150" s="17">
        <v>0.46772389358750299</v>
      </c>
      <c r="M150" s="17">
        <v>0.385184557956322</v>
      </c>
      <c r="N150" s="17">
        <v>0.33338359160818798</v>
      </c>
      <c r="O150" s="17">
        <v>0.51392525952589396</v>
      </c>
      <c r="P150" s="17">
        <v>0.48785458409733001</v>
      </c>
      <c r="Q150" s="17">
        <v>0.49120289147512902</v>
      </c>
      <c r="R150" s="17">
        <v>0.52698174135007503</v>
      </c>
      <c r="S150" s="17">
        <v>0.41530314958456799</v>
      </c>
      <c r="T150" s="17">
        <v>0.38534566234558498</v>
      </c>
      <c r="U150" s="17">
        <v>0.42057266312085501</v>
      </c>
      <c r="V150" s="17">
        <v>0.45071282554468101</v>
      </c>
      <c r="W150" s="17"/>
      <c r="X150" s="17">
        <v>0.44217700762833201</v>
      </c>
      <c r="Y150" s="17">
        <v>0.44826684603879002</v>
      </c>
      <c r="Z150" s="17">
        <v>0.43139621374544901</v>
      </c>
      <c r="AA150" s="17">
        <v>0.24765972993230501</v>
      </c>
      <c r="AB150" s="17">
        <v>0.64094285544529594</v>
      </c>
      <c r="AC150" s="17"/>
      <c r="AD150" s="17">
        <v>0.390950042189186</v>
      </c>
    </row>
    <row r="151" spans="2:30" x14ac:dyDescent="0.35">
      <c r="B151" t="s">
        <v>105</v>
      </c>
      <c r="C151" s="17">
        <v>0.39064449194864298</v>
      </c>
      <c r="D151" s="17">
        <v>0.37461738552350399</v>
      </c>
      <c r="E151" s="17">
        <v>0.41105325992759401</v>
      </c>
      <c r="F151" s="17"/>
      <c r="G151" s="17">
        <v>0.347801339973347</v>
      </c>
      <c r="H151" s="17">
        <v>0.41023747532731702</v>
      </c>
      <c r="I151" s="17">
        <v>0.410318604264307</v>
      </c>
      <c r="J151" s="17"/>
      <c r="K151" s="17">
        <v>0.50114377001343302</v>
      </c>
      <c r="L151" s="17">
        <v>0.33640690394709699</v>
      </c>
      <c r="M151" s="17">
        <v>0.472504140067453</v>
      </c>
      <c r="N151" s="17">
        <v>0.34975925374880801</v>
      </c>
      <c r="O151" s="17">
        <v>0.35618597466672702</v>
      </c>
      <c r="P151" s="17">
        <v>0.44299354405198799</v>
      </c>
      <c r="Q151" s="17">
        <v>0.29349776087993001</v>
      </c>
      <c r="R151" s="17">
        <v>0.44236828653596799</v>
      </c>
      <c r="S151" s="17">
        <v>0.39278082443293999</v>
      </c>
      <c r="T151" s="17">
        <v>0.34907804176176999</v>
      </c>
      <c r="U151" s="17">
        <v>0.34862426376588301</v>
      </c>
      <c r="V151" s="17">
        <v>0.37115022805006598</v>
      </c>
      <c r="W151" s="17"/>
      <c r="X151" s="17">
        <v>0.316083585580611</v>
      </c>
      <c r="Y151" s="17">
        <v>0.43572320818774202</v>
      </c>
      <c r="Z151" s="17">
        <v>0.33919792393213799</v>
      </c>
      <c r="AA151" s="17">
        <v>0.44711516219119302</v>
      </c>
      <c r="AB151" s="17">
        <v>0</v>
      </c>
      <c r="AC151" s="17"/>
      <c r="AD151" s="17">
        <v>0.39243001212013801</v>
      </c>
    </row>
    <row r="152" spans="2:30" x14ac:dyDescent="0.35">
      <c r="B152" t="s">
        <v>106</v>
      </c>
      <c r="C152" s="17">
        <v>0.354986842834909</v>
      </c>
      <c r="D152" s="17">
        <v>0.37518438824515998</v>
      </c>
      <c r="E152" s="17">
        <v>0.339018685529064</v>
      </c>
      <c r="F152" s="17"/>
      <c r="G152" s="17">
        <v>0.30792575854961901</v>
      </c>
      <c r="H152" s="17">
        <v>0.38273489419906098</v>
      </c>
      <c r="I152" s="17">
        <v>0.371191124926745</v>
      </c>
      <c r="J152" s="17"/>
      <c r="K152" s="17">
        <v>0.38722316316330202</v>
      </c>
      <c r="L152" s="17">
        <v>0.33463109890067</v>
      </c>
      <c r="M152" s="17">
        <v>0.42708894270533398</v>
      </c>
      <c r="N152" s="17">
        <v>0.38411859635544998</v>
      </c>
      <c r="O152" s="17">
        <v>0.24946377634943501</v>
      </c>
      <c r="P152" s="17">
        <v>0.33984698566111499</v>
      </c>
      <c r="Q152" s="17">
        <v>0.45791059967153402</v>
      </c>
      <c r="R152" s="17">
        <v>0.35288279289583002</v>
      </c>
      <c r="S152" s="17">
        <v>0.38468618361503998</v>
      </c>
      <c r="T152" s="17">
        <v>0.19092600054377501</v>
      </c>
      <c r="U152" s="17">
        <v>0.31899265439177599</v>
      </c>
      <c r="V152" s="17">
        <v>0.476660346626122</v>
      </c>
      <c r="W152" s="17"/>
      <c r="X152" s="17">
        <v>0.26329566953174899</v>
      </c>
      <c r="Y152" s="17">
        <v>0.35596026854785001</v>
      </c>
      <c r="Z152" s="17">
        <v>0.44040437076218403</v>
      </c>
      <c r="AA152" s="17">
        <v>0.53012315034786694</v>
      </c>
      <c r="AB152" s="17">
        <v>0.39000856484212698</v>
      </c>
      <c r="AC152" s="17"/>
      <c r="AD152" s="17">
        <v>0.35935229851598999</v>
      </c>
    </row>
    <row r="153" spans="2:30" x14ac:dyDescent="0.35">
      <c r="B153" t="s">
        <v>107</v>
      </c>
      <c r="C153" s="17">
        <v>0.35451442679145401</v>
      </c>
      <c r="D153" s="17">
        <v>0.367717545134436</v>
      </c>
      <c r="E153" s="17">
        <v>0.33554507205613698</v>
      </c>
      <c r="F153" s="17"/>
      <c r="G153" s="17">
        <v>0.36490407136755298</v>
      </c>
      <c r="H153" s="17">
        <v>0.38202606477796602</v>
      </c>
      <c r="I153" s="17">
        <v>0.32172622723330901</v>
      </c>
      <c r="J153" s="17"/>
      <c r="K153" s="17">
        <v>0.448982676251305</v>
      </c>
      <c r="L153" s="17">
        <v>0.29714087751021701</v>
      </c>
      <c r="M153" s="17">
        <v>0.37385425520932197</v>
      </c>
      <c r="N153" s="17">
        <v>0.296068520903291</v>
      </c>
      <c r="O153" s="17">
        <v>0.38914413028095901</v>
      </c>
      <c r="P153" s="17">
        <v>0.33394227948178001</v>
      </c>
      <c r="Q153" s="17">
        <v>0.41571808984626801</v>
      </c>
      <c r="R153" s="17">
        <v>0.27097558657201998</v>
      </c>
      <c r="S153" s="17">
        <v>0.36900728365888602</v>
      </c>
      <c r="T153" s="17">
        <v>0.37474999791962499</v>
      </c>
      <c r="U153" s="17">
        <v>0.22025958270513701</v>
      </c>
      <c r="V153" s="17">
        <v>0.29756343244842098</v>
      </c>
      <c r="W153" s="17"/>
      <c r="X153" s="17">
        <v>0.33732140833104801</v>
      </c>
      <c r="Y153" s="17">
        <v>0.36464507800753998</v>
      </c>
      <c r="Z153" s="17">
        <v>0.33489590208056103</v>
      </c>
      <c r="AA153" s="17">
        <v>0.38172911060220999</v>
      </c>
      <c r="AB153" s="17">
        <v>0.64094285544529594</v>
      </c>
      <c r="AC153" s="17"/>
      <c r="AD153" s="17">
        <v>0.34560326048496398</v>
      </c>
    </row>
    <row r="154" spans="2:30" x14ac:dyDescent="0.35">
      <c r="B154" t="s">
        <v>108</v>
      </c>
      <c r="C154" s="17">
        <v>0.31625675899914701</v>
      </c>
      <c r="D154" s="17">
        <v>0.35904286247171102</v>
      </c>
      <c r="E154" s="17">
        <v>0.27467863506030998</v>
      </c>
      <c r="F154" s="17"/>
      <c r="G154" s="17">
        <v>0.323827898822727</v>
      </c>
      <c r="H154" s="17">
        <v>0.33838598048972801</v>
      </c>
      <c r="I154" s="17">
        <v>0.29055625897555698</v>
      </c>
      <c r="J154" s="17"/>
      <c r="K154" s="17">
        <v>0.39934416096333902</v>
      </c>
      <c r="L154" s="17">
        <v>0.27643279049689301</v>
      </c>
      <c r="M154" s="17">
        <v>0.356136733254241</v>
      </c>
      <c r="N154" s="17">
        <v>0.134201348037081</v>
      </c>
      <c r="O154" s="17">
        <v>0.33860528394856199</v>
      </c>
      <c r="P154" s="17">
        <v>0.32358026094495401</v>
      </c>
      <c r="Q154" s="17">
        <v>0.34798693609279302</v>
      </c>
      <c r="R154" s="17">
        <v>0.40721754677091299</v>
      </c>
      <c r="S154" s="17">
        <v>0.30338981093703099</v>
      </c>
      <c r="T154" s="17">
        <v>0.34724079750819298</v>
      </c>
      <c r="U154" s="17">
        <v>0.281726553261676</v>
      </c>
      <c r="V154" s="17">
        <v>0.30632720317080397</v>
      </c>
      <c r="W154" s="17"/>
      <c r="X154" s="17">
        <v>0.29974435399979399</v>
      </c>
      <c r="Y154" s="17">
        <v>0.348899993593624</v>
      </c>
      <c r="Z154" s="17">
        <v>0.23262409623873301</v>
      </c>
      <c r="AA154" s="17">
        <v>0.34954381323490002</v>
      </c>
      <c r="AB154" s="17">
        <v>0.19500428242106299</v>
      </c>
      <c r="AC154" s="17"/>
      <c r="AD154" s="17">
        <v>0.340986217657957</v>
      </c>
    </row>
    <row r="155" spans="2:30" x14ac:dyDescent="0.35">
      <c r="B155" t="s">
        <v>109</v>
      </c>
      <c r="C155" s="17">
        <v>0.27637590045601002</v>
      </c>
      <c r="D155" s="17">
        <v>0.27419294117329501</v>
      </c>
      <c r="E155" s="17">
        <v>0.28013667888229998</v>
      </c>
      <c r="F155" s="17"/>
      <c r="G155" s="17">
        <v>0.28074339269523102</v>
      </c>
      <c r="H155" s="17">
        <v>0.261400960475</v>
      </c>
      <c r="I155" s="17">
        <v>0.28564001936282202</v>
      </c>
      <c r="J155" s="17"/>
      <c r="K155" s="17">
        <v>0.27537173410989402</v>
      </c>
      <c r="L155" s="17">
        <v>0.23328002988062399</v>
      </c>
      <c r="M155" s="17">
        <v>0.365336428171114</v>
      </c>
      <c r="N155" s="17">
        <v>0.231454813582987</v>
      </c>
      <c r="O155" s="17">
        <v>0.392068300304311</v>
      </c>
      <c r="P155" s="17">
        <v>0.233769247196005</v>
      </c>
      <c r="Q155" s="17">
        <v>0.23577875474714199</v>
      </c>
      <c r="R155" s="17">
        <v>0.32499100127375902</v>
      </c>
      <c r="S155" s="17">
        <v>0.29903122791589898</v>
      </c>
      <c r="T155" s="17">
        <v>0.26250519226389701</v>
      </c>
      <c r="U155" s="17">
        <v>0.13118912703757399</v>
      </c>
      <c r="V155" s="17">
        <v>0.466068574846773</v>
      </c>
      <c r="W155" s="17"/>
      <c r="X155" s="17">
        <v>0.28164535321289602</v>
      </c>
      <c r="Y155" s="17">
        <v>0.30506095436941899</v>
      </c>
      <c r="Z155" s="17">
        <v>0.21337426066981399</v>
      </c>
      <c r="AA155" s="17">
        <v>0.31996954301594899</v>
      </c>
      <c r="AB155" s="17">
        <v>0</v>
      </c>
      <c r="AC155" s="17"/>
      <c r="AD155" s="17">
        <v>0.285706400044002</v>
      </c>
    </row>
    <row r="156" spans="2:30" x14ac:dyDescent="0.35">
      <c r="B156" t="s">
        <v>50</v>
      </c>
      <c r="C156" s="17">
        <v>1.7016443535861601E-2</v>
      </c>
      <c r="D156" s="17">
        <v>2.07767622326759E-2</v>
      </c>
      <c r="E156" s="17">
        <v>1.36760474852468E-2</v>
      </c>
      <c r="F156" s="17"/>
      <c r="G156" s="17">
        <v>1.24935791448888E-2</v>
      </c>
      <c r="H156" s="17">
        <v>2.2116698922242901E-2</v>
      </c>
      <c r="I156" s="17">
        <v>1.64605345907981E-2</v>
      </c>
      <c r="J156" s="17"/>
      <c r="K156" s="17">
        <v>0</v>
      </c>
      <c r="L156" s="17">
        <v>3.5237127134897198E-2</v>
      </c>
      <c r="M156" s="17">
        <v>0</v>
      </c>
      <c r="N156" s="17">
        <v>5.4177960475230297E-2</v>
      </c>
      <c r="O156" s="17">
        <v>0</v>
      </c>
      <c r="P156" s="17">
        <v>4.9330368907687397E-2</v>
      </c>
      <c r="Q156" s="17">
        <v>0</v>
      </c>
      <c r="R156" s="17">
        <v>0</v>
      </c>
      <c r="S156" s="17">
        <v>0</v>
      </c>
      <c r="T156" s="17">
        <v>2.5107080392040199E-2</v>
      </c>
      <c r="U156" s="17">
        <v>0</v>
      </c>
      <c r="V156" s="17">
        <v>0</v>
      </c>
      <c r="W156" s="17"/>
      <c r="X156" s="17">
        <v>8.8451501439138908E-3</v>
      </c>
      <c r="Y156" s="17">
        <v>2.6508361415687701E-2</v>
      </c>
      <c r="Z156" s="17">
        <v>0</v>
      </c>
      <c r="AA156" s="17">
        <v>3.3461560148063903E-2</v>
      </c>
      <c r="AB156" s="17">
        <v>0</v>
      </c>
      <c r="AC156" s="17"/>
      <c r="AD156" s="17">
        <v>2.1319325486723599E-2</v>
      </c>
    </row>
    <row r="157" spans="2:30" x14ac:dyDescent="0.35">
      <c r="B157" t="s">
        <v>110</v>
      </c>
      <c r="C157" s="17">
        <v>7.15672243770628E-3</v>
      </c>
      <c r="D157" s="17">
        <v>4.5535550880738598E-3</v>
      </c>
      <c r="E157" s="17">
        <v>6.5639602160564303E-3</v>
      </c>
      <c r="F157" s="17"/>
      <c r="G157" s="17">
        <v>1.83155243038516E-2</v>
      </c>
      <c r="H157" s="17">
        <v>4.3940625920240398E-3</v>
      </c>
      <c r="I157" s="17">
        <v>0</v>
      </c>
      <c r="J157" s="17"/>
      <c r="K157" s="17">
        <v>0</v>
      </c>
      <c r="L157" s="17">
        <v>0</v>
      </c>
      <c r="M157" s="17">
        <v>0</v>
      </c>
      <c r="N157" s="17">
        <v>0</v>
      </c>
      <c r="O157" s="17">
        <v>0</v>
      </c>
      <c r="P157" s="17">
        <v>0</v>
      </c>
      <c r="Q157" s="17">
        <v>0</v>
      </c>
      <c r="R157" s="17">
        <v>0</v>
      </c>
      <c r="S157" s="17">
        <v>1.3530328265184299E-2</v>
      </c>
      <c r="T157" s="17">
        <v>2.1080032656528601E-2</v>
      </c>
      <c r="U157" s="17">
        <v>4.5302471485318303E-2</v>
      </c>
      <c r="V157" s="17">
        <v>0.104790427658566</v>
      </c>
      <c r="W157" s="17"/>
      <c r="X157" s="17">
        <v>0</v>
      </c>
      <c r="Y157" s="17">
        <v>1.16092723020169E-2</v>
      </c>
      <c r="Z157" s="17">
        <v>8.2274939315793803E-3</v>
      </c>
      <c r="AA157" s="17">
        <v>0</v>
      </c>
      <c r="AB157" s="17">
        <v>0</v>
      </c>
      <c r="AC157" s="17"/>
      <c r="AD157" s="17">
        <v>6.8265143283658897E-3</v>
      </c>
    </row>
    <row r="158" spans="2:30" x14ac:dyDescent="0.35">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row>
    <row r="159" spans="2:30" x14ac:dyDescent="0.35">
      <c r="B159" s="6" t="s">
        <v>123</v>
      </c>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row>
    <row r="160" spans="2:30" x14ac:dyDescent="0.35">
      <c r="B160" s="26" t="s">
        <v>52</v>
      </c>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row>
    <row r="161" spans="2:30" x14ac:dyDescent="0.35">
      <c r="B161" t="s">
        <v>120</v>
      </c>
      <c r="C161" s="17">
        <v>0.613025817588007</v>
      </c>
      <c r="D161" s="17">
        <v>0.59644525569733198</v>
      </c>
      <c r="E161" s="17">
        <v>0.62758994916045396</v>
      </c>
      <c r="F161" s="17"/>
      <c r="G161" s="17">
        <v>0.64287356998359901</v>
      </c>
      <c r="H161" s="17">
        <v>0.60172798028890995</v>
      </c>
      <c r="I161" s="17">
        <v>0.59726184662611204</v>
      </c>
      <c r="J161" s="17"/>
      <c r="K161" s="17">
        <v>0.62772046177265794</v>
      </c>
      <c r="L161" s="17">
        <v>0.61161054328519704</v>
      </c>
      <c r="M161" s="17">
        <v>0.62779383383260601</v>
      </c>
      <c r="N161" s="17">
        <v>0.51201647371752801</v>
      </c>
      <c r="O161" s="17">
        <v>0.62555381504173002</v>
      </c>
      <c r="P161" s="17">
        <v>0.61835686090295205</v>
      </c>
      <c r="Q161" s="17">
        <v>0.654207426736923</v>
      </c>
      <c r="R161" s="17">
        <v>0.61696019317330097</v>
      </c>
      <c r="S161" s="17">
        <v>0.54288019412208799</v>
      </c>
      <c r="T161" s="17">
        <v>0.72716454098697403</v>
      </c>
      <c r="U161" s="17">
        <v>0.71724005595692897</v>
      </c>
      <c r="V161" s="17">
        <v>0.422568371161609</v>
      </c>
      <c r="W161" s="17"/>
      <c r="X161" s="17">
        <v>0.65762302981715404</v>
      </c>
      <c r="Y161" s="17">
        <v>0.61313223438241804</v>
      </c>
      <c r="Z161" s="17">
        <v>0.56438764692492105</v>
      </c>
      <c r="AA161" s="17">
        <v>0.57045793827580504</v>
      </c>
      <c r="AB161" s="17">
        <v>0.69405943285823901</v>
      </c>
      <c r="AC161" s="17"/>
      <c r="AD161" s="17">
        <v>0.64032983338097005</v>
      </c>
    </row>
    <row r="162" spans="2:30" x14ac:dyDescent="0.35">
      <c r="B162" t="s">
        <v>121</v>
      </c>
      <c r="C162" s="17">
        <v>0.27045371879081398</v>
      </c>
      <c r="D162" s="17">
        <v>0.28626426618113299</v>
      </c>
      <c r="E162" s="17">
        <v>0.25404152404265701</v>
      </c>
      <c r="F162" s="17"/>
      <c r="G162" s="17">
        <v>0.25924520266269202</v>
      </c>
      <c r="H162" s="17">
        <v>0.27409963609244897</v>
      </c>
      <c r="I162" s="17">
        <v>0.27692482454897899</v>
      </c>
      <c r="J162" s="17"/>
      <c r="K162" s="17">
        <v>0.25569730925427497</v>
      </c>
      <c r="L162" s="17">
        <v>0.25676233805687099</v>
      </c>
      <c r="M162" s="17">
        <v>0.26275564413872099</v>
      </c>
      <c r="N162" s="17">
        <v>0.32250221215307001</v>
      </c>
      <c r="O162" s="17">
        <v>0.20685066812185199</v>
      </c>
      <c r="P162" s="17">
        <v>0.32592732941651098</v>
      </c>
      <c r="Q162" s="17">
        <v>0.28720060191922803</v>
      </c>
      <c r="R162" s="17">
        <v>0.292139293828723</v>
      </c>
      <c r="S162" s="17">
        <v>0.31941966133945698</v>
      </c>
      <c r="T162" s="17">
        <v>0.15499221253440101</v>
      </c>
      <c r="U162" s="17">
        <v>0.24587873533051</v>
      </c>
      <c r="V162" s="17">
        <v>0.347549097563153</v>
      </c>
      <c r="W162" s="17"/>
      <c r="X162" s="17">
        <v>0.23471204114385699</v>
      </c>
      <c r="Y162" s="17">
        <v>0.27799028939185599</v>
      </c>
      <c r="Z162" s="17">
        <v>0.28848618841408602</v>
      </c>
      <c r="AA162" s="17">
        <v>0.32787910131303399</v>
      </c>
      <c r="AB162" s="17">
        <v>0.30594056714176099</v>
      </c>
      <c r="AC162" s="17"/>
      <c r="AD162" s="17">
        <v>0.25528570359980302</v>
      </c>
    </row>
    <row r="163" spans="2:30" x14ac:dyDescent="0.35">
      <c r="B163" t="s">
        <v>50</v>
      </c>
      <c r="C163" s="17">
        <v>0.102134436848412</v>
      </c>
      <c r="D163" s="17">
        <v>0.10286934078754301</v>
      </c>
      <c r="E163" s="17">
        <v>0.103690634275236</v>
      </c>
      <c r="F163" s="17"/>
      <c r="G163" s="17">
        <v>8.5099605768487102E-2</v>
      </c>
      <c r="H163" s="17">
        <v>0.109639105874898</v>
      </c>
      <c r="I163" s="17">
        <v>0.11015483244675001</v>
      </c>
      <c r="J163" s="17"/>
      <c r="K163" s="17">
        <v>9.2783614554890204E-2</v>
      </c>
      <c r="L163" s="17">
        <v>0.11737334908145</v>
      </c>
      <c r="M163" s="17">
        <v>8.5477635781808906E-2</v>
      </c>
      <c r="N163" s="17">
        <v>0.16548131412940201</v>
      </c>
      <c r="O163" s="17">
        <v>0.151173151316915</v>
      </c>
      <c r="P163" s="17">
        <v>4.5335780415411399E-2</v>
      </c>
      <c r="Q163" s="17">
        <v>5.8591971343849802E-2</v>
      </c>
      <c r="R163" s="17">
        <v>9.0900512997975996E-2</v>
      </c>
      <c r="S163" s="17">
        <v>0.11344047502929</v>
      </c>
      <c r="T163" s="17">
        <v>0.117843246478625</v>
      </c>
      <c r="U163" s="17">
        <v>3.6881208712560599E-2</v>
      </c>
      <c r="V163" s="17">
        <v>0.14956102112412001</v>
      </c>
      <c r="W163" s="17"/>
      <c r="X163" s="17">
        <v>9.8948845267689101E-2</v>
      </c>
      <c r="Y163" s="17">
        <v>9.1696858312017404E-2</v>
      </c>
      <c r="Z163" s="17">
        <v>0.13099739950714501</v>
      </c>
      <c r="AA163" s="17">
        <v>8.5502769082330801E-2</v>
      </c>
      <c r="AB163" s="17">
        <v>0</v>
      </c>
      <c r="AC163" s="17"/>
      <c r="AD163" s="17">
        <v>9.2436997232085302E-2</v>
      </c>
    </row>
    <row r="164" spans="2:30" x14ac:dyDescent="0.35">
      <c r="B164" t="s">
        <v>84</v>
      </c>
      <c r="C164" s="17">
        <v>1.4386026772767299E-2</v>
      </c>
      <c r="D164" s="17">
        <v>1.4421137333991901E-2</v>
      </c>
      <c r="E164" s="17">
        <v>1.4677892521652899E-2</v>
      </c>
      <c r="F164" s="17"/>
      <c r="G164" s="17">
        <v>1.2781621585222201E-2</v>
      </c>
      <c r="H164" s="17">
        <v>1.4533277743743E-2</v>
      </c>
      <c r="I164" s="17">
        <v>1.5658496378158599E-2</v>
      </c>
      <c r="J164" s="17"/>
      <c r="K164" s="17">
        <v>2.3798614418176801E-2</v>
      </c>
      <c r="L164" s="17">
        <v>1.4253769576482099E-2</v>
      </c>
      <c r="M164" s="17">
        <v>2.3972886246863698E-2</v>
      </c>
      <c r="N164" s="17">
        <v>0</v>
      </c>
      <c r="O164" s="17">
        <v>1.6422365519503199E-2</v>
      </c>
      <c r="P164" s="17">
        <v>1.03800292651251E-2</v>
      </c>
      <c r="Q164" s="17">
        <v>0</v>
      </c>
      <c r="R164" s="17">
        <v>0</v>
      </c>
      <c r="S164" s="17">
        <v>2.42596695091656E-2</v>
      </c>
      <c r="T164" s="17">
        <v>0</v>
      </c>
      <c r="U164" s="17">
        <v>0</v>
      </c>
      <c r="V164" s="17">
        <v>8.0321510151117603E-2</v>
      </c>
      <c r="W164" s="17"/>
      <c r="X164" s="17">
        <v>8.7160837713001205E-3</v>
      </c>
      <c r="Y164" s="17">
        <v>1.7180617913708399E-2</v>
      </c>
      <c r="Z164" s="17">
        <v>1.6128765153847199E-2</v>
      </c>
      <c r="AA164" s="17">
        <v>1.6160191328830301E-2</v>
      </c>
      <c r="AB164" s="17">
        <v>0</v>
      </c>
      <c r="AC164" s="17"/>
      <c r="AD164" s="17">
        <v>1.19474657871423E-2</v>
      </c>
    </row>
    <row r="165" spans="2:30"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row>
    <row r="166" spans="2:30" x14ac:dyDescent="0.35">
      <c r="B166" s="6" t="s">
        <v>124</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row>
    <row r="167" spans="2:30" x14ac:dyDescent="0.35">
      <c r="B167" s="26" t="s">
        <v>52</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row>
    <row r="168" spans="2:30" x14ac:dyDescent="0.35">
      <c r="B168" t="s">
        <v>120</v>
      </c>
      <c r="C168" s="17">
        <v>0.48882645650106599</v>
      </c>
      <c r="D168" s="17">
        <v>0.52850677264293</v>
      </c>
      <c r="E168" s="17">
        <v>0.44672165592487201</v>
      </c>
      <c r="F168" s="17"/>
      <c r="G168" s="17">
        <v>0.52467559498354699</v>
      </c>
      <c r="H168" s="17">
        <v>0.47315043166642901</v>
      </c>
      <c r="I168" s="17">
        <v>0.47183949124721097</v>
      </c>
      <c r="J168" s="17"/>
      <c r="K168" s="17">
        <v>0.59055981804951396</v>
      </c>
      <c r="L168" s="17">
        <v>0.44177768926288302</v>
      </c>
      <c r="M168" s="17">
        <v>0.44825910031645499</v>
      </c>
      <c r="N168" s="17">
        <v>0.49216353173994498</v>
      </c>
      <c r="O168" s="17">
        <v>0.55422208139082396</v>
      </c>
      <c r="P168" s="17">
        <v>0.52593038997292096</v>
      </c>
      <c r="Q168" s="17">
        <v>0.43086863548503901</v>
      </c>
      <c r="R168" s="17">
        <v>0.41220087359160701</v>
      </c>
      <c r="S168" s="17">
        <v>0.49009884535908799</v>
      </c>
      <c r="T168" s="17">
        <v>0.50363228283191497</v>
      </c>
      <c r="U168" s="17">
        <v>0.46181803348274703</v>
      </c>
      <c r="V168" s="17">
        <v>0.31140972499952502</v>
      </c>
      <c r="W168" s="17"/>
      <c r="X168" s="17">
        <v>0.54023937210670803</v>
      </c>
      <c r="Y168" s="17">
        <v>0.503022112436179</v>
      </c>
      <c r="Z168" s="17">
        <v>0.41170537169718502</v>
      </c>
      <c r="AA168" s="17">
        <v>0.45844733874480498</v>
      </c>
      <c r="AB168" s="17">
        <v>0.38751156699199801</v>
      </c>
      <c r="AC168" s="17"/>
      <c r="AD168" s="17">
        <v>0.51833610457388302</v>
      </c>
    </row>
    <row r="169" spans="2:30" x14ac:dyDescent="0.35">
      <c r="B169" t="s">
        <v>121</v>
      </c>
      <c r="C169" s="17">
        <v>0.38439390635397302</v>
      </c>
      <c r="D169" s="17">
        <v>0.36391935876086401</v>
      </c>
      <c r="E169" s="17">
        <v>0.40319435434179901</v>
      </c>
      <c r="F169" s="17"/>
      <c r="G169" s="17">
        <v>0.344558829023494</v>
      </c>
      <c r="H169" s="17">
        <v>0.40598613570895797</v>
      </c>
      <c r="I169" s="17">
        <v>0.399413232035568</v>
      </c>
      <c r="J169" s="17"/>
      <c r="K169" s="17">
        <v>0.29721887636985</v>
      </c>
      <c r="L169" s="17">
        <v>0.37450663470238399</v>
      </c>
      <c r="M169" s="17">
        <v>0.42548551253954697</v>
      </c>
      <c r="N169" s="17">
        <v>0.401166701195942</v>
      </c>
      <c r="O169" s="17">
        <v>0.29636189856484102</v>
      </c>
      <c r="P169" s="17">
        <v>0.37370759465367898</v>
      </c>
      <c r="Q169" s="17">
        <v>0.43767829364171701</v>
      </c>
      <c r="R169" s="17">
        <v>0.45164270362731501</v>
      </c>
      <c r="S169" s="17">
        <v>0.36438135707992297</v>
      </c>
      <c r="T169" s="17">
        <v>0.42549040481524403</v>
      </c>
      <c r="U169" s="17">
        <v>0.478746859867973</v>
      </c>
      <c r="V169" s="17">
        <v>0.50183221593307303</v>
      </c>
      <c r="W169" s="17"/>
      <c r="X169" s="17">
        <v>0.32737319847893898</v>
      </c>
      <c r="Y169" s="17">
        <v>0.39454927792196398</v>
      </c>
      <c r="Z169" s="17">
        <v>0.43382662782229803</v>
      </c>
      <c r="AA169" s="17">
        <v>0.40749223751836799</v>
      </c>
      <c r="AB169" s="17">
        <v>0.30594056714176099</v>
      </c>
      <c r="AC169" s="17"/>
      <c r="AD169" s="17">
        <v>0.35505374989855698</v>
      </c>
    </row>
    <row r="170" spans="2:30" x14ac:dyDescent="0.35">
      <c r="B170" t="s">
        <v>50</v>
      </c>
      <c r="C170" s="17">
        <v>0.110249427958172</v>
      </c>
      <c r="D170" s="17">
        <v>8.8045815240640896E-2</v>
      </c>
      <c r="E170" s="17">
        <v>0.13636035495226101</v>
      </c>
      <c r="F170" s="17"/>
      <c r="G170" s="17">
        <v>0.10521880695561101</v>
      </c>
      <c r="H170" s="17">
        <v>0.106767863195479</v>
      </c>
      <c r="I170" s="17">
        <v>0.11788311369757599</v>
      </c>
      <c r="J170" s="17"/>
      <c r="K170" s="17">
        <v>0.106543639849477</v>
      </c>
      <c r="L170" s="17">
        <v>0.159120324625592</v>
      </c>
      <c r="M170" s="17">
        <v>0.102282500897135</v>
      </c>
      <c r="N170" s="17">
        <v>8.75065753271735E-2</v>
      </c>
      <c r="O170" s="17">
        <v>0.14941602004433499</v>
      </c>
      <c r="P170" s="17">
        <v>7.9679173326781094E-2</v>
      </c>
      <c r="Q170" s="17">
        <v>0.120596454456653</v>
      </c>
      <c r="R170" s="17">
        <v>0.13615642278107701</v>
      </c>
      <c r="S170" s="17">
        <v>0.11070752674707</v>
      </c>
      <c r="T170" s="17">
        <v>5.8078149450934501E-2</v>
      </c>
      <c r="U170" s="17">
        <v>5.9435106649280402E-2</v>
      </c>
      <c r="V170" s="17">
        <v>0.14887743135710099</v>
      </c>
      <c r="W170" s="17"/>
      <c r="X170" s="17">
        <v>0.119422487522529</v>
      </c>
      <c r="Y170" s="17">
        <v>8.2931883682612298E-2</v>
      </c>
      <c r="Z170" s="17">
        <v>0.14375500341901301</v>
      </c>
      <c r="AA170" s="17">
        <v>0.117900232407997</v>
      </c>
      <c r="AB170" s="17">
        <v>0.306547865866241</v>
      </c>
      <c r="AC170" s="17"/>
      <c r="AD170" s="17">
        <v>0.11184855831583</v>
      </c>
    </row>
    <row r="171" spans="2:30" x14ac:dyDescent="0.35">
      <c r="B171" t="s">
        <v>84</v>
      </c>
      <c r="C171" s="17">
        <v>1.6530209186789501E-2</v>
      </c>
      <c r="D171" s="17">
        <v>1.95280533555653E-2</v>
      </c>
      <c r="E171" s="17">
        <v>1.3723634781068E-2</v>
      </c>
      <c r="F171" s="17"/>
      <c r="G171" s="17">
        <v>2.55467690373479E-2</v>
      </c>
      <c r="H171" s="17">
        <v>1.40955694291347E-2</v>
      </c>
      <c r="I171" s="17">
        <v>1.0864163019645301E-2</v>
      </c>
      <c r="J171" s="17"/>
      <c r="K171" s="17">
        <v>5.6776657311596703E-3</v>
      </c>
      <c r="L171" s="17">
        <v>2.4595351409140698E-2</v>
      </c>
      <c r="M171" s="17">
        <v>2.3972886246863698E-2</v>
      </c>
      <c r="N171" s="17">
        <v>1.9163191736938898E-2</v>
      </c>
      <c r="O171" s="17">
        <v>0</v>
      </c>
      <c r="P171" s="17">
        <v>2.0682842046619299E-2</v>
      </c>
      <c r="Q171" s="17">
        <v>1.08566164165911E-2</v>
      </c>
      <c r="R171" s="17">
        <v>0</v>
      </c>
      <c r="S171" s="17">
        <v>3.4812270813918703E-2</v>
      </c>
      <c r="T171" s="17">
        <v>1.27991629019068E-2</v>
      </c>
      <c r="U171" s="17">
        <v>0</v>
      </c>
      <c r="V171" s="17">
        <v>3.78806277103007E-2</v>
      </c>
      <c r="W171" s="17"/>
      <c r="X171" s="17">
        <v>1.29649418918236E-2</v>
      </c>
      <c r="Y171" s="17">
        <v>1.9496725959245301E-2</v>
      </c>
      <c r="Z171" s="17">
        <v>1.0712997061504E-2</v>
      </c>
      <c r="AA171" s="17">
        <v>1.6160191328830301E-2</v>
      </c>
      <c r="AB171" s="17">
        <v>0</v>
      </c>
      <c r="AC171" s="17"/>
      <c r="AD171" s="17">
        <v>1.47615872117303E-2</v>
      </c>
    </row>
    <row r="172" spans="2:30" x14ac:dyDescent="0.35">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row>
    <row r="173" spans="2:30" x14ac:dyDescent="0.35">
      <c r="B173" s="6" t="s">
        <v>125</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row>
    <row r="174" spans="2:30" x14ac:dyDescent="0.35">
      <c r="B174" s="26" t="s">
        <v>52</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row>
    <row r="175" spans="2:30" x14ac:dyDescent="0.35">
      <c r="B175" t="s">
        <v>120</v>
      </c>
      <c r="C175" s="17">
        <v>0.65041093565447805</v>
      </c>
      <c r="D175" s="17">
        <v>0.629515973495687</v>
      </c>
      <c r="E175" s="17">
        <v>0.67359161103993204</v>
      </c>
      <c r="F175" s="17"/>
      <c r="G175" s="17">
        <v>0.66276822190297502</v>
      </c>
      <c r="H175" s="17">
        <v>0.66934021959593903</v>
      </c>
      <c r="I175" s="17">
        <v>0.62207028045324897</v>
      </c>
      <c r="J175" s="17"/>
      <c r="K175" s="17">
        <v>0.67490169305807302</v>
      </c>
      <c r="L175" s="17">
        <v>0.68829445207113904</v>
      </c>
      <c r="M175" s="17">
        <v>0.723111553536535</v>
      </c>
      <c r="N175" s="17">
        <v>0.49402317104261501</v>
      </c>
      <c r="O175" s="17">
        <v>0.71955608216445499</v>
      </c>
      <c r="P175" s="17">
        <v>0.58839045858249805</v>
      </c>
      <c r="Q175" s="17">
        <v>0.56458979193936798</v>
      </c>
      <c r="R175" s="17">
        <v>0.59953578534449203</v>
      </c>
      <c r="S175" s="17">
        <v>0.65158732375341899</v>
      </c>
      <c r="T175" s="17">
        <v>0.74377797153167202</v>
      </c>
      <c r="U175" s="17">
        <v>0.69856879021111995</v>
      </c>
      <c r="V175" s="17">
        <v>0.62254882484657204</v>
      </c>
      <c r="W175" s="17"/>
      <c r="X175" s="17">
        <v>0.68703796891094704</v>
      </c>
      <c r="Y175" s="17">
        <v>0.66845634510147001</v>
      </c>
      <c r="Z175" s="17">
        <v>0.60058120860208797</v>
      </c>
      <c r="AA175" s="17">
        <v>0.50892879831165205</v>
      </c>
      <c r="AB175" s="17">
        <v>0.69345213413375895</v>
      </c>
      <c r="AC175" s="17"/>
      <c r="AD175" s="17">
        <v>0.68199502089785102</v>
      </c>
    </row>
    <row r="176" spans="2:30" x14ac:dyDescent="0.35">
      <c r="B176" t="s">
        <v>121</v>
      </c>
      <c r="C176" s="17">
        <v>0.25508938574139201</v>
      </c>
      <c r="D176" s="17">
        <v>0.28000434728374402</v>
      </c>
      <c r="E176" s="17">
        <v>0.22547576603942701</v>
      </c>
      <c r="F176" s="17"/>
      <c r="G176" s="17">
        <v>0.258274608966441</v>
      </c>
      <c r="H176" s="17">
        <v>0.23586410209393999</v>
      </c>
      <c r="I176" s="17">
        <v>0.27005848378170599</v>
      </c>
      <c r="J176" s="17"/>
      <c r="K176" s="17">
        <v>0.220968765596675</v>
      </c>
      <c r="L176" s="17">
        <v>0.22338948579411599</v>
      </c>
      <c r="M176" s="17">
        <v>0.235895208121982</v>
      </c>
      <c r="N176" s="17">
        <v>0.34447375801369701</v>
      </c>
      <c r="O176" s="17">
        <v>0.14227787641970099</v>
      </c>
      <c r="P176" s="17">
        <v>0.30990044288419999</v>
      </c>
      <c r="Q176" s="17">
        <v>0.33479304006830501</v>
      </c>
      <c r="R176" s="17">
        <v>0.32553937960986101</v>
      </c>
      <c r="S176" s="17">
        <v>0.25050944771552502</v>
      </c>
      <c r="T176" s="17">
        <v>0.22550666993197299</v>
      </c>
      <c r="U176" s="17">
        <v>0.28317224178120098</v>
      </c>
      <c r="V176" s="17">
        <v>0.19069311608602599</v>
      </c>
      <c r="W176" s="17"/>
      <c r="X176" s="17">
        <v>0.22240670767095799</v>
      </c>
      <c r="Y176" s="17">
        <v>0.24937049215137</v>
      </c>
      <c r="Z176" s="17">
        <v>0.27362904121661202</v>
      </c>
      <c r="AA176" s="17">
        <v>0.42995964502266298</v>
      </c>
      <c r="AB176" s="17">
        <v>0.167983671039652</v>
      </c>
      <c r="AC176" s="17"/>
      <c r="AD176" s="17">
        <v>0.23473810275758999</v>
      </c>
    </row>
    <row r="177" spans="2:30" x14ac:dyDescent="0.35">
      <c r="B177" t="s">
        <v>50</v>
      </c>
      <c r="C177" s="17">
        <v>8.4598173478597299E-2</v>
      </c>
      <c r="D177" s="17">
        <v>8.2880764528382694E-2</v>
      </c>
      <c r="E177" s="17">
        <v>8.8358373126639994E-2</v>
      </c>
      <c r="F177" s="17"/>
      <c r="G177" s="17">
        <v>6.9626925555775807E-2</v>
      </c>
      <c r="H177" s="17">
        <v>8.1386602432253E-2</v>
      </c>
      <c r="I177" s="17">
        <v>0.100709442553903</v>
      </c>
      <c r="J177" s="17"/>
      <c r="K177" s="17">
        <v>7.4193416305368104E-2</v>
      </c>
      <c r="L177" s="17">
        <v>8.0841734831001197E-2</v>
      </c>
      <c r="M177" s="17">
        <v>1.9965915152144301E-2</v>
      </c>
      <c r="N177" s="17">
        <v>0.16150307094368799</v>
      </c>
      <c r="O177" s="17">
        <v>0.13816604141584399</v>
      </c>
      <c r="P177" s="17">
        <v>9.1132940888253494E-2</v>
      </c>
      <c r="Q177" s="17">
        <v>0.10061716799232701</v>
      </c>
      <c r="R177" s="17">
        <v>7.4924835045647203E-2</v>
      </c>
      <c r="S177" s="17">
        <v>8.9083753755367506E-2</v>
      </c>
      <c r="T177" s="17">
        <v>3.0715358536355399E-2</v>
      </c>
      <c r="U177" s="17">
        <v>1.8258968007679101E-2</v>
      </c>
      <c r="V177" s="17">
        <v>0.14887743135710099</v>
      </c>
      <c r="W177" s="17"/>
      <c r="X177" s="17">
        <v>7.8587305807068297E-2</v>
      </c>
      <c r="Y177" s="17">
        <v>7.2883306884649404E-2</v>
      </c>
      <c r="Z177" s="17">
        <v>0.116414312469408</v>
      </c>
      <c r="AA177" s="17">
        <v>4.4951365336855599E-2</v>
      </c>
      <c r="AB177" s="17">
        <v>0.13856419482658899</v>
      </c>
      <c r="AC177" s="17"/>
      <c r="AD177" s="17">
        <v>7.6578097494356401E-2</v>
      </c>
    </row>
    <row r="178" spans="2:30" x14ac:dyDescent="0.35">
      <c r="B178" t="s">
        <v>84</v>
      </c>
      <c r="C178" s="17">
        <v>9.9015051255327696E-3</v>
      </c>
      <c r="D178" s="17">
        <v>7.5989146921857402E-3</v>
      </c>
      <c r="E178" s="17">
        <v>1.2574249794001E-2</v>
      </c>
      <c r="F178" s="17"/>
      <c r="G178" s="17">
        <v>9.3302435748081492E-3</v>
      </c>
      <c r="H178" s="17">
        <v>1.3409075877868E-2</v>
      </c>
      <c r="I178" s="17">
        <v>7.16179321114242E-3</v>
      </c>
      <c r="J178" s="17"/>
      <c r="K178" s="17">
        <v>2.9936125039884E-2</v>
      </c>
      <c r="L178" s="17">
        <v>7.4743273037442704E-3</v>
      </c>
      <c r="M178" s="17">
        <v>2.1027323189339399E-2</v>
      </c>
      <c r="N178" s="17">
        <v>0</v>
      </c>
      <c r="O178" s="17">
        <v>0</v>
      </c>
      <c r="P178" s="17">
        <v>1.0576157645047801E-2</v>
      </c>
      <c r="Q178" s="17">
        <v>0</v>
      </c>
      <c r="R178" s="17">
        <v>0</v>
      </c>
      <c r="S178" s="17">
        <v>8.8194747756888594E-3</v>
      </c>
      <c r="T178" s="17">
        <v>0</v>
      </c>
      <c r="U178" s="17">
        <v>0</v>
      </c>
      <c r="V178" s="17">
        <v>3.78806277103007E-2</v>
      </c>
      <c r="W178" s="17"/>
      <c r="X178" s="17">
        <v>1.1968017611026499E-2</v>
      </c>
      <c r="Y178" s="17">
        <v>9.2898558625103007E-3</v>
      </c>
      <c r="Z178" s="17">
        <v>9.3754377118923093E-3</v>
      </c>
      <c r="AA178" s="17">
        <v>1.6160191328830301E-2</v>
      </c>
      <c r="AB178" s="17">
        <v>0</v>
      </c>
      <c r="AC178" s="17"/>
      <c r="AD178" s="17">
        <v>6.6887788502032397E-3</v>
      </c>
    </row>
    <row r="179" spans="2:30" x14ac:dyDescent="0.35">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row>
    <row r="180" spans="2:30" x14ac:dyDescent="0.35">
      <c r="B180" s="6" t="s">
        <v>126</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row>
    <row r="181" spans="2:30" x14ac:dyDescent="0.35">
      <c r="B181" s="26" t="s">
        <v>52</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row>
    <row r="182" spans="2:30" x14ac:dyDescent="0.35">
      <c r="B182" t="s">
        <v>120</v>
      </c>
      <c r="C182" s="17">
        <v>0.77779131314841798</v>
      </c>
      <c r="D182" s="17">
        <v>0.72145539179567397</v>
      </c>
      <c r="E182" s="17">
        <v>0.83635645468824804</v>
      </c>
      <c r="F182" s="17"/>
      <c r="G182" s="17">
        <v>0.81341662848080498</v>
      </c>
      <c r="H182" s="17">
        <v>0.73585106458288296</v>
      </c>
      <c r="I182" s="17">
        <v>0.78527077546600699</v>
      </c>
      <c r="J182" s="17"/>
      <c r="K182" s="17">
        <v>0.78983574968834902</v>
      </c>
      <c r="L182" s="17">
        <v>0.76574054820781001</v>
      </c>
      <c r="M182" s="17">
        <v>0.72867068068040297</v>
      </c>
      <c r="N182" s="17">
        <v>0.70428534511046204</v>
      </c>
      <c r="O182" s="17">
        <v>0.83800666754285902</v>
      </c>
      <c r="P182" s="17">
        <v>0.76508978911252701</v>
      </c>
      <c r="Q182" s="17">
        <v>0.74505487469659804</v>
      </c>
      <c r="R182" s="17">
        <v>0.83861764274974804</v>
      </c>
      <c r="S182" s="17">
        <v>0.79267824089278904</v>
      </c>
      <c r="T182" s="17">
        <v>0.89867833585692602</v>
      </c>
      <c r="U182" s="17">
        <v>0.77220311441574097</v>
      </c>
      <c r="V182" s="17">
        <v>0.649671138409325</v>
      </c>
      <c r="W182" s="17"/>
      <c r="X182" s="17">
        <v>0.757590416092221</v>
      </c>
      <c r="Y182" s="17">
        <v>0.795115134739806</v>
      </c>
      <c r="Z182" s="17">
        <v>0.80039913156585196</v>
      </c>
      <c r="AA182" s="17">
        <v>0.70996634151607296</v>
      </c>
      <c r="AB182" s="17">
        <v>0.78047210404765399</v>
      </c>
      <c r="AC182" s="17"/>
      <c r="AD182" s="17">
        <v>0.78793561178532401</v>
      </c>
    </row>
    <row r="183" spans="2:30" x14ac:dyDescent="0.35">
      <c r="B183" t="s">
        <v>121</v>
      </c>
      <c r="C183" s="17">
        <v>0.148735187200425</v>
      </c>
      <c r="D183" s="17">
        <v>0.18501248305986101</v>
      </c>
      <c r="E183" s="17">
        <v>0.109798460895844</v>
      </c>
      <c r="F183" s="17"/>
      <c r="G183" s="17">
        <v>0.12729485867948701</v>
      </c>
      <c r="H183" s="17">
        <v>0.16335090717762701</v>
      </c>
      <c r="I183" s="17">
        <v>0.15405216278310799</v>
      </c>
      <c r="J183" s="17"/>
      <c r="K183" s="17">
        <v>0.121103968374436</v>
      </c>
      <c r="L183" s="17">
        <v>0.14002165402448499</v>
      </c>
      <c r="M183" s="17">
        <v>0.20341763167372501</v>
      </c>
      <c r="N183" s="17">
        <v>0.223253117729239</v>
      </c>
      <c r="O183" s="17">
        <v>8.0748531315278996E-2</v>
      </c>
      <c r="P183" s="17">
        <v>0.15396117088442199</v>
      </c>
      <c r="Q183" s="17">
        <v>0.21867992505962899</v>
      </c>
      <c r="R183" s="17">
        <v>0.115622713103639</v>
      </c>
      <c r="S183" s="17">
        <v>0.13031185247417501</v>
      </c>
      <c r="T183" s="17">
        <v>7.3558233287454894E-2</v>
      </c>
      <c r="U183" s="17">
        <v>0.18740226789331199</v>
      </c>
      <c r="V183" s="17">
        <v>0.15617239171010899</v>
      </c>
      <c r="W183" s="17"/>
      <c r="X183" s="17">
        <v>0.157027703618803</v>
      </c>
      <c r="Y183" s="17">
        <v>0.138025270159748</v>
      </c>
      <c r="Z183" s="17">
        <v>0.13479792685031899</v>
      </c>
      <c r="AA183" s="17">
        <v>0.24813119377116599</v>
      </c>
      <c r="AB183" s="17">
        <v>0</v>
      </c>
      <c r="AC183" s="17"/>
      <c r="AD183" s="17">
        <v>0.14483441352902701</v>
      </c>
    </row>
    <row r="184" spans="2:30" x14ac:dyDescent="0.35">
      <c r="B184" t="s">
        <v>50</v>
      </c>
      <c r="C184" s="17">
        <v>6.09164587196954E-2</v>
      </c>
      <c r="D184" s="17">
        <v>8.1325572872591401E-2</v>
      </c>
      <c r="E184" s="17">
        <v>4.0628379993839003E-2</v>
      </c>
      <c r="F184" s="17"/>
      <c r="G184" s="17">
        <v>4.7005926179123698E-2</v>
      </c>
      <c r="H184" s="17">
        <v>8.2918178605867698E-2</v>
      </c>
      <c r="I184" s="17">
        <v>5.2797709106615701E-2</v>
      </c>
      <c r="J184" s="17"/>
      <c r="K184" s="17">
        <v>7.6506242119352599E-2</v>
      </c>
      <c r="L184" s="17">
        <v>7.9984028191222994E-2</v>
      </c>
      <c r="M184" s="17">
        <v>5.6291623969361798E-2</v>
      </c>
      <c r="N184" s="17">
        <v>7.2461537160298906E-2</v>
      </c>
      <c r="O184" s="17">
        <v>6.45121386220735E-2</v>
      </c>
      <c r="P184" s="17">
        <v>7.1509285989543397E-2</v>
      </c>
      <c r="Q184" s="17">
        <v>3.6265200243773298E-2</v>
      </c>
      <c r="R184" s="17">
        <v>2.5287573411515499E-2</v>
      </c>
      <c r="S184" s="17">
        <v>5.1183752639384801E-2</v>
      </c>
      <c r="T184" s="17">
        <v>2.77634308556194E-2</v>
      </c>
      <c r="U184" s="17">
        <v>1.8258968007679101E-2</v>
      </c>
      <c r="V184" s="17">
        <v>0.15627584217026599</v>
      </c>
      <c r="W184" s="17"/>
      <c r="X184" s="17">
        <v>7.5441970696176502E-2</v>
      </c>
      <c r="Y184" s="17">
        <v>5.5375317036002299E-2</v>
      </c>
      <c r="Z184" s="17">
        <v>5.4449722960827701E-2</v>
      </c>
      <c r="AA184" s="17">
        <v>2.5742273383930502E-2</v>
      </c>
      <c r="AB184" s="17">
        <v>0.21952789595234601</v>
      </c>
      <c r="AC184" s="17"/>
      <c r="AD184" s="17">
        <v>5.5508715678694399E-2</v>
      </c>
    </row>
    <row r="185" spans="2:30" x14ac:dyDescent="0.35">
      <c r="B185" t="s">
        <v>84</v>
      </c>
      <c r="C185" s="17">
        <v>1.2557040931462E-2</v>
      </c>
      <c r="D185" s="17">
        <v>1.22065522718744E-2</v>
      </c>
      <c r="E185" s="17">
        <v>1.32167044220695E-2</v>
      </c>
      <c r="F185" s="17"/>
      <c r="G185" s="17">
        <v>1.22825866605844E-2</v>
      </c>
      <c r="H185" s="17">
        <v>1.78798496336228E-2</v>
      </c>
      <c r="I185" s="17">
        <v>7.8793526442693992E-3</v>
      </c>
      <c r="J185" s="17"/>
      <c r="K185" s="17">
        <v>1.25540398178623E-2</v>
      </c>
      <c r="L185" s="17">
        <v>1.4253769576482099E-2</v>
      </c>
      <c r="M185" s="17">
        <v>1.1620063676510001E-2</v>
      </c>
      <c r="N185" s="17">
        <v>0</v>
      </c>
      <c r="O185" s="17">
        <v>1.67326625197881E-2</v>
      </c>
      <c r="P185" s="17">
        <v>9.4397540135076393E-3</v>
      </c>
      <c r="Q185" s="17">
        <v>0</v>
      </c>
      <c r="R185" s="17">
        <v>2.0472070735097499E-2</v>
      </c>
      <c r="S185" s="17">
        <v>2.5826153993651398E-2</v>
      </c>
      <c r="T185" s="17">
        <v>0</v>
      </c>
      <c r="U185" s="17">
        <v>2.2135649683268199E-2</v>
      </c>
      <c r="V185" s="17">
        <v>3.78806277103007E-2</v>
      </c>
      <c r="W185" s="17"/>
      <c r="X185" s="17">
        <v>9.93990959279961E-3</v>
      </c>
      <c r="Y185" s="17">
        <v>1.1484278064443699E-2</v>
      </c>
      <c r="Z185" s="17">
        <v>1.03532186230015E-2</v>
      </c>
      <c r="AA185" s="17">
        <v>1.6160191328830301E-2</v>
      </c>
      <c r="AB185" s="17">
        <v>0</v>
      </c>
      <c r="AC185" s="17"/>
      <c r="AD185" s="17">
        <v>1.17212590069538E-2</v>
      </c>
    </row>
    <row r="186" spans="2:30" x14ac:dyDescent="0.3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row>
    <row r="187" spans="2:30" x14ac:dyDescent="0.35">
      <c r="B187" s="6" t="s">
        <v>127</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row>
    <row r="188" spans="2:30" x14ac:dyDescent="0.35">
      <c r="B188" s="26" t="s">
        <v>52</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row>
    <row r="189" spans="2:30" x14ac:dyDescent="0.35">
      <c r="B189" t="s">
        <v>120</v>
      </c>
      <c r="C189" s="17">
        <v>0.47406837178911498</v>
      </c>
      <c r="D189" s="17">
        <v>0.47488348175923001</v>
      </c>
      <c r="E189" s="17">
        <v>0.474243162452822</v>
      </c>
      <c r="F189" s="17"/>
      <c r="G189" s="17">
        <v>0.46753277600239701</v>
      </c>
      <c r="H189" s="17">
        <v>0.50623950637951098</v>
      </c>
      <c r="I189" s="17">
        <v>0.45007778645600399</v>
      </c>
      <c r="J189" s="17"/>
      <c r="K189" s="17">
        <v>0.50336203400685697</v>
      </c>
      <c r="L189" s="17">
        <v>0.51213038775040598</v>
      </c>
      <c r="M189" s="17">
        <v>0.525039832467182</v>
      </c>
      <c r="N189" s="17">
        <v>0.30481258623257201</v>
      </c>
      <c r="O189" s="17">
        <v>0.56900681612572701</v>
      </c>
      <c r="P189" s="17">
        <v>0.42325054921281602</v>
      </c>
      <c r="Q189" s="17">
        <v>0.47667951764585997</v>
      </c>
      <c r="R189" s="17">
        <v>0.50053408030455004</v>
      </c>
      <c r="S189" s="17">
        <v>0.50094501922562396</v>
      </c>
      <c r="T189" s="17">
        <v>0.56691684468406101</v>
      </c>
      <c r="U189" s="17">
        <v>0.35244208228693003</v>
      </c>
      <c r="V189" s="17">
        <v>0.22772831151402401</v>
      </c>
      <c r="W189" s="17"/>
      <c r="X189" s="17">
        <v>0.54612037973013905</v>
      </c>
      <c r="Y189" s="17">
        <v>0.47267637510773503</v>
      </c>
      <c r="Z189" s="17">
        <v>0.44195915530194302</v>
      </c>
      <c r="AA189" s="17">
        <v>0.34322745433517898</v>
      </c>
      <c r="AB189" s="17">
        <v>0.167983671039652</v>
      </c>
      <c r="AC189" s="17"/>
      <c r="AD189" s="17">
        <v>0.52226549014303503</v>
      </c>
    </row>
    <row r="190" spans="2:30" x14ac:dyDescent="0.35">
      <c r="B190" t="s">
        <v>121</v>
      </c>
      <c r="C190" s="17">
        <v>0.421953489739334</v>
      </c>
      <c r="D190" s="17">
        <v>0.42494252261696502</v>
      </c>
      <c r="E190" s="17">
        <v>0.415358196786064</v>
      </c>
      <c r="F190" s="17"/>
      <c r="G190" s="17">
        <v>0.464239994175766</v>
      </c>
      <c r="H190" s="17">
        <v>0.37246242877754299</v>
      </c>
      <c r="I190" s="17">
        <v>0.43056242456817101</v>
      </c>
      <c r="J190" s="17"/>
      <c r="K190" s="17">
        <v>0.382146738506146</v>
      </c>
      <c r="L190" s="17">
        <v>0.37043645727548602</v>
      </c>
      <c r="M190" s="17">
        <v>0.42333942291554999</v>
      </c>
      <c r="N190" s="17">
        <v>0.55668580228925202</v>
      </c>
      <c r="O190" s="17">
        <v>0.29421561935603202</v>
      </c>
      <c r="P190" s="17">
        <v>0.48473889998250602</v>
      </c>
      <c r="Q190" s="17">
        <v>0.40170177911316302</v>
      </c>
      <c r="R190" s="17">
        <v>0.42888764473177099</v>
      </c>
      <c r="S190" s="17">
        <v>0.40857138457910103</v>
      </c>
      <c r="T190" s="17">
        <v>0.40265526097974103</v>
      </c>
      <c r="U190" s="17">
        <v>0.60286837009308203</v>
      </c>
      <c r="V190" s="17">
        <v>0.43595260829445398</v>
      </c>
      <c r="W190" s="17"/>
      <c r="X190" s="17">
        <v>0.36602127767794901</v>
      </c>
      <c r="Y190" s="17">
        <v>0.42608493441723799</v>
      </c>
      <c r="Z190" s="17">
        <v>0.45668166649873199</v>
      </c>
      <c r="AA190" s="17">
        <v>0.51141546831121298</v>
      </c>
      <c r="AB190" s="17">
        <v>0.52883257637509296</v>
      </c>
      <c r="AC190" s="17"/>
      <c r="AD190" s="17">
        <v>0.37939136352342601</v>
      </c>
    </row>
    <row r="191" spans="2:30" x14ac:dyDescent="0.35">
      <c r="B191" t="s">
        <v>50</v>
      </c>
      <c r="C191" s="17">
        <v>8.9456134410459395E-2</v>
      </c>
      <c r="D191" s="17">
        <v>8.4299489528054994E-2</v>
      </c>
      <c r="E191" s="17">
        <v>9.6981208739672295E-2</v>
      </c>
      <c r="F191" s="17"/>
      <c r="G191" s="17">
        <v>5.2653219325598098E-2</v>
      </c>
      <c r="H191" s="17">
        <v>0.104102033338153</v>
      </c>
      <c r="I191" s="17">
        <v>0.10823234567480999</v>
      </c>
      <c r="J191" s="17"/>
      <c r="K191" s="17">
        <v>9.5060813582431902E-2</v>
      </c>
      <c r="L191" s="17">
        <v>0.109958827670363</v>
      </c>
      <c r="M191" s="17">
        <v>3.0593421427927699E-2</v>
      </c>
      <c r="N191" s="17">
        <v>0.138501611478176</v>
      </c>
      <c r="O191" s="17">
        <v>0.106808930833062</v>
      </c>
      <c r="P191" s="17">
        <v>6.0947679492933601E-2</v>
      </c>
      <c r="Q191" s="17">
        <v>0.121618703240977</v>
      </c>
      <c r="R191" s="17">
        <v>7.05782749636788E-2</v>
      </c>
      <c r="S191" s="17">
        <v>6.4657442201623394E-2</v>
      </c>
      <c r="T191" s="17">
        <v>3.0427894336198101E-2</v>
      </c>
      <c r="U191" s="17">
        <v>4.4689547619987897E-2</v>
      </c>
      <c r="V191" s="17">
        <v>0.29843845248122097</v>
      </c>
      <c r="W191" s="17"/>
      <c r="X191" s="17">
        <v>8.3515760048721202E-2</v>
      </c>
      <c r="Y191" s="17">
        <v>8.2311600579421093E-2</v>
      </c>
      <c r="Z191" s="17">
        <v>8.9387237643184597E-2</v>
      </c>
      <c r="AA191" s="17">
        <v>0.129196886024777</v>
      </c>
      <c r="AB191" s="17">
        <v>0.30318375258525498</v>
      </c>
      <c r="AC191" s="17"/>
      <c r="AD191" s="17">
        <v>8.6576721001409701E-2</v>
      </c>
    </row>
    <row r="192" spans="2:30" x14ac:dyDescent="0.35">
      <c r="B192" t="s">
        <v>84</v>
      </c>
      <c r="C192" s="17">
        <v>1.45220040610916E-2</v>
      </c>
      <c r="D192" s="17">
        <v>1.58745060957498E-2</v>
      </c>
      <c r="E192" s="17">
        <v>1.3417432021441701E-2</v>
      </c>
      <c r="F192" s="17"/>
      <c r="G192" s="17">
        <v>1.55740104962386E-2</v>
      </c>
      <c r="H192" s="17">
        <v>1.71960315047937E-2</v>
      </c>
      <c r="I192" s="17">
        <v>1.11274433010156E-2</v>
      </c>
      <c r="J192" s="17"/>
      <c r="K192" s="17">
        <v>1.9430413904565E-2</v>
      </c>
      <c r="L192" s="17">
        <v>7.4743273037442704E-3</v>
      </c>
      <c r="M192" s="17">
        <v>2.1027323189339399E-2</v>
      </c>
      <c r="N192" s="17">
        <v>0</v>
      </c>
      <c r="O192" s="17">
        <v>2.9968633685179599E-2</v>
      </c>
      <c r="P192" s="17">
        <v>3.1062871311744501E-2</v>
      </c>
      <c r="Q192" s="17">
        <v>0</v>
      </c>
      <c r="R192" s="17">
        <v>0</v>
      </c>
      <c r="S192" s="17">
        <v>2.5826153993651398E-2</v>
      </c>
      <c r="T192" s="17">
        <v>0</v>
      </c>
      <c r="U192" s="17">
        <v>0</v>
      </c>
      <c r="V192" s="17">
        <v>3.78806277103007E-2</v>
      </c>
      <c r="W192" s="17"/>
      <c r="X192" s="17">
        <v>4.3425825431904399E-3</v>
      </c>
      <c r="Y192" s="17">
        <v>1.8927089895605199E-2</v>
      </c>
      <c r="Z192" s="17">
        <v>1.1971940556140899E-2</v>
      </c>
      <c r="AA192" s="17">
        <v>1.6160191328830301E-2</v>
      </c>
      <c r="AB192" s="17">
        <v>0</v>
      </c>
      <c r="AC192" s="17"/>
      <c r="AD192" s="17">
        <v>1.17664253321292E-2</v>
      </c>
    </row>
    <row r="193" spans="2:30" x14ac:dyDescent="0.35">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row>
    <row r="194" spans="2:30" x14ac:dyDescent="0.35">
      <c r="B194" s="6" t="s">
        <v>128</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row>
    <row r="195" spans="2:30" x14ac:dyDescent="0.35">
      <c r="B195" s="26" t="s">
        <v>52</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row>
    <row r="196" spans="2:30" x14ac:dyDescent="0.35">
      <c r="B196" t="s">
        <v>120</v>
      </c>
      <c r="C196" s="17">
        <v>0.62722636209968496</v>
      </c>
      <c r="D196" s="17">
        <v>0.645574672893659</v>
      </c>
      <c r="E196" s="17">
        <v>0.60805288913588196</v>
      </c>
      <c r="F196" s="17"/>
      <c r="G196" s="17">
        <v>0.60626316594852803</v>
      </c>
      <c r="H196" s="17">
        <v>0.63769334754435003</v>
      </c>
      <c r="I196" s="17">
        <v>0.63598871813900804</v>
      </c>
      <c r="J196" s="17"/>
      <c r="K196" s="17">
        <v>0.62683205472751502</v>
      </c>
      <c r="L196" s="17">
        <v>0.62316092830042702</v>
      </c>
      <c r="M196" s="17">
        <v>0.68236990694650101</v>
      </c>
      <c r="N196" s="17">
        <v>0.55957101696193601</v>
      </c>
      <c r="O196" s="17">
        <v>0.72412713752618796</v>
      </c>
      <c r="P196" s="17">
        <v>0.58980153584225703</v>
      </c>
      <c r="Q196" s="17">
        <v>0.56944401109998799</v>
      </c>
      <c r="R196" s="17">
        <v>0.64060291234220801</v>
      </c>
      <c r="S196" s="17">
        <v>0.655473966433477</v>
      </c>
      <c r="T196" s="17">
        <v>0.63365710874865999</v>
      </c>
      <c r="U196" s="17">
        <v>0.63964208407337397</v>
      </c>
      <c r="V196" s="17">
        <v>0.56667331469084303</v>
      </c>
      <c r="W196" s="17"/>
      <c r="X196" s="17">
        <v>0.63481891287595504</v>
      </c>
      <c r="Y196" s="17">
        <v>0.646609929996394</v>
      </c>
      <c r="Z196" s="17">
        <v>0.62148298198588003</v>
      </c>
      <c r="AA196" s="17">
        <v>0.51470622879588601</v>
      </c>
      <c r="AB196" s="17">
        <v>0.55213112475066395</v>
      </c>
      <c r="AC196" s="17"/>
      <c r="AD196" s="17">
        <v>0.650718833990791</v>
      </c>
    </row>
    <row r="197" spans="2:30" x14ac:dyDescent="0.35">
      <c r="B197" t="s">
        <v>121</v>
      </c>
      <c r="C197" s="17">
        <v>0.27541532060764601</v>
      </c>
      <c r="D197" s="17">
        <v>0.25231022211204202</v>
      </c>
      <c r="E197" s="17">
        <v>0.299225237742482</v>
      </c>
      <c r="F197" s="17"/>
      <c r="G197" s="17">
        <v>0.30289113137935503</v>
      </c>
      <c r="H197" s="17">
        <v>0.24471574685675601</v>
      </c>
      <c r="I197" s="17">
        <v>0.27967710821142799</v>
      </c>
      <c r="J197" s="17"/>
      <c r="K197" s="17">
        <v>0.27211390051624201</v>
      </c>
      <c r="L197" s="17">
        <v>0.230824354657924</v>
      </c>
      <c r="M197" s="17">
        <v>0.25371945538767499</v>
      </c>
      <c r="N197" s="17">
        <v>0.33534937826758598</v>
      </c>
      <c r="O197" s="17">
        <v>0.210306998815006</v>
      </c>
      <c r="P197" s="17">
        <v>0.31204323208762003</v>
      </c>
      <c r="Q197" s="17">
        <v>0.31297624946768099</v>
      </c>
      <c r="R197" s="17">
        <v>0.26787779936456602</v>
      </c>
      <c r="S197" s="17">
        <v>0.24553434285363199</v>
      </c>
      <c r="T197" s="17">
        <v>0.33700568855984703</v>
      </c>
      <c r="U197" s="17">
        <v>0.29662787934830498</v>
      </c>
      <c r="V197" s="17">
        <v>0.23917021542859099</v>
      </c>
      <c r="W197" s="17"/>
      <c r="X197" s="17">
        <v>0.22929673364540801</v>
      </c>
      <c r="Y197" s="17">
        <v>0.27910986742822802</v>
      </c>
      <c r="Z197" s="17">
        <v>0.30729557839274402</v>
      </c>
      <c r="AA197" s="17">
        <v>0.32465708734548199</v>
      </c>
      <c r="AB197" s="17">
        <v>0.27988520420968399</v>
      </c>
      <c r="AC197" s="17"/>
      <c r="AD197" s="17">
        <v>0.24952059469192001</v>
      </c>
    </row>
    <row r="198" spans="2:30" x14ac:dyDescent="0.35">
      <c r="B198" t="s">
        <v>50</v>
      </c>
      <c r="C198" s="17">
        <v>8.3182160449686807E-2</v>
      </c>
      <c r="D198" s="17">
        <v>8.8339272471954805E-2</v>
      </c>
      <c r="E198" s="17">
        <v>7.7797101040472105E-2</v>
      </c>
      <c r="F198" s="17"/>
      <c r="G198" s="17">
        <v>7.5384603147509804E-2</v>
      </c>
      <c r="H198" s="17">
        <v>9.7545163673441806E-2</v>
      </c>
      <c r="I198" s="17">
        <v>7.67329142325585E-2</v>
      </c>
      <c r="J198" s="17"/>
      <c r="K198" s="17">
        <v>7.0617331268318595E-2</v>
      </c>
      <c r="L198" s="17">
        <v>0.13016626645651699</v>
      </c>
      <c r="M198" s="17">
        <v>5.2290573989314602E-2</v>
      </c>
      <c r="N198" s="17">
        <v>0.10507960477047799</v>
      </c>
      <c r="O198" s="17">
        <v>6.5565863658806595E-2</v>
      </c>
      <c r="P198" s="17">
        <v>9.81552320701225E-2</v>
      </c>
      <c r="Q198" s="17">
        <v>9.5866506599148194E-2</v>
      </c>
      <c r="R198" s="17">
        <v>9.1519288293225906E-2</v>
      </c>
      <c r="S198" s="17">
        <v>7.3165536719240296E-2</v>
      </c>
      <c r="T198" s="17">
        <v>2.9337202691492498E-2</v>
      </c>
      <c r="U198" s="17">
        <v>4.1176138641601398E-2</v>
      </c>
      <c r="V198" s="17">
        <v>0.15627584217026599</v>
      </c>
      <c r="W198" s="17"/>
      <c r="X198" s="17">
        <v>0.122766463703367</v>
      </c>
      <c r="Y198" s="17">
        <v>6.0916201584082903E-2</v>
      </c>
      <c r="Z198" s="17">
        <v>5.6695928431017797E-2</v>
      </c>
      <c r="AA198" s="17">
        <v>0.14447649252980199</v>
      </c>
      <c r="AB198" s="17">
        <v>0.167983671039652</v>
      </c>
      <c r="AC198" s="17"/>
      <c r="AD198" s="17">
        <v>8.6943938611144495E-2</v>
      </c>
    </row>
    <row r="199" spans="2:30" x14ac:dyDescent="0.35">
      <c r="B199" t="s">
        <v>84</v>
      </c>
      <c r="C199" s="17">
        <v>1.41761568429827E-2</v>
      </c>
      <c r="D199" s="17">
        <v>1.3775832522343601E-2</v>
      </c>
      <c r="E199" s="17">
        <v>1.49247720811642E-2</v>
      </c>
      <c r="F199" s="17"/>
      <c r="G199" s="17">
        <v>1.54610995246074E-2</v>
      </c>
      <c r="H199" s="17">
        <v>2.00457419254517E-2</v>
      </c>
      <c r="I199" s="17">
        <v>7.6012594170053703E-3</v>
      </c>
      <c r="J199" s="17"/>
      <c r="K199" s="17">
        <v>3.0436713487923501E-2</v>
      </c>
      <c r="L199" s="17">
        <v>1.58484505851317E-2</v>
      </c>
      <c r="M199" s="17">
        <v>1.1620063676510001E-2</v>
      </c>
      <c r="N199" s="17">
        <v>0</v>
      </c>
      <c r="O199" s="17">
        <v>0</v>
      </c>
      <c r="P199" s="17">
        <v>0</v>
      </c>
      <c r="Q199" s="17">
        <v>2.1713232833182199E-2</v>
      </c>
      <c r="R199" s="17">
        <v>0</v>
      </c>
      <c r="S199" s="17">
        <v>2.5826153993651398E-2</v>
      </c>
      <c r="T199" s="17">
        <v>0</v>
      </c>
      <c r="U199" s="17">
        <v>2.2553897936719799E-2</v>
      </c>
      <c r="V199" s="17">
        <v>3.78806277103007E-2</v>
      </c>
      <c r="W199" s="17"/>
      <c r="X199" s="17">
        <v>1.31178897752703E-2</v>
      </c>
      <c r="Y199" s="17">
        <v>1.3364000991294599E-2</v>
      </c>
      <c r="Z199" s="17">
        <v>1.45255111903583E-2</v>
      </c>
      <c r="AA199" s="17">
        <v>1.6160191328830301E-2</v>
      </c>
      <c r="AB199" s="17">
        <v>0</v>
      </c>
      <c r="AC199" s="17"/>
      <c r="AD199" s="17">
        <v>1.2816632706144899E-2</v>
      </c>
    </row>
    <row r="200" spans="2:30" x14ac:dyDescent="0.35">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row>
    <row r="201" spans="2:30" x14ac:dyDescent="0.35">
      <c r="B201" s="6" t="s">
        <v>130</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row>
    <row r="202" spans="2:30" x14ac:dyDescent="0.35">
      <c r="B202" s="26" t="s">
        <v>52</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row>
    <row r="203" spans="2:30" x14ac:dyDescent="0.35">
      <c r="B203" t="s">
        <v>120</v>
      </c>
      <c r="C203" s="17">
        <v>0.65656370607155801</v>
      </c>
      <c r="D203" s="17">
        <v>0.66624968730273504</v>
      </c>
      <c r="E203" s="17">
        <v>0.64541856957353005</v>
      </c>
      <c r="F203" s="17"/>
      <c r="G203" s="17">
        <v>0.66995868212935294</v>
      </c>
      <c r="H203" s="17">
        <v>0.66271552350067098</v>
      </c>
      <c r="I203" s="17">
        <v>0.63905825383388504</v>
      </c>
      <c r="J203" s="17"/>
      <c r="K203" s="17">
        <v>0.72994704891953899</v>
      </c>
      <c r="L203" s="17">
        <v>0.66441408415379499</v>
      </c>
      <c r="M203" s="17">
        <v>0.67943391567852296</v>
      </c>
      <c r="N203" s="17">
        <v>0.440369455940052</v>
      </c>
      <c r="O203" s="17">
        <v>0.707978735307498</v>
      </c>
      <c r="P203" s="17">
        <v>0.70037791907604696</v>
      </c>
      <c r="Q203" s="17">
        <v>0.71768051258250098</v>
      </c>
      <c r="R203" s="17">
        <v>0.54792314554729704</v>
      </c>
      <c r="S203" s="17">
        <v>0.60927914367453595</v>
      </c>
      <c r="T203" s="17">
        <v>0.72925212850477095</v>
      </c>
      <c r="U203" s="17">
        <v>0.60065311229005203</v>
      </c>
      <c r="V203" s="17">
        <v>0.62617402115639598</v>
      </c>
      <c r="W203" s="17"/>
      <c r="X203" s="17">
        <v>0.68041974634245195</v>
      </c>
      <c r="Y203" s="17">
        <v>0.67950332361475896</v>
      </c>
      <c r="Z203" s="17">
        <v>0.60414069643469703</v>
      </c>
      <c r="AA203" s="17">
        <v>0.54459365438987195</v>
      </c>
      <c r="AB203" s="17">
        <v>0.69069531957725305</v>
      </c>
      <c r="AC203" s="17"/>
      <c r="AD203" s="17">
        <v>0.68366791156322704</v>
      </c>
    </row>
    <row r="204" spans="2:30" x14ac:dyDescent="0.35">
      <c r="B204" t="s">
        <v>121</v>
      </c>
      <c r="C204" s="17">
        <v>0.26197263699280798</v>
      </c>
      <c r="D204" s="17">
        <v>0.26212295879718001</v>
      </c>
      <c r="E204" s="17">
        <v>0.26082959830439001</v>
      </c>
      <c r="F204" s="17"/>
      <c r="G204" s="17">
        <v>0.24961162420590399</v>
      </c>
      <c r="H204" s="17">
        <v>0.25662623246383098</v>
      </c>
      <c r="I204" s="17">
        <v>0.27782031567337101</v>
      </c>
      <c r="J204" s="17"/>
      <c r="K204" s="17">
        <v>0.199523489445877</v>
      </c>
      <c r="L204" s="17">
        <v>0.247164178661259</v>
      </c>
      <c r="M204" s="17">
        <v>0.25541279688060298</v>
      </c>
      <c r="N204" s="17">
        <v>0.47044662719909902</v>
      </c>
      <c r="O204" s="17">
        <v>0.198297617937604</v>
      </c>
      <c r="P204" s="17">
        <v>0.22743131339790801</v>
      </c>
      <c r="Q204" s="17">
        <v>0.21556240590650999</v>
      </c>
      <c r="R204" s="17">
        <v>0.40197065022412098</v>
      </c>
      <c r="S204" s="17">
        <v>0.26884743471222899</v>
      </c>
      <c r="T204" s="17">
        <v>0.241469781321244</v>
      </c>
      <c r="U204" s="17">
        <v>0.315935638826149</v>
      </c>
      <c r="V204" s="17">
        <v>0.18045654919021301</v>
      </c>
      <c r="W204" s="17"/>
      <c r="X204" s="17">
        <v>0.245907938752049</v>
      </c>
      <c r="Y204" s="17">
        <v>0.24883587268535401</v>
      </c>
      <c r="Z204" s="17">
        <v>0.30856467700676499</v>
      </c>
      <c r="AA204" s="17">
        <v>0.32001031065617003</v>
      </c>
      <c r="AB204" s="17">
        <v>0.167983671039652</v>
      </c>
      <c r="AC204" s="17"/>
      <c r="AD204" s="17">
        <v>0.24031524412060201</v>
      </c>
    </row>
    <row r="205" spans="2:30" x14ac:dyDescent="0.35">
      <c r="B205" t="s">
        <v>50</v>
      </c>
      <c r="C205" s="17">
        <v>7.3077276817479997E-2</v>
      </c>
      <c r="D205" s="17">
        <v>6.7780221960100098E-2</v>
      </c>
      <c r="E205" s="17">
        <v>8.0363008982359194E-2</v>
      </c>
      <c r="F205" s="17"/>
      <c r="G205" s="17">
        <v>6.7771132674941295E-2</v>
      </c>
      <c r="H205" s="17">
        <v>7.5037122771214895E-2</v>
      </c>
      <c r="I205" s="17">
        <v>7.5934578881825102E-2</v>
      </c>
      <c r="J205" s="17"/>
      <c r="K205" s="17">
        <v>5.91741301722645E-2</v>
      </c>
      <c r="L205" s="17">
        <v>6.6693640304720303E-2</v>
      </c>
      <c r="M205" s="17">
        <v>5.3533223764364098E-2</v>
      </c>
      <c r="N205" s="17">
        <v>8.9183916860848603E-2</v>
      </c>
      <c r="O205" s="17">
        <v>9.3723646754897305E-2</v>
      </c>
      <c r="P205" s="17">
        <v>7.2190767526045294E-2</v>
      </c>
      <c r="Q205" s="17">
        <v>6.6757081510988595E-2</v>
      </c>
      <c r="R205" s="17">
        <v>5.0106204228581301E-2</v>
      </c>
      <c r="S205" s="17">
        <v>0.105033384439851</v>
      </c>
      <c r="T205" s="17">
        <v>2.9278090173985701E-2</v>
      </c>
      <c r="U205" s="17">
        <v>8.3411248883798902E-2</v>
      </c>
      <c r="V205" s="17">
        <v>0.15548880194309</v>
      </c>
      <c r="W205" s="17"/>
      <c r="X205" s="17">
        <v>6.9329732362308202E-2</v>
      </c>
      <c r="Y205" s="17">
        <v>6.2000938894337297E-2</v>
      </c>
      <c r="Z205" s="17">
        <v>8.2040530815387605E-2</v>
      </c>
      <c r="AA205" s="17">
        <v>0.119235843625127</v>
      </c>
      <c r="AB205" s="17">
        <v>0</v>
      </c>
      <c r="AC205" s="17"/>
      <c r="AD205" s="17">
        <v>7.0748180469988695E-2</v>
      </c>
    </row>
    <row r="206" spans="2:30" x14ac:dyDescent="0.35">
      <c r="B206" t="s">
        <v>84</v>
      </c>
      <c r="C206" s="17">
        <v>8.3863801181530695E-3</v>
      </c>
      <c r="D206" s="17">
        <v>3.8471319399847E-3</v>
      </c>
      <c r="E206" s="17">
        <v>1.3388823139720099E-2</v>
      </c>
      <c r="F206" s="17"/>
      <c r="G206" s="17">
        <v>1.26585609898006E-2</v>
      </c>
      <c r="H206" s="17">
        <v>5.6211212642826398E-3</v>
      </c>
      <c r="I206" s="17">
        <v>7.1868516109194099E-3</v>
      </c>
      <c r="J206" s="17"/>
      <c r="K206" s="17">
        <v>1.1355331462319301E-2</v>
      </c>
      <c r="L206" s="17">
        <v>2.1728096880226401E-2</v>
      </c>
      <c r="M206" s="17">
        <v>1.1620063676510001E-2</v>
      </c>
      <c r="N206" s="17">
        <v>0</v>
      </c>
      <c r="O206" s="17">
        <v>0</v>
      </c>
      <c r="P206" s="17">
        <v>0</v>
      </c>
      <c r="Q206" s="17">
        <v>0</v>
      </c>
      <c r="R206" s="17">
        <v>0</v>
      </c>
      <c r="S206" s="17">
        <v>1.6840037173384E-2</v>
      </c>
      <c r="T206" s="17">
        <v>0</v>
      </c>
      <c r="U206" s="17">
        <v>0</v>
      </c>
      <c r="V206" s="17">
        <v>3.78806277103007E-2</v>
      </c>
      <c r="W206" s="17"/>
      <c r="X206" s="17">
        <v>4.3425825431904399E-3</v>
      </c>
      <c r="Y206" s="17">
        <v>9.6598648055503302E-3</v>
      </c>
      <c r="Z206" s="17">
        <v>5.2540957431508198E-3</v>
      </c>
      <c r="AA206" s="17">
        <v>1.6160191328830301E-2</v>
      </c>
      <c r="AB206" s="17">
        <v>0.141321009383095</v>
      </c>
      <c r="AC206" s="17"/>
      <c r="AD206" s="17">
        <v>5.2686638461821702E-3</v>
      </c>
    </row>
    <row r="207" spans="2:30" x14ac:dyDescent="0.35">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row>
    <row r="208" spans="2:30" x14ac:dyDescent="0.35">
      <c r="B208" s="6" t="s">
        <v>135</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row>
    <row r="209" spans="2:30" x14ac:dyDescent="0.35">
      <c r="B209" s="26" t="s">
        <v>52</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row>
    <row r="210" spans="2:30" x14ac:dyDescent="0.35">
      <c r="B210" t="s">
        <v>131</v>
      </c>
      <c r="C210" s="17">
        <v>0.36634197370937199</v>
      </c>
      <c r="D210" s="17">
        <v>0.35577316595161101</v>
      </c>
      <c r="E210" s="17">
        <v>0.37532823317289199</v>
      </c>
      <c r="F210" s="17"/>
      <c r="G210" s="17">
        <v>0.360234737333124</v>
      </c>
      <c r="H210" s="17">
        <v>0.36126427860289401</v>
      </c>
      <c r="I210" s="17">
        <v>0.37639577467090302</v>
      </c>
      <c r="J210" s="17"/>
      <c r="K210" s="17">
        <v>0.36573796183027302</v>
      </c>
      <c r="L210" s="17">
        <v>0.35838408679649802</v>
      </c>
      <c r="M210" s="17">
        <v>0.45713406593598299</v>
      </c>
      <c r="N210" s="17">
        <v>0.41937546316570701</v>
      </c>
      <c r="O210" s="17">
        <v>0.42009218617590199</v>
      </c>
      <c r="P210" s="17">
        <v>0.33592757276347002</v>
      </c>
      <c r="Q210" s="17">
        <v>0.31757184613467299</v>
      </c>
      <c r="R210" s="17">
        <v>0.367621265227279</v>
      </c>
      <c r="S210" s="17">
        <v>0.37539672342539798</v>
      </c>
      <c r="T210" s="17">
        <v>0.321815410885949</v>
      </c>
      <c r="U210" s="17">
        <v>0.33185720632561999</v>
      </c>
      <c r="V210" s="17">
        <v>0.22841190128104299</v>
      </c>
      <c r="W210" s="17"/>
      <c r="X210" s="17">
        <v>0.37005183566746902</v>
      </c>
      <c r="Y210" s="17">
        <v>0.39584967957534301</v>
      </c>
      <c r="Z210" s="17">
        <v>0.33961501028429603</v>
      </c>
      <c r="AA210" s="17">
        <v>0.329506888143831</v>
      </c>
      <c r="AB210" s="17">
        <v>0</v>
      </c>
      <c r="AC210" s="17"/>
      <c r="AD210" s="17">
        <v>0.37133897667705101</v>
      </c>
    </row>
    <row r="211" spans="2:30" x14ac:dyDescent="0.35">
      <c r="B211" t="s">
        <v>132</v>
      </c>
      <c r="C211" s="17">
        <v>0.33403115415856599</v>
      </c>
      <c r="D211" s="17">
        <v>0.31791041132326298</v>
      </c>
      <c r="E211" s="17">
        <v>0.354792923033316</v>
      </c>
      <c r="F211" s="17"/>
      <c r="G211" s="17">
        <v>0.32194689280176397</v>
      </c>
      <c r="H211" s="17">
        <v>0.31473423135135797</v>
      </c>
      <c r="I211" s="17">
        <v>0.36247183863951299</v>
      </c>
      <c r="J211" s="17"/>
      <c r="K211" s="17">
        <v>0.35275723295426897</v>
      </c>
      <c r="L211" s="17">
        <v>0.3127123846871</v>
      </c>
      <c r="M211" s="17">
        <v>0.26371395629800798</v>
      </c>
      <c r="N211" s="17">
        <v>0.34727740327680801</v>
      </c>
      <c r="O211" s="17">
        <v>0.238164327908191</v>
      </c>
      <c r="P211" s="17">
        <v>0.39205531955001799</v>
      </c>
      <c r="Q211" s="17">
        <v>0.31717050487058501</v>
      </c>
      <c r="R211" s="17">
        <v>0.37246361507697601</v>
      </c>
      <c r="S211" s="17">
        <v>0.38127862103363103</v>
      </c>
      <c r="T211" s="17">
        <v>0.24313540136626399</v>
      </c>
      <c r="U211" s="17">
        <v>0.378066312845243</v>
      </c>
      <c r="V211" s="17">
        <v>0.56290010018750303</v>
      </c>
      <c r="W211" s="17"/>
      <c r="X211" s="17">
        <v>0.31884816795262799</v>
      </c>
      <c r="Y211" s="17">
        <v>0.29945555850841998</v>
      </c>
      <c r="Z211" s="17">
        <v>0.40479044482147902</v>
      </c>
      <c r="AA211" s="17">
        <v>0.38370817236820998</v>
      </c>
      <c r="AB211" s="17">
        <v>0.447868875249336</v>
      </c>
      <c r="AC211" s="17"/>
      <c r="AD211" s="17">
        <v>0.30928541782691998</v>
      </c>
    </row>
    <row r="212" spans="2:30" x14ac:dyDescent="0.35">
      <c r="B212" t="s">
        <v>133</v>
      </c>
      <c r="C212" s="17">
        <v>0.33249824856996302</v>
      </c>
      <c r="D212" s="17">
        <v>0.38732675002518702</v>
      </c>
      <c r="E212" s="17">
        <v>0.27187126684540602</v>
      </c>
      <c r="F212" s="17"/>
      <c r="G212" s="17">
        <v>0.29549318457942397</v>
      </c>
      <c r="H212" s="17">
        <v>0.37875267807840501</v>
      </c>
      <c r="I212" s="17">
        <v>0.322243498729747</v>
      </c>
      <c r="J212" s="17"/>
      <c r="K212" s="17">
        <v>0.33652299553045401</v>
      </c>
      <c r="L212" s="17">
        <v>0.30147874480153802</v>
      </c>
      <c r="M212" s="17">
        <v>0.31618469263714599</v>
      </c>
      <c r="N212" s="17">
        <v>0.23388912426627601</v>
      </c>
      <c r="O212" s="17">
        <v>0.44526204766294603</v>
      </c>
      <c r="P212" s="17">
        <v>0.29721133603934102</v>
      </c>
      <c r="Q212" s="17">
        <v>0.43799490228776899</v>
      </c>
      <c r="R212" s="17">
        <v>0.32608519563511401</v>
      </c>
      <c r="S212" s="17">
        <v>0.285707983553525</v>
      </c>
      <c r="T212" s="17">
        <v>0.43248144255405702</v>
      </c>
      <c r="U212" s="17">
        <v>0.30915949299871298</v>
      </c>
      <c r="V212" s="17">
        <v>0.25380519453963601</v>
      </c>
      <c r="W212" s="17"/>
      <c r="X212" s="17">
        <v>0.36288982022647898</v>
      </c>
      <c r="Y212" s="17">
        <v>0.33874446042618001</v>
      </c>
      <c r="Z212" s="17">
        <v>0.294568610354905</v>
      </c>
      <c r="AA212" s="17">
        <v>0.33143035557137601</v>
      </c>
      <c r="AB212" s="17">
        <v>0.55213112475066395</v>
      </c>
      <c r="AC212" s="17"/>
      <c r="AD212" s="17">
        <v>0.37059854122401398</v>
      </c>
    </row>
    <row r="213" spans="2:30" x14ac:dyDescent="0.35">
      <c r="B213" t="s">
        <v>134</v>
      </c>
      <c r="C213" s="17">
        <v>9.6007687112536197E-2</v>
      </c>
      <c r="D213" s="17">
        <v>0.111389358976607</v>
      </c>
      <c r="E213" s="17">
        <v>7.1892607067164202E-2</v>
      </c>
      <c r="F213" s="17"/>
      <c r="G213" s="17">
        <v>9.4406556195107294E-2</v>
      </c>
      <c r="H213" s="17">
        <v>9.23478612553221E-2</v>
      </c>
      <c r="I213" s="17">
        <v>0.100795280046904</v>
      </c>
      <c r="J213" s="17"/>
      <c r="K213" s="17">
        <v>6.2481696343099302E-2</v>
      </c>
      <c r="L213" s="17">
        <v>0.11109788226064</v>
      </c>
      <c r="M213" s="17">
        <v>0.124615913767242</v>
      </c>
      <c r="N213" s="17">
        <v>5.3298345423359997E-2</v>
      </c>
      <c r="O213" s="17">
        <v>0.162402773016047</v>
      </c>
      <c r="P213" s="17">
        <v>6.7510361190489906E-2</v>
      </c>
      <c r="Q213" s="17">
        <v>6.9079587034162199E-2</v>
      </c>
      <c r="R213" s="17">
        <v>0.115622713103639</v>
      </c>
      <c r="S213" s="17">
        <v>0.103091343099946</v>
      </c>
      <c r="T213" s="17">
        <v>0.18961217785621401</v>
      </c>
      <c r="U213" s="17">
        <v>4.4481398701893597E-2</v>
      </c>
      <c r="V213" s="17">
        <v>0</v>
      </c>
      <c r="W213" s="17"/>
      <c r="X213" s="17">
        <v>9.5409126654066201E-2</v>
      </c>
      <c r="Y213" s="17">
        <v>0.107357060319199</v>
      </c>
      <c r="Z213" s="17">
        <v>7.7003482608235405E-2</v>
      </c>
      <c r="AA213" s="17">
        <v>6.5506425757272294E-2</v>
      </c>
      <c r="AB213" s="17">
        <v>0</v>
      </c>
      <c r="AC213" s="17"/>
      <c r="AD213" s="17">
        <v>0.116994224582808</v>
      </c>
    </row>
    <row r="214" spans="2:30" x14ac:dyDescent="0.35">
      <c r="B214" t="s">
        <v>84</v>
      </c>
      <c r="C214" s="17">
        <v>6.0020530318017601E-2</v>
      </c>
      <c r="D214" s="17">
        <v>5.7487780556745201E-2</v>
      </c>
      <c r="E214" s="17">
        <v>6.1995200155633701E-2</v>
      </c>
      <c r="F214" s="17"/>
      <c r="G214" s="17">
        <v>8.1305749559435994E-2</v>
      </c>
      <c r="H214" s="17">
        <v>5.7115139123456997E-2</v>
      </c>
      <c r="I214" s="17">
        <v>4.4018588169151399E-2</v>
      </c>
      <c r="J214" s="17"/>
      <c r="K214" s="17">
        <v>6.2424270992468299E-2</v>
      </c>
      <c r="L214" s="17">
        <v>6.1191038666921202E-2</v>
      </c>
      <c r="M214" s="17">
        <v>7.8828776473977194E-2</v>
      </c>
      <c r="N214" s="17">
        <v>3.5911937009643402E-2</v>
      </c>
      <c r="O214" s="17">
        <v>7.6506978605723405E-2</v>
      </c>
      <c r="P214" s="17">
        <v>7.6868124970632196E-2</v>
      </c>
      <c r="Q214" s="17">
        <v>6.8367181643478797E-2</v>
      </c>
      <c r="R214" s="17">
        <v>4.9452637164269501E-2</v>
      </c>
      <c r="S214" s="17">
        <v>5.0252465547395403E-2</v>
      </c>
      <c r="T214" s="17">
        <v>4.45298223278556E-2</v>
      </c>
      <c r="U214" s="17">
        <v>6.08573509470791E-2</v>
      </c>
      <c r="V214" s="17">
        <v>3.43588818606336E-2</v>
      </c>
      <c r="W214" s="17"/>
      <c r="X214" s="17">
        <v>5.4176076395860299E-2</v>
      </c>
      <c r="Y214" s="17">
        <v>6.6556915181828602E-2</v>
      </c>
      <c r="Z214" s="17">
        <v>4.35858238731393E-2</v>
      </c>
      <c r="AA214" s="17">
        <v>1.6160191328830301E-2</v>
      </c>
      <c r="AB214" s="17">
        <v>0</v>
      </c>
      <c r="AC214" s="17"/>
      <c r="AD214" s="17">
        <v>5.3534894452963402E-2</v>
      </c>
    </row>
    <row r="215" spans="2:30" x14ac:dyDescent="0.35">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row>
    <row r="216" spans="2:30" x14ac:dyDescent="0.35">
      <c r="B216" s="6" t="s">
        <v>144</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row>
    <row r="217" spans="2:30" x14ac:dyDescent="0.35">
      <c r="B217" s="26" t="s">
        <v>52</v>
      </c>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row>
    <row r="218" spans="2:30" x14ac:dyDescent="0.35">
      <c r="B218" t="s">
        <v>140</v>
      </c>
      <c r="C218" s="17">
        <v>5.5412468834768698E-2</v>
      </c>
      <c r="D218" s="17">
        <v>6.0982417003181799E-2</v>
      </c>
      <c r="E218" s="17">
        <v>4.8673688484923303E-2</v>
      </c>
      <c r="F218" s="17"/>
      <c r="G218" s="17">
        <v>6.2035929199731998E-2</v>
      </c>
      <c r="H218" s="17">
        <v>4.4353593917910897E-2</v>
      </c>
      <c r="I218" s="17">
        <v>5.9816752486080899E-2</v>
      </c>
      <c r="J218" s="17"/>
      <c r="K218" s="17">
        <v>5.6982640428325002E-2</v>
      </c>
      <c r="L218" s="17">
        <v>5.2558675050573198E-2</v>
      </c>
      <c r="M218" s="17">
        <v>6.4706326081464496E-2</v>
      </c>
      <c r="N218" s="17">
        <v>7.6795084952425596E-2</v>
      </c>
      <c r="O218" s="17">
        <v>8.7716171050285702E-2</v>
      </c>
      <c r="P218" s="17">
        <v>6.8739897132409605E-2</v>
      </c>
      <c r="Q218" s="17">
        <v>5.5930114074151299E-2</v>
      </c>
      <c r="R218" s="17">
        <v>2.6882202738588001E-2</v>
      </c>
      <c r="S218" s="17">
        <v>3.4944645527914403E-2</v>
      </c>
      <c r="T218" s="17">
        <v>6.0031233696111901E-2</v>
      </c>
      <c r="U218" s="17">
        <v>0</v>
      </c>
      <c r="V218" s="17">
        <v>3.78806277103007E-2</v>
      </c>
      <c r="W218" s="17"/>
      <c r="X218" s="17">
        <v>6.7151565651089706E-2</v>
      </c>
      <c r="Y218" s="17">
        <v>5.0841494590842702E-2</v>
      </c>
      <c r="Z218" s="17">
        <v>4.5074397310626103E-2</v>
      </c>
      <c r="AA218" s="17">
        <v>9.1154694315311299E-2</v>
      </c>
      <c r="AB218" s="17">
        <v>0</v>
      </c>
      <c r="AC218" s="17"/>
      <c r="AD218" s="17">
        <v>6.2592260392725502E-2</v>
      </c>
    </row>
    <row r="219" spans="2:30" x14ac:dyDescent="0.35">
      <c r="B219" t="s">
        <v>141</v>
      </c>
      <c r="C219" s="17">
        <v>0.28400172269060697</v>
      </c>
      <c r="D219" s="17">
        <v>0.32598750041258501</v>
      </c>
      <c r="E219" s="17">
        <v>0.24389214143292001</v>
      </c>
      <c r="F219" s="17"/>
      <c r="G219" s="17">
        <v>0.30167667459652697</v>
      </c>
      <c r="H219" s="17">
        <v>0.26494951306435899</v>
      </c>
      <c r="I219" s="17">
        <v>0.286090064936392</v>
      </c>
      <c r="J219" s="17"/>
      <c r="K219" s="17">
        <v>0.30481120334305201</v>
      </c>
      <c r="L219" s="17">
        <v>0.27437844702057601</v>
      </c>
      <c r="M219" s="17">
        <v>0.28952493047146899</v>
      </c>
      <c r="N219" s="17">
        <v>0.210956906588041</v>
      </c>
      <c r="O219" s="17">
        <v>0.306129779413428</v>
      </c>
      <c r="P219" s="17">
        <v>0.29954486444032202</v>
      </c>
      <c r="Q219" s="17">
        <v>0.27650023435740201</v>
      </c>
      <c r="R219" s="17">
        <v>0.30141639751884802</v>
      </c>
      <c r="S219" s="17">
        <v>0.29704304162295198</v>
      </c>
      <c r="T219" s="17">
        <v>0.23882411725716499</v>
      </c>
      <c r="U219" s="17">
        <v>0.19271268642127601</v>
      </c>
      <c r="V219" s="17">
        <v>0.54479484562562497</v>
      </c>
      <c r="W219" s="17"/>
      <c r="X219" s="17">
        <v>0.26269024741473301</v>
      </c>
      <c r="Y219" s="17">
        <v>0.29142791917278699</v>
      </c>
      <c r="Z219" s="17">
        <v>0.26845097674263901</v>
      </c>
      <c r="AA219" s="17">
        <v>0.33686520142961002</v>
      </c>
      <c r="AB219" s="17">
        <v>0.47728835146239901</v>
      </c>
      <c r="AC219" s="17"/>
      <c r="AD219" s="17">
        <v>0.26615441715289001</v>
      </c>
    </row>
    <row r="220" spans="2:30" x14ac:dyDescent="0.35">
      <c r="B220" t="s">
        <v>142</v>
      </c>
      <c r="C220" s="17">
        <v>0.58173113200121696</v>
      </c>
      <c r="D220" s="17">
        <v>0.535227538289197</v>
      </c>
      <c r="E220" s="17">
        <v>0.625657476613524</v>
      </c>
      <c r="F220" s="17"/>
      <c r="G220" s="17">
        <v>0.57709305661577903</v>
      </c>
      <c r="H220" s="17">
        <v>0.60430363755184702</v>
      </c>
      <c r="I220" s="17">
        <v>0.56494446137757504</v>
      </c>
      <c r="J220" s="17"/>
      <c r="K220" s="17">
        <v>0.55685429962956801</v>
      </c>
      <c r="L220" s="17">
        <v>0.59913546628384096</v>
      </c>
      <c r="M220" s="17">
        <v>0.57112335845607398</v>
      </c>
      <c r="N220" s="17">
        <v>0.56919738989437996</v>
      </c>
      <c r="O220" s="17">
        <v>0.56497622340654496</v>
      </c>
      <c r="P220" s="17">
        <v>0.57385531077864604</v>
      </c>
      <c r="Q220" s="17">
        <v>0.57404910139909704</v>
      </c>
      <c r="R220" s="17">
        <v>0.57583555136736997</v>
      </c>
      <c r="S220" s="17">
        <v>0.60078743541435797</v>
      </c>
      <c r="T220" s="17">
        <v>0.65492787914211104</v>
      </c>
      <c r="U220" s="17">
        <v>0.72959323892176398</v>
      </c>
      <c r="V220" s="17">
        <v>0.27284550752220499</v>
      </c>
      <c r="W220" s="17"/>
      <c r="X220" s="17">
        <v>0.59180801659054605</v>
      </c>
      <c r="Y220" s="17">
        <v>0.59635505179908499</v>
      </c>
      <c r="Z220" s="17">
        <v>0.58060335525495799</v>
      </c>
      <c r="AA220" s="17">
        <v>0.49800893513706901</v>
      </c>
      <c r="AB220" s="17">
        <v>0.384147453711012</v>
      </c>
      <c r="AC220" s="17"/>
      <c r="AD220" s="17">
        <v>0.59522389369367301</v>
      </c>
    </row>
    <row r="221" spans="2:30" x14ac:dyDescent="0.35">
      <c r="B221" t="s">
        <v>50</v>
      </c>
      <c r="C221" s="17">
        <v>7.8854676473406604E-2</v>
      </c>
      <c r="D221" s="17">
        <v>7.7802544295036205E-2</v>
      </c>
      <c r="E221" s="17">
        <v>8.17766934686327E-2</v>
      </c>
      <c r="F221" s="17"/>
      <c r="G221" s="17">
        <v>5.9194339587961803E-2</v>
      </c>
      <c r="H221" s="17">
        <v>8.6393255465883306E-2</v>
      </c>
      <c r="I221" s="17">
        <v>8.9148721199951597E-2</v>
      </c>
      <c r="J221" s="17"/>
      <c r="K221" s="17">
        <v>8.1351856599054195E-2</v>
      </c>
      <c r="L221" s="17">
        <v>7.39274116450096E-2</v>
      </c>
      <c r="M221" s="17">
        <v>7.4645384990992797E-2</v>
      </c>
      <c r="N221" s="17">
        <v>0.143050618565154</v>
      </c>
      <c r="O221" s="17">
        <v>4.1177826129741898E-2</v>
      </c>
      <c r="P221" s="17">
        <v>5.7859927648621599E-2</v>
      </c>
      <c r="Q221" s="17">
        <v>9.3520550169350306E-2</v>
      </c>
      <c r="R221" s="17">
        <v>9.5865848375194296E-2</v>
      </c>
      <c r="S221" s="17">
        <v>6.7224877434775093E-2</v>
      </c>
      <c r="T221" s="17">
        <v>4.6216769904611703E-2</v>
      </c>
      <c r="U221" s="17">
        <v>7.7694074656959503E-2</v>
      </c>
      <c r="V221" s="17">
        <v>0.144479019141869</v>
      </c>
      <c r="W221" s="17"/>
      <c r="X221" s="17">
        <v>7.8350170343631106E-2</v>
      </c>
      <c r="Y221" s="17">
        <v>6.1375534437285197E-2</v>
      </c>
      <c r="Z221" s="17">
        <v>0.105871270691777</v>
      </c>
      <c r="AA221" s="17">
        <v>7.3971169118009605E-2</v>
      </c>
      <c r="AB221" s="17">
        <v>0.13856419482658899</v>
      </c>
      <c r="AC221" s="17"/>
      <c r="AD221" s="17">
        <v>7.6029428760711504E-2</v>
      </c>
    </row>
    <row r="222" spans="2:30" x14ac:dyDescent="0.3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row>
    <row r="223" spans="2:30" x14ac:dyDescent="0.35">
      <c r="B223" s="6" t="s">
        <v>145</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row>
    <row r="224" spans="2:30" x14ac:dyDescent="0.35">
      <c r="B224" s="26" t="s">
        <v>52</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row>
    <row r="225" spans="2:30" x14ac:dyDescent="0.35">
      <c r="B225" t="s">
        <v>140</v>
      </c>
      <c r="C225" s="17">
        <v>8.1073514514957604E-2</v>
      </c>
      <c r="D225" s="17">
        <v>9.3476544093224201E-2</v>
      </c>
      <c r="E225" s="17">
        <v>6.76626645586276E-2</v>
      </c>
      <c r="F225" s="17"/>
      <c r="G225" s="17">
        <v>0.101583316597105</v>
      </c>
      <c r="H225" s="17">
        <v>6.3851169533298099E-2</v>
      </c>
      <c r="I225" s="17">
        <v>7.8982165528012904E-2</v>
      </c>
      <c r="J225" s="17"/>
      <c r="K225" s="17">
        <v>9.3959204578065197E-2</v>
      </c>
      <c r="L225" s="17">
        <v>6.2421804290409E-2</v>
      </c>
      <c r="M225" s="17">
        <v>0.105415226807185</v>
      </c>
      <c r="N225" s="17">
        <v>7.7150454631627896E-2</v>
      </c>
      <c r="O225" s="17">
        <v>0.106785909291188</v>
      </c>
      <c r="P225" s="17">
        <v>5.30782453698267E-2</v>
      </c>
      <c r="Q225" s="17">
        <v>7.06834890935229E-2</v>
      </c>
      <c r="R225" s="17">
        <v>9.5523154251587902E-2</v>
      </c>
      <c r="S225" s="17">
        <v>0.100002181793145</v>
      </c>
      <c r="T225" s="17">
        <v>9.14366439361326E-2</v>
      </c>
      <c r="U225" s="17">
        <v>2.2135649683268199E-2</v>
      </c>
      <c r="V225" s="17">
        <v>7.2239509570934293E-2</v>
      </c>
      <c r="W225" s="17"/>
      <c r="X225" s="17">
        <v>9.4740288473471795E-2</v>
      </c>
      <c r="Y225" s="17">
        <v>7.66449049258911E-2</v>
      </c>
      <c r="Z225" s="17">
        <v>8.0924354276267998E-2</v>
      </c>
      <c r="AA225" s="17">
        <v>0.104867562804382</v>
      </c>
      <c r="AB225" s="17">
        <v>0</v>
      </c>
      <c r="AC225" s="17"/>
      <c r="AD225" s="17">
        <v>9.4023330746539402E-2</v>
      </c>
    </row>
    <row r="226" spans="2:30" x14ac:dyDescent="0.35">
      <c r="B226" t="s">
        <v>141</v>
      </c>
      <c r="C226" s="17">
        <v>0.29535000699665798</v>
      </c>
      <c r="D226" s="17">
        <v>0.31930208031746998</v>
      </c>
      <c r="E226" s="17">
        <v>0.27283544240081498</v>
      </c>
      <c r="F226" s="17"/>
      <c r="G226" s="17">
        <v>0.33569213674827297</v>
      </c>
      <c r="H226" s="17">
        <v>0.271862789952176</v>
      </c>
      <c r="I226" s="17">
        <v>0.28163662730481298</v>
      </c>
      <c r="J226" s="17"/>
      <c r="K226" s="17">
        <v>0.326161131357255</v>
      </c>
      <c r="L226" s="17">
        <v>0.23354530359776801</v>
      </c>
      <c r="M226" s="17">
        <v>0.29277673966024897</v>
      </c>
      <c r="N226" s="17">
        <v>0.309728593328293</v>
      </c>
      <c r="O226" s="17">
        <v>0.29208241773516203</v>
      </c>
      <c r="P226" s="17">
        <v>0.30885420430006899</v>
      </c>
      <c r="Q226" s="17">
        <v>0.327546480291179</v>
      </c>
      <c r="R226" s="17">
        <v>0.27463062549166301</v>
      </c>
      <c r="S226" s="17">
        <v>0.28201233453095997</v>
      </c>
      <c r="T226" s="17">
        <v>0.273379599284168</v>
      </c>
      <c r="U226" s="17">
        <v>0.27554102113520201</v>
      </c>
      <c r="V226" s="17">
        <v>0.43778348957951602</v>
      </c>
      <c r="W226" s="17"/>
      <c r="X226" s="17">
        <v>0.27842135814666102</v>
      </c>
      <c r="Y226" s="17">
        <v>0.287299545203066</v>
      </c>
      <c r="Z226" s="17">
        <v>0.31549481118672301</v>
      </c>
      <c r="AA226" s="17">
        <v>0.300996095826221</v>
      </c>
      <c r="AB226" s="17">
        <v>0.306547865866241</v>
      </c>
      <c r="AC226" s="17"/>
      <c r="AD226" s="17">
        <v>0.28501245584549501</v>
      </c>
    </row>
    <row r="227" spans="2:30" x14ac:dyDescent="0.35">
      <c r="B227" t="s">
        <v>142</v>
      </c>
      <c r="C227" s="17">
        <v>0.56053614780440997</v>
      </c>
      <c r="D227" s="17">
        <v>0.53054726051148005</v>
      </c>
      <c r="E227" s="17">
        <v>0.588255902464909</v>
      </c>
      <c r="F227" s="17"/>
      <c r="G227" s="17">
        <v>0.51223013378116999</v>
      </c>
      <c r="H227" s="17">
        <v>0.60487774381446802</v>
      </c>
      <c r="I227" s="17">
        <v>0.56197031704538503</v>
      </c>
      <c r="J227" s="17"/>
      <c r="K227" s="17">
        <v>0.511965854128558</v>
      </c>
      <c r="L227" s="17">
        <v>0.62569316287746701</v>
      </c>
      <c r="M227" s="17">
        <v>0.55683614822312999</v>
      </c>
      <c r="N227" s="17">
        <v>0.52720453900653996</v>
      </c>
      <c r="O227" s="17">
        <v>0.54183270742651701</v>
      </c>
      <c r="P227" s="17">
        <v>0.60166039118570902</v>
      </c>
      <c r="Q227" s="17">
        <v>0.53478738278275295</v>
      </c>
      <c r="R227" s="17">
        <v>0.53444931447600397</v>
      </c>
      <c r="S227" s="17">
        <v>0.57064610095030599</v>
      </c>
      <c r="T227" s="17">
        <v>0.60418093404318696</v>
      </c>
      <c r="U227" s="17">
        <v>0.62033432459552995</v>
      </c>
      <c r="V227" s="17">
        <v>0.379856863568315</v>
      </c>
      <c r="W227" s="17"/>
      <c r="X227" s="17">
        <v>0.54804731300397702</v>
      </c>
      <c r="Y227" s="17">
        <v>0.59410196022399797</v>
      </c>
      <c r="Z227" s="17">
        <v>0.52734478743804503</v>
      </c>
      <c r="AA227" s="17">
        <v>0.53512465555523303</v>
      </c>
      <c r="AB227" s="17">
        <v>0.55213112475066395</v>
      </c>
      <c r="AC227" s="17"/>
      <c r="AD227" s="17">
        <v>0.55297193176581305</v>
      </c>
    </row>
    <row r="228" spans="2:30" x14ac:dyDescent="0.35">
      <c r="B228" t="s">
        <v>50</v>
      </c>
      <c r="C228" s="17">
        <v>6.3040330683974397E-2</v>
      </c>
      <c r="D228" s="17">
        <v>5.6674115077825798E-2</v>
      </c>
      <c r="E228" s="17">
        <v>7.1245990575648496E-2</v>
      </c>
      <c r="F228" s="17"/>
      <c r="G228" s="17">
        <v>5.0494412873453298E-2</v>
      </c>
      <c r="H228" s="17">
        <v>5.9408296700057601E-2</v>
      </c>
      <c r="I228" s="17">
        <v>7.7410890121788603E-2</v>
      </c>
      <c r="J228" s="17"/>
      <c r="K228" s="17">
        <v>6.7913809936121394E-2</v>
      </c>
      <c r="L228" s="17">
        <v>7.8339729234355698E-2</v>
      </c>
      <c r="M228" s="17">
        <v>4.4971885309435397E-2</v>
      </c>
      <c r="N228" s="17">
        <v>8.5916413033539599E-2</v>
      </c>
      <c r="O228" s="17">
        <v>5.9298965547132598E-2</v>
      </c>
      <c r="P228" s="17">
        <v>3.6407159144395199E-2</v>
      </c>
      <c r="Q228" s="17">
        <v>6.69826478325454E-2</v>
      </c>
      <c r="R228" s="17">
        <v>9.5396905780744695E-2</v>
      </c>
      <c r="S228" s="17">
        <v>4.7339382725588901E-2</v>
      </c>
      <c r="T228" s="17">
        <v>3.1002822736512701E-2</v>
      </c>
      <c r="U228" s="17">
        <v>8.1989004586000197E-2</v>
      </c>
      <c r="V228" s="17">
        <v>0.110120137281235</v>
      </c>
      <c r="W228" s="17"/>
      <c r="X228" s="17">
        <v>7.8791040375890006E-2</v>
      </c>
      <c r="Y228" s="17">
        <v>4.1953589647045403E-2</v>
      </c>
      <c r="Z228" s="17">
        <v>7.6236047098964393E-2</v>
      </c>
      <c r="AA228" s="17">
        <v>5.90116858141643E-2</v>
      </c>
      <c r="AB228" s="17">
        <v>0.141321009383095</v>
      </c>
      <c r="AC228" s="17"/>
      <c r="AD228" s="17">
        <v>6.7992281642152499E-2</v>
      </c>
    </row>
    <row r="229" spans="2:30" x14ac:dyDescent="0.35">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row>
    <row r="230" spans="2:30" x14ac:dyDescent="0.35">
      <c r="B230" s="6" t="s">
        <v>146</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row>
    <row r="231" spans="2:30" x14ac:dyDescent="0.35">
      <c r="B231" s="26" t="s">
        <v>52</v>
      </c>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row>
    <row r="232" spans="2:30" x14ac:dyDescent="0.35">
      <c r="B232" t="s">
        <v>140</v>
      </c>
      <c r="C232" s="17">
        <v>6.2863404050570101E-2</v>
      </c>
      <c r="D232" s="17">
        <v>7.0828147720573595E-2</v>
      </c>
      <c r="E232" s="17">
        <v>5.5840322619903897E-2</v>
      </c>
      <c r="F232" s="17"/>
      <c r="G232" s="17">
        <v>6.3356563724735901E-2</v>
      </c>
      <c r="H232" s="17">
        <v>5.58690100152653E-2</v>
      </c>
      <c r="I232" s="17">
        <v>6.8893744992863395E-2</v>
      </c>
      <c r="J232" s="17"/>
      <c r="K232" s="17">
        <v>6.0815922125408997E-2</v>
      </c>
      <c r="L232" s="17">
        <v>3.8910260425387498E-2</v>
      </c>
      <c r="M232" s="17">
        <v>0.110199268323337</v>
      </c>
      <c r="N232" s="17">
        <v>7.5091377846595697E-2</v>
      </c>
      <c r="O232" s="17">
        <v>5.8965647004973899E-2</v>
      </c>
      <c r="P232" s="17">
        <v>6.3654403014874503E-2</v>
      </c>
      <c r="Q232" s="17">
        <v>8.7686545654202405E-2</v>
      </c>
      <c r="R232" s="17">
        <v>7.2641846885201006E-2</v>
      </c>
      <c r="S232" s="17">
        <v>6.7133383323868201E-2</v>
      </c>
      <c r="T232" s="17">
        <v>4.0312914543139802E-2</v>
      </c>
      <c r="U232" s="17">
        <v>2.2135649683268199E-2</v>
      </c>
      <c r="V232" s="17">
        <v>4.1653842213640997E-2</v>
      </c>
      <c r="W232" s="17"/>
      <c r="X232" s="17">
        <v>7.3994678235639003E-2</v>
      </c>
      <c r="Y232" s="17">
        <v>4.8787826708481002E-2</v>
      </c>
      <c r="Z232" s="17">
        <v>6.7322458791147899E-2</v>
      </c>
      <c r="AA232" s="17">
        <v>0.15061988704083901</v>
      </c>
      <c r="AB232" s="17">
        <v>0</v>
      </c>
      <c r="AC232" s="17"/>
      <c r="AD232" s="17">
        <v>7.0347171196764799E-2</v>
      </c>
    </row>
    <row r="233" spans="2:30" x14ac:dyDescent="0.35">
      <c r="B233" t="s">
        <v>141</v>
      </c>
      <c r="C233" s="17">
        <v>0.33183539218458002</v>
      </c>
      <c r="D233" s="17">
        <v>0.36932476437358902</v>
      </c>
      <c r="E233" s="17">
        <v>0.29064558993199602</v>
      </c>
      <c r="F233" s="17"/>
      <c r="G233" s="17">
        <v>0.37615910050694301</v>
      </c>
      <c r="H233" s="17">
        <v>0.28114229256701401</v>
      </c>
      <c r="I233" s="17">
        <v>0.33976659029205902</v>
      </c>
      <c r="J233" s="17"/>
      <c r="K233" s="17">
        <v>0.35935568350279901</v>
      </c>
      <c r="L233" s="17">
        <v>0.31711188343407698</v>
      </c>
      <c r="M233" s="17">
        <v>0.304668804226575</v>
      </c>
      <c r="N233" s="17">
        <v>0.31497775948836998</v>
      </c>
      <c r="O233" s="17">
        <v>0.37428323367384603</v>
      </c>
      <c r="P233" s="17">
        <v>0.34675141796026498</v>
      </c>
      <c r="Q233" s="17">
        <v>0.37049485044994901</v>
      </c>
      <c r="R233" s="17">
        <v>0.31976325739008199</v>
      </c>
      <c r="S233" s="17">
        <v>0.289679170527467</v>
      </c>
      <c r="T233" s="17">
        <v>0.323157908523938</v>
      </c>
      <c r="U233" s="17">
        <v>0.26634146858664198</v>
      </c>
      <c r="V233" s="17">
        <v>0.43401027507617601</v>
      </c>
      <c r="W233" s="17"/>
      <c r="X233" s="17">
        <v>0.31781384257822598</v>
      </c>
      <c r="Y233" s="17">
        <v>0.32190560175424998</v>
      </c>
      <c r="Z233" s="17">
        <v>0.34185843346265399</v>
      </c>
      <c r="AA233" s="17">
        <v>0.36454687758880999</v>
      </c>
      <c r="AB233" s="17">
        <v>0.47728835146239901</v>
      </c>
      <c r="AC233" s="17"/>
      <c r="AD233" s="17">
        <v>0.31761292594495</v>
      </c>
    </row>
    <row r="234" spans="2:30" x14ac:dyDescent="0.35">
      <c r="B234" t="s">
        <v>142</v>
      </c>
      <c r="C234" s="17">
        <v>0.53587570930602302</v>
      </c>
      <c r="D234" s="17">
        <v>0.49017079479731401</v>
      </c>
      <c r="E234" s="17">
        <v>0.58276651123455203</v>
      </c>
      <c r="F234" s="17"/>
      <c r="G234" s="17">
        <v>0.50233091502570604</v>
      </c>
      <c r="H234" s="17">
        <v>0.60087826548508005</v>
      </c>
      <c r="I234" s="17">
        <v>0.50525857529116402</v>
      </c>
      <c r="J234" s="17"/>
      <c r="K234" s="17">
        <v>0.51552629625916202</v>
      </c>
      <c r="L234" s="17">
        <v>0.553797351170633</v>
      </c>
      <c r="M234" s="17">
        <v>0.48891362322843801</v>
      </c>
      <c r="N234" s="17">
        <v>0.53754240172212797</v>
      </c>
      <c r="O234" s="17">
        <v>0.52584280400779404</v>
      </c>
      <c r="P234" s="17">
        <v>0.55084677353245703</v>
      </c>
      <c r="Q234" s="17">
        <v>0.45177332866591902</v>
      </c>
      <c r="R234" s="17">
        <v>0.50531891534603202</v>
      </c>
      <c r="S234" s="17">
        <v>0.57906127035227895</v>
      </c>
      <c r="T234" s="17">
        <v>0.57647661570507402</v>
      </c>
      <c r="U234" s="17">
        <v>0.670710015785691</v>
      </c>
      <c r="V234" s="17">
        <v>0.452096373139249</v>
      </c>
      <c r="W234" s="17"/>
      <c r="X234" s="17">
        <v>0.52485278616276199</v>
      </c>
      <c r="Y234" s="17">
        <v>0.57476891015405296</v>
      </c>
      <c r="Z234" s="17">
        <v>0.51307889986794197</v>
      </c>
      <c r="AA234" s="17">
        <v>0.40972973225078901</v>
      </c>
      <c r="AB234" s="17">
        <v>0.52271164853760099</v>
      </c>
      <c r="AC234" s="17"/>
      <c r="AD234" s="17">
        <v>0.53970341289896195</v>
      </c>
    </row>
    <row r="235" spans="2:30" x14ac:dyDescent="0.35">
      <c r="B235" t="s">
        <v>50</v>
      </c>
      <c r="C235" s="17">
        <v>6.9425494458826301E-2</v>
      </c>
      <c r="D235" s="17">
        <v>6.9676293108523593E-2</v>
      </c>
      <c r="E235" s="17">
        <v>7.0747576213548699E-2</v>
      </c>
      <c r="F235" s="17"/>
      <c r="G235" s="17">
        <v>5.8153420742615501E-2</v>
      </c>
      <c r="H235" s="17">
        <v>6.2110431932640903E-2</v>
      </c>
      <c r="I235" s="17">
        <v>8.6081089423913806E-2</v>
      </c>
      <c r="J235" s="17"/>
      <c r="K235" s="17">
        <v>6.4302098112629102E-2</v>
      </c>
      <c r="L235" s="17">
        <v>9.01805049699025E-2</v>
      </c>
      <c r="M235" s="17">
        <v>9.6218304221649203E-2</v>
      </c>
      <c r="N235" s="17">
        <v>7.2388460942906505E-2</v>
      </c>
      <c r="O235" s="17">
        <v>4.0908315313385603E-2</v>
      </c>
      <c r="P235" s="17">
        <v>3.8747405492402902E-2</v>
      </c>
      <c r="Q235" s="17">
        <v>9.0045275229929694E-2</v>
      </c>
      <c r="R235" s="17">
        <v>0.102275980378685</v>
      </c>
      <c r="S235" s="17">
        <v>6.4126175796386395E-2</v>
      </c>
      <c r="T235" s="17">
        <v>6.0052561227847898E-2</v>
      </c>
      <c r="U235" s="17">
        <v>4.0812865944398903E-2</v>
      </c>
      <c r="V235" s="17">
        <v>7.2239509570934293E-2</v>
      </c>
      <c r="W235" s="17"/>
      <c r="X235" s="17">
        <v>8.3338693023373003E-2</v>
      </c>
      <c r="Y235" s="17">
        <v>5.4537661383216397E-2</v>
      </c>
      <c r="Z235" s="17">
        <v>7.7740207878255696E-2</v>
      </c>
      <c r="AA235" s="17">
        <v>7.5103503119561696E-2</v>
      </c>
      <c r="AB235" s="17">
        <v>0</v>
      </c>
      <c r="AC235" s="17"/>
      <c r="AD235" s="17">
        <v>7.2336489959323402E-2</v>
      </c>
    </row>
    <row r="236" spans="2:30" x14ac:dyDescent="0.35">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row>
    <row r="237" spans="2:30" x14ac:dyDescent="0.35">
      <c r="B237" s="6" t="s">
        <v>147</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row>
    <row r="238" spans="2:30" x14ac:dyDescent="0.35">
      <c r="B238" s="26" t="s">
        <v>52</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row>
    <row r="239" spans="2:30" x14ac:dyDescent="0.35">
      <c r="B239" t="s">
        <v>140</v>
      </c>
      <c r="C239" s="17">
        <v>7.3332271888381498E-2</v>
      </c>
      <c r="D239" s="17">
        <v>9.1831476532150597E-2</v>
      </c>
      <c r="E239" s="17">
        <v>5.5357297565683798E-2</v>
      </c>
      <c r="F239" s="17"/>
      <c r="G239" s="17">
        <v>5.9514759405205599E-2</v>
      </c>
      <c r="H239" s="17">
        <v>7.1328861490294604E-2</v>
      </c>
      <c r="I239" s="17">
        <v>8.7314230869004694E-2</v>
      </c>
      <c r="J239" s="17"/>
      <c r="K239" s="17">
        <v>7.0829440320370904E-2</v>
      </c>
      <c r="L239" s="17">
        <v>0.100448413708645</v>
      </c>
      <c r="M239" s="17">
        <v>9.6121129458413099E-2</v>
      </c>
      <c r="N239" s="17">
        <v>5.6778835852412099E-2</v>
      </c>
      <c r="O239" s="17">
        <v>7.4332854169033194E-2</v>
      </c>
      <c r="P239" s="17">
        <v>9.04402309142774E-2</v>
      </c>
      <c r="Q239" s="17">
        <v>8.0952254161948595E-2</v>
      </c>
      <c r="R239" s="17">
        <v>4.5290701552163401E-2</v>
      </c>
      <c r="S239" s="17">
        <v>6.9590274297254603E-2</v>
      </c>
      <c r="T239" s="17">
        <v>3.1980338640335199E-2</v>
      </c>
      <c r="U239" s="17">
        <v>1.8622240704881599E-2</v>
      </c>
      <c r="V239" s="17">
        <v>0.122762392591934</v>
      </c>
      <c r="W239" s="17"/>
      <c r="X239" s="17">
        <v>5.9505388766246503E-2</v>
      </c>
      <c r="Y239" s="17">
        <v>6.7768699948402705E-2</v>
      </c>
      <c r="Z239" s="17">
        <v>7.8334105324166695E-2</v>
      </c>
      <c r="AA239" s="17">
        <v>0.120506645264922</v>
      </c>
      <c r="AB239" s="17">
        <v>0</v>
      </c>
      <c r="AC239" s="17"/>
      <c r="AD239" s="17">
        <v>7.9064479721423594E-2</v>
      </c>
    </row>
    <row r="240" spans="2:30" x14ac:dyDescent="0.35">
      <c r="B240" t="s">
        <v>141</v>
      </c>
      <c r="C240" s="17">
        <v>0.27321688229508301</v>
      </c>
      <c r="D240" s="17">
        <v>0.29823353509874401</v>
      </c>
      <c r="E240" s="17">
        <v>0.24897919904752</v>
      </c>
      <c r="F240" s="17"/>
      <c r="G240" s="17">
        <v>0.25927720983434899</v>
      </c>
      <c r="H240" s="17">
        <v>0.27395648363456299</v>
      </c>
      <c r="I240" s="17">
        <v>0.284771358597253</v>
      </c>
      <c r="J240" s="17"/>
      <c r="K240" s="17">
        <v>0.31889294336583901</v>
      </c>
      <c r="L240" s="17">
        <v>0.27964286404430999</v>
      </c>
      <c r="M240" s="17">
        <v>0.20425636605767999</v>
      </c>
      <c r="N240" s="17">
        <v>0.230664496654089</v>
      </c>
      <c r="O240" s="17">
        <v>0.32800914266983999</v>
      </c>
      <c r="P240" s="17">
        <v>0.32018737575259099</v>
      </c>
      <c r="Q240" s="17">
        <v>0.24733008242653801</v>
      </c>
      <c r="R240" s="17">
        <v>0.32254203531825698</v>
      </c>
      <c r="S240" s="17">
        <v>0.218256533322224</v>
      </c>
      <c r="T240" s="17">
        <v>0.33663830528845701</v>
      </c>
      <c r="U240" s="17">
        <v>0.22573675156033801</v>
      </c>
      <c r="V240" s="17">
        <v>0.183919902984754</v>
      </c>
      <c r="W240" s="17"/>
      <c r="X240" s="17">
        <v>0.29104916262561997</v>
      </c>
      <c r="Y240" s="17">
        <v>0.26658418151417101</v>
      </c>
      <c r="Z240" s="17">
        <v>0.27845692421415802</v>
      </c>
      <c r="AA240" s="17">
        <v>0.22933626778399499</v>
      </c>
      <c r="AB240" s="17">
        <v>0.66739677120168195</v>
      </c>
      <c r="AC240" s="17"/>
      <c r="AD240" s="17">
        <v>0.26218268221290902</v>
      </c>
    </row>
    <row r="241" spans="2:30" x14ac:dyDescent="0.35">
      <c r="B241" t="s">
        <v>142</v>
      </c>
      <c r="C241" s="17">
        <v>0.58644927555214799</v>
      </c>
      <c r="D241" s="17">
        <v>0.54035231750984902</v>
      </c>
      <c r="E241" s="17">
        <v>0.62987094159922696</v>
      </c>
      <c r="F241" s="17"/>
      <c r="G241" s="17">
        <v>0.62339700510820595</v>
      </c>
      <c r="H241" s="17">
        <v>0.57890369533874897</v>
      </c>
      <c r="I241" s="17">
        <v>0.56098475143219795</v>
      </c>
      <c r="J241" s="17"/>
      <c r="K241" s="17">
        <v>0.53354675668830998</v>
      </c>
      <c r="L241" s="17">
        <v>0.53752192435561197</v>
      </c>
      <c r="M241" s="17">
        <v>0.62516428234544097</v>
      </c>
      <c r="N241" s="17">
        <v>0.64495279645414305</v>
      </c>
      <c r="O241" s="17">
        <v>0.490480417953087</v>
      </c>
      <c r="P241" s="17">
        <v>0.57043021997092302</v>
      </c>
      <c r="Q241" s="17">
        <v>0.60076618587075004</v>
      </c>
      <c r="R241" s="17">
        <v>0.58206105890099802</v>
      </c>
      <c r="S241" s="17">
        <v>0.65980184694789201</v>
      </c>
      <c r="T241" s="17">
        <v>0.57270695068822297</v>
      </c>
      <c r="U241" s="17">
        <v>0.69227424385366199</v>
      </c>
      <c r="V241" s="17">
        <v>0.62107819485237803</v>
      </c>
      <c r="W241" s="17"/>
      <c r="X241" s="17">
        <v>0.58904989719499301</v>
      </c>
      <c r="Y241" s="17">
        <v>0.60858223411683299</v>
      </c>
      <c r="Z241" s="17">
        <v>0.55418837057736803</v>
      </c>
      <c r="AA241" s="17">
        <v>0.59622882851194103</v>
      </c>
      <c r="AB241" s="17">
        <v>0.332603228798318</v>
      </c>
      <c r="AC241" s="17"/>
      <c r="AD241" s="17">
        <v>0.58989669312609305</v>
      </c>
    </row>
    <row r="242" spans="2:30" x14ac:dyDescent="0.35">
      <c r="B242" t="s">
        <v>50</v>
      </c>
      <c r="C242" s="17">
        <v>6.7001570264387494E-2</v>
      </c>
      <c r="D242" s="17">
        <v>6.9582670859256304E-2</v>
      </c>
      <c r="E242" s="17">
        <v>6.5792561787569204E-2</v>
      </c>
      <c r="F242" s="17"/>
      <c r="G242" s="17">
        <v>5.7811025652239403E-2</v>
      </c>
      <c r="H242" s="17">
        <v>7.5810959536393302E-2</v>
      </c>
      <c r="I242" s="17">
        <v>6.69296591015449E-2</v>
      </c>
      <c r="J242" s="17"/>
      <c r="K242" s="17">
        <v>7.6730859625479902E-2</v>
      </c>
      <c r="L242" s="17">
        <v>8.2386797891432995E-2</v>
      </c>
      <c r="M242" s="17">
        <v>7.4458222138466104E-2</v>
      </c>
      <c r="N242" s="17">
        <v>6.7603871039355903E-2</v>
      </c>
      <c r="O242" s="17">
        <v>0.10717758520803999</v>
      </c>
      <c r="P242" s="17">
        <v>1.8942173362208201E-2</v>
      </c>
      <c r="Q242" s="17">
        <v>7.0951477540762795E-2</v>
      </c>
      <c r="R242" s="17">
        <v>5.0106204228581301E-2</v>
      </c>
      <c r="S242" s="17">
        <v>5.2351345432629197E-2</v>
      </c>
      <c r="T242" s="17">
        <v>5.8674405382984997E-2</v>
      </c>
      <c r="U242" s="17">
        <v>6.3366763881118601E-2</v>
      </c>
      <c r="V242" s="17">
        <v>7.2239509570934293E-2</v>
      </c>
      <c r="W242" s="17"/>
      <c r="X242" s="17">
        <v>6.0395551413140902E-2</v>
      </c>
      <c r="Y242" s="17">
        <v>5.70648844205933E-2</v>
      </c>
      <c r="Z242" s="17">
        <v>8.9020599884307106E-2</v>
      </c>
      <c r="AA242" s="17">
        <v>5.3928258439142597E-2</v>
      </c>
      <c r="AB242" s="17">
        <v>0</v>
      </c>
      <c r="AC242" s="17"/>
      <c r="AD242" s="17">
        <v>6.8856144939574204E-2</v>
      </c>
    </row>
    <row r="243" spans="2:30" x14ac:dyDescent="0.35">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row>
    <row r="244" spans="2:30" x14ac:dyDescent="0.35">
      <c r="B244" s="6" t="s">
        <v>163</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row>
    <row r="245" spans="2:30" x14ac:dyDescent="0.35">
      <c r="B245" s="26" t="s">
        <v>52</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row>
    <row r="246" spans="2:30" x14ac:dyDescent="0.35">
      <c r="B246" t="s">
        <v>155</v>
      </c>
      <c r="C246" s="17">
        <v>0.27517710527363498</v>
      </c>
      <c r="D246" s="17">
        <v>0.28507024836943401</v>
      </c>
      <c r="E246" s="17">
        <v>0.26730115961080297</v>
      </c>
      <c r="F246" s="17"/>
      <c r="G246" s="17">
        <v>0.24573715907308599</v>
      </c>
      <c r="H246" s="17">
        <v>0.235138796217124</v>
      </c>
      <c r="I246" s="17">
        <v>0.33802114516276399</v>
      </c>
      <c r="J246" s="17"/>
      <c r="K246" s="17">
        <v>0.28658475979717601</v>
      </c>
      <c r="L246" s="17">
        <v>0.29467619491326202</v>
      </c>
      <c r="M246" s="17">
        <v>0.27689024668763801</v>
      </c>
      <c r="N246" s="17">
        <v>0.21252070330952</v>
      </c>
      <c r="O246" s="17">
        <v>0.17284618481767</v>
      </c>
      <c r="P246" s="17">
        <v>0.36426505027602701</v>
      </c>
      <c r="Q246" s="17">
        <v>0.34762738751793898</v>
      </c>
      <c r="R246" s="17">
        <v>0.42148210141585801</v>
      </c>
      <c r="S246" s="17">
        <v>0.26189489218433798</v>
      </c>
      <c r="T246" s="17">
        <v>0.25755099116751601</v>
      </c>
      <c r="U246" s="17">
        <v>0.162503622938974</v>
      </c>
      <c r="V246" s="17">
        <v>0.16709254837293999</v>
      </c>
      <c r="W246" s="17"/>
      <c r="X246" s="17">
        <v>0.25956947460716001</v>
      </c>
      <c r="Y246" s="17">
        <v>0.25864043830878097</v>
      </c>
      <c r="Z246" s="17">
        <v>0.33211136069691799</v>
      </c>
      <c r="AA246" s="17">
        <v>0.26881495385861398</v>
      </c>
      <c r="AB246" s="17">
        <v>0.55213112475066395</v>
      </c>
      <c r="AC246" s="17"/>
      <c r="AD246" s="17">
        <v>0.26938837287718798</v>
      </c>
    </row>
    <row r="247" spans="2:30" x14ac:dyDescent="0.35">
      <c r="B247" t="s">
        <v>156</v>
      </c>
      <c r="C247" s="17">
        <v>0.379408573312638</v>
      </c>
      <c r="D247" s="17">
        <v>0.37232568871152899</v>
      </c>
      <c r="E247" s="17">
        <v>0.39327038398145098</v>
      </c>
      <c r="F247" s="17"/>
      <c r="G247" s="17">
        <v>0.37504601070886601</v>
      </c>
      <c r="H247" s="17">
        <v>0.41427344019244799</v>
      </c>
      <c r="I247" s="17">
        <v>0.35102104672023599</v>
      </c>
      <c r="J247" s="17"/>
      <c r="K247" s="17">
        <v>0.36519438997480203</v>
      </c>
      <c r="L247" s="17">
        <v>0.38586980409721999</v>
      </c>
      <c r="M247" s="17">
        <v>0.36530066902068298</v>
      </c>
      <c r="N247" s="17">
        <v>0.358102438463752</v>
      </c>
      <c r="O247" s="17">
        <v>0.432504019323661</v>
      </c>
      <c r="P247" s="17">
        <v>0.35213935923822998</v>
      </c>
      <c r="Q247" s="17">
        <v>0.349148681338039</v>
      </c>
      <c r="R247" s="17">
        <v>0.28853449456952601</v>
      </c>
      <c r="S247" s="17">
        <v>0.42628953811874298</v>
      </c>
      <c r="T247" s="17">
        <v>0.33080833161561801</v>
      </c>
      <c r="U247" s="17">
        <v>0.46532435670404898</v>
      </c>
      <c r="V247" s="17">
        <v>0.49652997938041099</v>
      </c>
      <c r="W247" s="17"/>
      <c r="X247" s="17">
        <v>0.36981408738077698</v>
      </c>
      <c r="Y247" s="17">
        <v>0.39490489658588901</v>
      </c>
      <c r="Z247" s="17">
        <v>0.36014652298753702</v>
      </c>
      <c r="AA247" s="17">
        <v>0.35486195044246399</v>
      </c>
      <c r="AB247" s="17">
        <v>0.167983671039652</v>
      </c>
      <c r="AC247" s="17"/>
      <c r="AD247" s="17">
        <v>0.384018771718178</v>
      </c>
    </row>
    <row r="248" spans="2:30" x14ac:dyDescent="0.35">
      <c r="B248" t="s">
        <v>157</v>
      </c>
      <c r="C248" s="17">
        <v>0.174699046905025</v>
      </c>
      <c r="D248" s="17">
        <v>0.19046963710123499</v>
      </c>
      <c r="E248" s="17">
        <v>0.15420322868736699</v>
      </c>
      <c r="F248" s="17"/>
      <c r="G248" s="17">
        <v>0.17857570271481801</v>
      </c>
      <c r="H248" s="17">
        <v>0.16912531829375799</v>
      </c>
      <c r="I248" s="17">
        <v>0.17644615722103599</v>
      </c>
      <c r="J248" s="17"/>
      <c r="K248" s="17">
        <v>0.197705327526286</v>
      </c>
      <c r="L248" s="17">
        <v>0.189213924679939</v>
      </c>
      <c r="M248" s="17">
        <v>0.17165775191541999</v>
      </c>
      <c r="N248" s="17">
        <v>0.10723188129462401</v>
      </c>
      <c r="O248" s="17">
        <v>0.18827719970753201</v>
      </c>
      <c r="P248" s="17">
        <v>0.107694537168104</v>
      </c>
      <c r="Q248" s="17">
        <v>0.151132835481429</v>
      </c>
      <c r="R248" s="17">
        <v>0.19893305831583899</v>
      </c>
      <c r="S248" s="17">
        <v>0.173913386787792</v>
      </c>
      <c r="T248" s="17">
        <v>0.22071735492583699</v>
      </c>
      <c r="U248" s="17">
        <v>0.26779474354110699</v>
      </c>
      <c r="V248" s="17">
        <v>0.148935823412228</v>
      </c>
      <c r="W248" s="17"/>
      <c r="X248" s="17">
        <v>0.18862051043657599</v>
      </c>
      <c r="Y248" s="17">
        <v>0.17983219990183799</v>
      </c>
      <c r="Z248" s="17">
        <v>0.126405829775355</v>
      </c>
      <c r="AA248" s="17">
        <v>0.24276761086477699</v>
      </c>
      <c r="AB248" s="17">
        <v>0.27988520420968399</v>
      </c>
      <c r="AC248" s="17"/>
      <c r="AD248" s="17">
        <v>0.177824289807161</v>
      </c>
    </row>
    <row r="249" spans="2:30" x14ac:dyDescent="0.35">
      <c r="B249" t="s">
        <v>158</v>
      </c>
      <c r="C249" s="17">
        <v>6.0083050878701298E-2</v>
      </c>
      <c r="D249" s="17">
        <v>5.9208022402113002E-2</v>
      </c>
      <c r="E249" s="17">
        <v>5.52552481479286E-2</v>
      </c>
      <c r="F249" s="17"/>
      <c r="G249" s="17">
        <v>6.4665321644502394E-2</v>
      </c>
      <c r="H249" s="17">
        <v>7.4064980341200501E-2</v>
      </c>
      <c r="I249" s="17">
        <v>4.3139929787052798E-2</v>
      </c>
      <c r="J249" s="17"/>
      <c r="K249" s="17">
        <v>5.64287999687186E-2</v>
      </c>
      <c r="L249" s="17">
        <v>1.51535655541253E-2</v>
      </c>
      <c r="M249" s="17">
        <v>6.0369340809280497E-2</v>
      </c>
      <c r="N249" s="17">
        <v>0.14701828146556201</v>
      </c>
      <c r="O249" s="17">
        <v>8.8687791415671E-2</v>
      </c>
      <c r="P249" s="17">
        <v>6.9276809460813299E-2</v>
      </c>
      <c r="Q249" s="17">
        <v>6.4826033671750605E-2</v>
      </c>
      <c r="R249" s="17">
        <v>0</v>
      </c>
      <c r="S249" s="17">
        <v>4.1999653503037401E-2</v>
      </c>
      <c r="T249" s="17">
        <v>6.11432528725534E-2</v>
      </c>
      <c r="U249" s="17">
        <v>4.3059154404094899E-2</v>
      </c>
      <c r="V249" s="17">
        <v>8.0159667635833903E-2</v>
      </c>
      <c r="W249" s="17"/>
      <c r="X249" s="17">
        <v>3.1536789865701499E-2</v>
      </c>
      <c r="Y249" s="17">
        <v>7.7716860497593507E-2</v>
      </c>
      <c r="Z249" s="17">
        <v>6.0766414305058497E-2</v>
      </c>
      <c r="AA249" s="17">
        <v>3.3748568140093402E-2</v>
      </c>
      <c r="AB249" s="17">
        <v>0</v>
      </c>
      <c r="AC249" s="17"/>
      <c r="AD249" s="17">
        <v>5.5965875964941403E-2</v>
      </c>
    </row>
    <row r="250" spans="2:30" x14ac:dyDescent="0.35">
      <c r="B250" t="s">
        <v>50</v>
      </c>
      <c r="C250" s="17">
        <v>0.11063222363</v>
      </c>
      <c r="D250" s="17">
        <v>9.2926403415689293E-2</v>
      </c>
      <c r="E250" s="17">
        <v>0.12996997957244999</v>
      </c>
      <c r="F250" s="17"/>
      <c r="G250" s="17">
        <v>0.13597580585872701</v>
      </c>
      <c r="H250" s="17">
        <v>0.10739746495546899</v>
      </c>
      <c r="I250" s="17">
        <v>9.1371721108910606E-2</v>
      </c>
      <c r="J250" s="17"/>
      <c r="K250" s="17">
        <v>9.4086722733016201E-2</v>
      </c>
      <c r="L250" s="17">
        <v>0.11508651075545399</v>
      </c>
      <c r="M250" s="17">
        <v>0.125781991566978</v>
      </c>
      <c r="N250" s="17">
        <v>0.175126695466543</v>
      </c>
      <c r="O250" s="17">
        <v>0.117684804735465</v>
      </c>
      <c r="P250" s="17">
        <v>0.10662424385682601</v>
      </c>
      <c r="Q250" s="17">
        <v>8.7265061990842593E-2</v>
      </c>
      <c r="R250" s="17">
        <v>9.1050345698776305E-2</v>
      </c>
      <c r="S250" s="17">
        <v>9.5902529406090106E-2</v>
      </c>
      <c r="T250" s="17">
        <v>0.129780069418477</v>
      </c>
      <c r="U250" s="17">
        <v>6.1318122411774E-2</v>
      </c>
      <c r="V250" s="17">
        <v>0.10728198119858701</v>
      </c>
      <c r="W250" s="17"/>
      <c r="X250" s="17">
        <v>0.150459137709786</v>
      </c>
      <c r="Y250" s="17">
        <v>8.8905604705898894E-2</v>
      </c>
      <c r="Z250" s="17">
        <v>0.12056987223513201</v>
      </c>
      <c r="AA250" s="17">
        <v>9.9806916694051395E-2</v>
      </c>
      <c r="AB250" s="17">
        <v>0</v>
      </c>
      <c r="AC250" s="17"/>
      <c r="AD250" s="17">
        <v>0.112802689632532</v>
      </c>
    </row>
    <row r="251" spans="2:30" x14ac:dyDescent="0.35">
      <c r="B251" t="s">
        <v>159</v>
      </c>
      <c r="C251" s="17">
        <v>0.65458567858627303</v>
      </c>
      <c r="D251" s="17">
        <v>0.657395937080963</v>
      </c>
      <c r="E251" s="17">
        <v>0.66057154359225401</v>
      </c>
      <c r="F251" s="17"/>
      <c r="G251" s="17">
        <v>0.62078316978195203</v>
      </c>
      <c r="H251" s="17">
        <v>0.64941223640957202</v>
      </c>
      <c r="I251" s="17">
        <v>0.68904219188300098</v>
      </c>
      <c r="J251" s="17"/>
      <c r="K251" s="17">
        <v>0.65177914977197904</v>
      </c>
      <c r="L251" s="17">
        <v>0.68054599901048196</v>
      </c>
      <c r="M251" s="17">
        <v>0.64219091570832199</v>
      </c>
      <c r="N251" s="17">
        <v>0.570623141773271</v>
      </c>
      <c r="O251" s="17">
        <v>0.605350204141332</v>
      </c>
      <c r="P251" s="17">
        <v>0.71640440951425699</v>
      </c>
      <c r="Q251" s="17">
        <v>0.69677606885597798</v>
      </c>
      <c r="R251" s="17">
        <v>0.71001659598538402</v>
      </c>
      <c r="S251" s="17">
        <v>0.68818443030307996</v>
      </c>
      <c r="T251" s="17">
        <v>0.58835932278313297</v>
      </c>
      <c r="U251" s="17">
        <v>0.62782797964302395</v>
      </c>
      <c r="V251" s="17">
        <v>0.66362252775335095</v>
      </c>
      <c r="W251" s="17"/>
      <c r="X251" s="17">
        <v>0.62938356198793699</v>
      </c>
      <c r="Y251" s="17">
        <v>0.65354533489467004</v>
      </c>
      <c r="Z251" s="17">
        <v>0.69225788368445496</v>
      </c>
      <c r="AA251" s="17">
        <v>0.62367690430107803</v>
      </c>
      <c r="AB251" s="17">
        <v>0.72011479579031601</v>
      </c>
      <c r="AC251" s="17"/>
      <c r="AD251" s="17">
        <v>0.65340714459536597</v>
      </c>
    </row>
    <row r="252" spans="2:30" x14ac:dyDescent="0.35">
      <c r="B252" t="s">
        <v>160</v>
      </c>
      <c r="C252" s="17">
        <v>0.234782097783726</v>
      </c>
      <c r="D252" s="17">
        <v>0.249677659503348</v>
      </c>
      <c r="E252" s="17">
        <v>0.209458476835296</v>
      </c>
      <c r="F252" s="17"/>
      <c r="G252" s="17">
        <v>0.24324102435931999</v>
      </c>
      <c r="H252" s="17">
        <v>0.243190298634959</v>
      </c>
      <c r="I252" s="17">
        <v>0.21958608700808899</v>
      </c>
      <c r="J252" s="17"/>
      <c r="K252" s="17">
        <v>0.25413412749500502</v>
      </c>
      <c r="L252" s="17">
        <v>0.204367490234064</v>
      </c>
      <c r="M252" s="17">
        <v>0.23202709272470001</v>
      </c>
      <c r="N252" s="17">
        <v>0.25425016276018603</v>
      </c>
      <c r="O252" s="17">
        <v>0.276964991123203</v>
      </c>
      <c r="P252" s="17">
        <v>0.176971346628917</v>
      </c>
      <c r="Q252" s="17">
        <v>0.215958869153179</v>
      </c>
      <c r="R252" s="17">
        <v>0.19893305831583899</v>
      </c>
      <c r="S252" s="17">
        <v>0.21591304029083</v>
      </c>
      <c r="T252" s="17">
        <v>0.28186060779839001</v>
      </c>
      <c r="U252" s="17">
        <v>0.31085389794520202</v>
      </c>
      <c r="V252" s="17">
        <v>0.22909549104806201</v>
      </c>
      <c r="W252" s="17"/>
      <c r="X252" s="17">
        <v>0.22015730030227701</v>
      </c>
      <c r="Y252" s="17">
        <v>0.25754906039943098</v>
      </c>
      <c r="Z252" s="17">
        <v>0.187172244080413</v>
      </c>
      <c r="AA252" s="17">
        <v>0.27651617900487102</v>
      </c>
      <c r="AB252" s="17">
        <v>0.27988520420968399</v>
      </c>
      <c r="AC252" s="17"/>
      <c r="AD252" s="17">
        <v>0.23379016577210199</v>
      </c>
    </row>
    <row r="253" spans="2:30" x14ac:dyDescent="0.35">
      <c r="B253" t="s">
        <v>161</v>
      </c>
      <c r="C253" s="17">
        <v>0.41980358080254698</v>
      </c>
      <c r="D253" s="17">
        <v>0.40771827757761497</v>
      </c>
      <c r="E253" s="17">
        <v>0.451113066756958</v>
      </c>
      <c r="F253" s="17"/>
      <c r="G253" s="17">
        <v>0.37754214542263198</v>
      </c>
      <c r="H253" s="17">
        <v>0.40622193777461402</v>
      </c>
      <c r="I253" s="17">
        <v>0.46945610487491202</v>
      </c>
      <c r="J253" s="17"/>
      <c r="K253" s="17">
        <v>0.39764502227697401</v>
      </c>
      <c r="L253" s="17">
        <v>0.47617850877641699</v>
      </c>
      <c r="M253" s="17">
        <v>0.41016382298362097</v>
      </c>
      <c r="N253" s="17">
        <v>0.31637297901308498</v>
      </c>
      <c r="O253" s="17">
        <v>0.32838521301812901</v>
      </c>
      <c r="P253" s="17">
        <v>0.53943306288533999</v>
      </c>
      <c r="Q253" s="17">
        <v>0.48081719970279901</v>
      </c>
      <c r="R253" s="17">
        <v>0.51108353766954495</v>
      </c>
      <c r="S253" s="17">
        <v>0.47227139001225099</v>
      </c>
      <c r="T253" s="17">
        <v>0.30649871498474301</v>
      </c>
      <c r="U253" s="17">
        <v>0.31697408169782199</v>
      </c>
      <c r="V253" s="17">
        <v>0.43452703670529003</v>
      </c>
      <c r="W253" s="17"/>
      <c r="X253" s="17">
        <v>0.40922626168566001</v>
      </c>
      <c r="Y253" s="17">
        <v>0.395996274495238</v>
      </c>
      <c r="Z253" s="17">
        <v>0.50508563960404196</v>
      </c>
      <c r="AA253" s="17">
        <v>0.34716072529620701</v>
      </c>
      <c r="AB253" s="17">
        <v>0.44022959158063202</v>
      </c>
      <c r="AC253" s="17"/>
      <c r="AD253" s="17">
        <v>0.41961697882326399</v>
      </c>
    </row>
    <row r="254" spans="2:30" x14ac:dyDescent="0.35">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row>
    <row r="255" spans="2:30" x14ac:dyDescent="0.35">
      <c r="B255" s="6" t="s">
        <v>164</v>
      </c>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row>
    <row r="256" spans="2:30" x14ac:dyDescent="0.35">
      <c r="B256" s="26" t="s">
        <v>52</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row>
    <row r="257" spans="2:30" x14ac:dyDescent="0.35">
      <c r="B257" t="s">
        <v>155</v>
      </c>
      <c r="C257" s="17">
        <v>0.184057293015156</v>
      </c>
      <c r="D257" s="17">
        <v>0.18733018125852</v>
      </c>
      <c r="E257" s="17">
        <v>0.17853532524851501</v>
      </c>
      <c r="F257" s="17"/>
      <c r="G257" s="17">
        <v>0.185681419418216</v>
      </c>
      <c r="H257" s="17">
        <v>0.187784972688814</v>
      </c>
      <c r="I257" s="17">
        <v>0.17918681034185499</v>
      </c>
      <c r="J257" s="17"/>
      <c r="K257" s="17">
        <v>0.22867701598032</v>
      </c>
      <c r="L257" s="17">
        <v>0.15663785642584199</v>
      </c>
      <c r="M257" s="17">
        <v>0.17521184053605801</v>
      </c>
      <c r="N257" s="17">
        <v>0.12298765881990301</v>
      </c>
      <c r="O257" s="17">
        <v>0.21545327402894399</v>
      </c>
      <c r="P257" s="17">
        <v>0.25104266465819702</v>
      </c>
      <c r="Q257" s="17">
        <v>0.140320566923782</v>
      </c>
      <c r="R257" s="17">
        <v>0.14260134655362999</v>
      </c>
      <c r="S257" s="17">
        <v>0.20309239589757999</v>
      </c>
      <c r="T257" s="17">
        <v>0.218930000578439</v>
      </c>
      <c r="U257" s="17">
        <v>0.123672231314991</v>
      </c>
      <c r="V257" s="17">
        <v>0.124651665932123</v>
      </c>
      <c r="W257" s="17"/>
      <c r="X257" s="17">
        <v>0.19848617959081599</v>
      </c>
      <c r="Y257" s="17">
        <v>0.181075740178607</v>
      </c>
      <c r="Z257" s="17">
        <v>0.170811511811677</v>
      </c>
      <c r="AA257" s="17">
        <v>0.21533265376480401</v>
      </c>
      <c r="AB257" s="17">
        <v>0.13856419482658899</v>
      </c>
      <c r="AC257" s="17"/>
      <c r="AD257" s="17">
        <v>0.204209722626988</v>
      </c>
    </row>
    <row r="258" spans="2:30" x14ac:dyDescent="0.35">
      <c r="B258" t="s">
        <v>156</v>
      </c>
      <c r="C258" s="17">
        <v>0.34524268820010401</v>
      </c>
      <c r="D258" s="17">
        <v>0.35947428650691099</v>
      </c>
      <c r="E258" s="17">
        <v>0.32637273641037301</v>
      </c>
      <c r="F258" s="17"/>
      <c r="G258" s="17">
        <v>0.35055924082828499</v>
      </c>
      <c r="H258" s="17">
        <v>0.34294987822831902</v>
      </c>
      <c r="I258" s="17">
        <v>0.34269389226886199</v>
      </c>
      <c r="J258" s="17"/>
      <c r="K258" s="17">
        <v>0.25542904791932097</v>
      </c>
      <c r="L258" s="17">
        <v>0.353036572303211</v>
      </c>
      <c r="M258" s="17">
        <v>0.35435033983166297</v>
      </c>
      <c r="N258" s="17">
        <v>0.38468006079053801</v>
      </c>
      <c r="O258" s="17">
        <v>0.41684212072788002</v>
      </c>
      <c r="P258" s="17">
        <v>0.38975879917242301</v>
      </c>
      <c r="Q258" s="17">
        <v>0.34775753115019098</v>
      </c>
      <c r="R258" s="17">
        <v>0.36312487244451103</v>
      </c>
      <c r="S258" s="17">
        <v>0.31452481608448402</v>
      </c>
      <c r="T258" s="17">
        <v>0.254943112089208</v>
      </c>
      <c r="U258" s="17">
        <v>0.45589175054738401</v>
      </c>
      <c r="V258" s="17">
        <v>0.421259237128282</v>
      </c>
      <c r="W258" s="17"/>
      <c r="X258" s="17">
        <v>0.38685647784217198</v>
      </c>
      <c r="Y258" s="17">
        <v>0.348046126559314</v>
      </c>
      <c r="Z258" s="17">
        <v>0.29737252874710202</v>
      </c>
      <c r="AA258" s="17">
        <v>0.38795534462503201</v>
      </c>
      <c r="AB258" s="17">
        <v>0.309304680422747</v>
      </c>
      <c r="AC258" s="17"/>
      <c r="AD258" s="17">
        <v>0.34880558709434101</v>
      </c>
    </row>
    <row r="259" spans="2:30" x14ac:dyDescent="0.35">
      <c r="B259" t="s">
        <v>157</v>
      </c>
      <c r="C259" s="17">
        <v>0.219564585982229</v>
      </c>
      <c r="D259" s="17">
        <v>0.20386286750424401</v>
      </c>
      <c r="E259" s="17">
        <v>0.23811809145486201</v>
      </c>
      <c r="F259" s="17"/>
      <c r="G259" s="17">
        <v>0.22860948811106199</v>
      </c>
      <c r="H259" s="17">
        <v>0.221760806771998</v>
      </c>
      <c r="I259" s="17">
        <v>0.20959442750855201</v>
      </c>
      <c r="J259" s="17"/>
      <c r="K259" s="17">
        <v>0.23732258787595401</v>
      </c>
      <c r="L259" s="17">
        <v>0.20760462092132001</v>
      </c>
      <c r="M259" s="17">
        <v>0.203457822310814</v>
      </c>
      <c r="N259" s="17">
        <v>0.19353979436729801</v>
      </c>
      <c r="O259" s="17">
        <v>0.20178268168928001</v>
      </c>
      <c r="P259" s="17">
        <v>0.14606427296274499</v>
      </c>
      <c r="Q259" s="17">
        <v>0.21964959158411601</v>
      </c>
      <c r="R259" s="17">
        <v>0.23108438596737299</v>
      </c>
      <c r="S259" s="17">
        <v>0.28325654079790402</v>
      </c>
      <c r="T259" s="17">
        <v>0.267664363057108</v>
      </c>
      <c r="U259" s="17">
        <v>0.17368464980794901</v>
      </c>
      <c r="V259" s="17">
        <v>0.27079439166673303</v>
      </c>
      <c r="W259" s="17"/>
      <c r="X259" s="17">
        <v>0.171325834109225</v>
      </c>
      <c r="Y259" s="17">
        <v>0.23973646357505801</v>
      </c>
      <c r="Z259" s="17">
        <v>0.24113525481621301</v>
      </c>
      <c r="AA259" s="17">
        <v>0.154615231661586</v>
      </c>
      <c r="AB259" s="17">
        <v>0.167983671039652</v>
      </c>
      <c r="AC259" s="17"/>
      <c r="AD259" s="17">
        <v>0.207253641977484</v>
      </c>
    </row>
    <row r="260" spans="2:30" x14ac:dyDescent="0.35">
      <c r="B260" t="s">
        <v>158</v>
      </c>
      <c r="C260" s="17">
        <v>0.104257364366185</v>
      </c>
      <c r="D260" s="17">
        <v>0.12050601980003101</v>
      </c>
      <c r="E260" s="17">
        <v>8.9380887620153296E-2</v>
      </c>
      <c r="F260" s="17"/>
      <c r="G260" s="17">
        <v>9.3287372167498397E-2</v>
      </c>
      <c r="H260" s="17">
        <v>9.6770952230713206E-2</v>
      </c>
      <c r="I260" s="17">
        <v>0.12080609459503799</v>
      </c>
      <c r="J260" s="17"/>
      <c r="K260" s="17">
        <v>0.114679274774696</v>
      </c>
      <c r="L260" s="17">
        <v>0.117484134905591</v>
      </c>
      <c r="M260" s="17">
        <v>7.1961080359022794E-2</v>
      </c>
      <c r="N260" s="17">
        <v>9.1551652679845399E-2</v>
      </c>
      <c r="O260" s="17">
        <v>6.32710074403319E-2</v>
      </c>
      <c r="P260" s="17">
        <v>0.11691582820084601</v>
      </c>
      <c r="Q260" s="17">
        <v>0.15899648678741901</v>
      </c>
      <c r="R260" s="17">
        <v>0.14315848290653899</v>
      </c>
      <c r="S260" s="17">
        <v>6.0113771674839001E-2</v>
      </c>
      <c r="T260" s="17">
        <v>0.15658238918589201</v>
      </c>
      <c r="U260" s="17">
        <v>8.0987842162675003E-2</v>
      </c>
      <c r="V260" s="17">
        <v>4.1653842213640997E-2</v>
      </c>
      <c r="W260" s="17"/>
      <c r="X260" s="17">
        <v>9.5130305885136601E-2</v>
      </c>
      <c r="Y260" s="17">
        <v>9.3295141367757503E-2</v>
      </c>
      <c r="Z260" s="17">
        <v>0.13396984636975701</v>
      </c>
      <c r="AA260" s="17">
        <v>0.142451722996951</v>
      </c>
      <c r="AB260" s="17">
        <v>0.384147453711012</v>
      </c>
      <c r="AC260" s="17"/>
      <c r="AD260" s="17">
        <v>0.109176387610936</v>
      </c>
    </row>
    <row r="261" spans="2:30" x14ac:dyDescent="0.35">
      <c r="B261" t="s">
        <v>50</v>
      </c>
      <c r="C261" s="17">
        <v>0.146878068436326</v>
      </c>
      <c r="D261" s="17">
        <v>0.128826644930294</v>
      </c>
      <c r="E261" s="17">
        <v>0.16759295926609699</v>
      </c>
      <c r="F261" s="17"/>
      <c r="G261" s="17">
        <v>0.14186247947493899</v>
      </c>
      <c r="H261" s="17">
        <v>0.15073339008015499</v>
      </c>
      <c r="I261" s="17">
        <v>0.14771877528569399</v>
      </c>
      <c r="J261" s="17"/>
      <c r="K261" s="17">
        <v>0.16389207344970899</v>
      </c>
      <c r="L261" s="17">
        <v>0.16523681544403601</v>
      </c>
      <c r="M261" s="17">
        <v>0.195018916962443</v>
      </c>
      <c r="N261" s="17">
        <v>0.207240833342416</v>
      </c>
      <c r="O261" s="17">
        <v>0.102650916113565</v>
      </c>
      <c r="P261" s="17">
        <v>9.6218435005788694E-2</v>
      </c>
      <c r="Q261" s="17">
        <v>0.133275823554491</v>
      </c>
      <c r="R261" s="17">
        <v>0.120030912127948</v>
      </c>
      <c r="S261" s="17">
        <v>0.139012475545193</v>
      </c>
      <c r="T261" s="17">
        <v>0.10188013508935399</v>
      </c>
      <c r="U261" s="17">
        <v>0.16576352616700199</v>
      </c>
      <c r="V261" s="17">
        <v>0.14164086305922</v>
      </c>
      <c r="W261" s="17"/>
      <c r="X261" s="17">
        <v>0.14820120257265099</v>
      </c>
      <c r="Y261" s="17">
        <v>0.137846528319263</v>
      </c>
      <c r="Z261" s="17">
        <v>0.156710858255251</v>
      </c>
      <c r="AA261" s="17">
        <v>9.9645046951627306E-2</v>
      </c>
      <c r="AB261" s="17">
        <v>0</v>
      </c>
      <c r="AC261" s="17"/>
      <c r="AD261" s="17">
        <v>0.13055466069025001</v>
      </c>
    </row>
    <row r="262" spans="2:30" x14ac:dyDescent="0.35">
      <c r="B262" t="s">
        <v>159</v>
      </c>
      <c r="C262" s="17">
        <v>0.52929998121526001</v>
      </c>
      <c r="D262" s="17">
        <v>0.54680446776543101</v>
      </c>
      <c r="E262" s="17">
        <v>0.50490806165888802</v>
      </c>
      <c r="F262" s="17"/>
      <c r="G262" s="17">
        <v>0.53624066024650097</v>
      </c>
      <c r="H262" s="17">
        <v>0.53073485091713302</v>
      </c>
      <c r="I262" s="17">
        <v>0.52188070261071695</v>
      </c>
      <c r="J262" s="17"/>
      <c r="K262" s="17">
        <v>0.484106063899641</v>
      </c>
      <c r="L262" s="17">
        <v>0.509674428729053</v>
      </c>
      <c r="M262" s="17">
        <v>0.52956218036771996</v>
      </c>
      <c r="N262" s="17">
        <v>0.50766771961044099</v>
      </c>
      <c r="O262" s="17">
        <v>0.63229539475682395</v>
      </c>
      <c r="P262" s="17">
        <v>0.64080146383061998</v>
      </c>
      <c r="Q262" s="17">
        <v>0.48807809807397301</v>
      </c>
      <c r="R262" s="17">
        <v>0.50572621899813996</v>
      </c>
      <c r="S262" s="17">
        <v>0.51761721198206401</v>
      </c>
      <c r="T262" s="17">
        <v>0.47387311266764598</v>
      </c>
      <c r="U262" s="17">
        <v>0.57956398186237401</v>
      </c>
      <c r="V262" s="17">
        <v>0.54591090306040502</v>
      </c>
      <c r="W262" s="17"/>
      <c r="X262" s="17">
        <v>0.58534265743298797</v>
      </c>
      <c r="Y262" s="17">
        <v>0.52912186673792105</v>
      </c>
      <c r="Z262" s="17">
        <v>0.46818404055877899</v>
      </c>
      <c r="AA262" s="17">
        <v>0.60328799838983604</v>
      </c>
      <c r="AB262" s="17">
        <v>0.447868875249336</v>
      </c>
      <c r="AC262" s="17"/>
      <c r="AD262" s="17">
        <v>0.55301530972132895</v>
      </c>
    </row>
    <row r="263" spans="2:30" x14ac:dyDescent="0.35">
      <c r="B263" t="s">
        <v>160</v>
      </c>
      <c r="C263" s="17">
        <v>0.32382195034841399</v>
      </c>
      <c r="D263" s="17">
        <v>0.32436888730427499</v>
      </c>
      <c r="E263" s="17">
        <v>0.32749897907501602</v>
      </c>
      <c r="F263" s="17"/>
      <c r="G263" s="17">
        <v>0.32189686027856002</v>
      </c>
      <c r="H263" s="17">
        <v>0.31853175900271202</v>
      </c>
      <c r="I263" s="17">
        <v>0.330400522103589</v>
      </c>
      <c r="J263" s="17"/>
      <c r="K263" s="17">
        <v>0.35200186265064998</v>
      </c>
      <c r="L263" s="17">
        <v>0.32508875582691099</v>
      </c>
      <c r="M263" s="17">
        <v>0.27541890266983698</v>
      </c>
      <c r="N263" s="17">
        <v>0.28509144704714301</v>
      </c>
      <c r="O263" s="17">
        <v>0.26505368912961202</v>
      </c>
      <c r="P263" s="17">
        <v>0.262980101163591</v>
      </c>
      <c r="Q263" s="17">
        <v>0.37864607837153602</v>
      </c>
      <c r="R263" s="17">
        <v>0.37424286887391101</v>
      </c>
      <c r="S263" s="17">
        <v>0.34337031247274302</v>
      </c>
      <c r="T263" s="17">
        <v>0.42424675224300001</v>
      </c>
      <c r="U263" s="17">
        <v>0.25467249197062403</v>
      </c>
      <c r="V263" s="17">
        <v>0.31244823388037402</v>
      </c>
      <c r="W263" s="17"/>
      <c r="X263" s="17">
        <v>0.26645613999436102</v>
      </c>
      <c r="Y263" s="17">
        <v>0.33303160494281597</v>
      </c>
      <c r="Z263" s="17">
        <v>0.37510510118597001</v>
      </c>
      <c r="AA263" s="17">
        <v>0.297066954658537</v>
      </c>
      <c r="AB263" s="17">
        <v>0.55213112475066395</v>
      </c>
      <c r="AC263" s="17"/>
      <c r="AD263" s="17">
        <v>0.31643002958842098</v>
      </c>
    </row>
    <row r="264" spans="2:30" x14ac:dyDescent="0.35">
      <c r="B264" t="s">
        <v>161</v>
      </c>
      <c r="C264" s="17">
        <v>0.20547803086684599</v>
      </c>
      <c r="D264" s="17">
        <v>0.222435580461156</v>
      </c>
      <c r="E264" s="17">
        <v>0.177409082583872</v>
      </c>
      <c r="F264" s="17"/>
      <c r="G264" s="17">
        <v>0.21434379996794101</v>
      </c>
      <c r="H264" s="17">
        <v>0.21220309191442199</v>
      </c>
      <c r="I264" s="17">
        <v>0.19148018050712801</v>
      </c>
      <c r="J264" s="17"/>
      <c r="K264" s="17">
        <v>0.13210420124899</v>
      </c>
      <c r="L264" s="17">
        <v>0.18458567290214101</v>
      </c>
      <c r="M264" s="17">
        <v>0.25414327769788297</v>
      </c>
      <c r="N264" s="17">
        <v>0.22257627256329801</v>
      </c>
      <c r="O264" s="17">
        <v>0.36724170562721198</v>
      </c>
      <c r="P264" s="17">
        <v>0.37782136266702898</v>
      </c>
      <c r="Q264" s="17">
        <v>0.109432019702438</v>
      </c>
      <c r="R264" s="17">
        <v>0.13148335012422899</v>
      </c>
      <c r="S264" s="17">
        <v>0.17424689950932101</v>
      </c>
      <c r="T264" s="17">
        <v>4.9626360424646597E-2</v>
      </c>
      <c r="U264" s="17">
        <v>0.32489148989174998</v>
      </c>
      <c r="V264" s="17">
        <v>0.233462669180031</v>
      </c>
      <c r="W264" s="17"/>
      <c r="X264" s="17">
        <v>0.318886517438627</v>
      </c>
      <c r="Y264" s="17">
        <v>0.196090261795106</v>
      </c>
      <c r="Z264" s="17">
        <v>9.3078939372809102E-2</v>
      </c>
      <c r="AA264" s="17">
        <v>0.30622104373129899</v>
      </c>
      <c r="AB264" s="17">
        <v>-0.10426224950132799</v>
      </c>
      <c r="AC264" s="17"/>
      <c r="AD264" s="17">
        <v>0.236585280132909</v>
      </c>
    </row>
    <row r="265" spans="2:30" x14ac:dyDescent="0.35">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row>
    <row r="266" spans="2:30" x14ac:dyDescent="0.35">
      <c r="B266" s="6" t="s">
        <v>165</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row>
    <row r="267" spans="2:30" x14ac:dyDescent="0.35">
      <c r="B267" s="26" t="s">
        <v>52</v>
      </c>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row>
    <row r="268" spans="2:30" x14ac:dyDescent="0.35">
      <c r="B268" t="s">
        <v>155</v>
      </c>
      <c r="C268" s="17">
        <v>6.5630364148742307E-2</v>
      </c>
      <c r="D268" s="17">
        <v>7.9703846408194806E-2</v>
      </c>
      <c r="E268" s="17">
        <v>5.2180890342484E-2</v>
      </c>
      <c r="F268" s="17"/>
      <c r="G268" s="17">
        <v>4.8892129310598199E-2</v>
      </c>
      <c r="H268" s="17">
        <v>4.84966314665587E-2</v>
      </c>
      <c r="I268" s="17">
        <v>9.6157930582173798E-2</v>
      </c>
      <c r="J268" s="17"/>
      <c r="K268" s="17">
        <v>0.11665011472680401</v>
      </c>
      <c r="L268" s="17">
        <v>5.4304381942967703E-2</v>
      </c>
      <c r="M268" s="17">
        <v>2.0811836210044999E-2</v>
      </c>
      <c r="N268" s="17">
        <v>6.9260867499948198E-2</v>
      </c>
      <c r="O268" s="17">
        <v>3.1603599857264797E-2</v>
      </c>
      <c r="P268" s="17">
        <v>6.3143234358737393E-2</v>
      </c>
      <c r="Q268" s="17">
        <v>8.2033660278910694E-2</v>
      </c>
      <c r="R268" s="17">
        <v>0</v>
      </c>
      <c r="S268" s="17">
        <v>0.10345596746060499</v>
      </c>
      <c r="T268" s="17">
        <v>6.0280912910498398E-2</v>
      </c>
      <c r="U268" s="17">
        <v>3.8752731920477401E-2</v>
      </c>
      <c r="V268" s="17">
        <v>4.1653842213640997E-2</v>
      </c>
      <c r="W268" s="17"/>
      <c r="X268" s="17">
        <v>5.8604951668160099E-2</v>
      </c>
      <c r="Y268" s="17">
        <v>5.7418855884764503E-2</v>
      </c>
      <c r="Z268" s="17">
        <v>7.9809853553743301E-2</v>
      </c>
      <c r="AA268" s="17">
        <v>0.111373979334177</v>
      </c>
      <c r="AB268" s="17">
        <v>0</v>
      </c>
      <c r="AC268" s="17"/>
      <c r="AD268" s="17">
        <v>6.93256000504716E-2</v>
      </c>
    </row>
    <row r="269" spans="2:30" x14ac:dyDescent="0.35">
      <c r="B269" t="s">
        <v>156</v>
      </c>
      <c r="C269" s="17">
        <v>0.14123208690057301</v>
      </c>
      <c r="D269" s="17">
        <v>0.15712568625882301</v>
      </c>
      <c r="E269" s="17">
        <v>0.123145449028985</v>
      </c>
      <c r="F269" s="17"/>
      <c r="G269" s="17">
        <v>0.14670240160874901</v>
      </c>
      <c r="H269" s="17">
        <v>0.124062996933925</v>
      </c>
      <c r="I269" s="17">
        <v>0.152294994478746</v>
      </c>
      <c r="J269" s="17"/>
      <c r="K269" s="17">
        <v>0.13967746148059401</v>
      </c>
      <c r="L269" s="17">
        <v>0.11923708242364101</v>
      </c>
      <c r="M269" s="17">
        <v>0.13982845647730599</v>
      </c>
      <c r="N269" s="17">
        <v>0.149611991791927</v>
      </c>
      <c r="O269" s="17">
        <v>0.123413977901245</v>
      </c>
      <c r="P269" s="17">
        <v>0.21784044912810199</v>
      </c>
      <c r="Q269" s="17">
        <v>0.16292279504719701</v>
      </c>
      <c r="R269" s="17">
        <v>2.0879374387205898E-2</v>
      </c>
      <c r="S269" s="17">
        <v>0.15775048322865001</v>
      </c>
      <c r="T269" s="17">
        <v>0.15864209081134201</v>
      </c>
      <c r="U269" s="17">
        <v>0.10702411842111501</v>
      </c>
      <c r="V269" s="17">
        <v>7.6012724074274604E-2</v>
      </c>
      <c r="W269" s="17"/>
      <c r="X269" s="17">
        <v>0.13823932807259201</v>
      </c>
      <c r="Y269" s="17">
        <v>0.125931222466001</v>
      </c>
      <c r="Z269" s="17">
        <v>0.15310687830715</v>
      </c>
      <c r="AA269" s="17">
        <v>0.24335455272912701</v>
      </c>
      <c r="AB269" s="17">
        <v>0.27988520420968399</v>
      </c>
      <c r="AC269" s="17"/>
      <c r="AD269" s="17">
        <v>0.13442942044039999</v>
      </c>
    </row>
    <row r="270" spans="2:30" x14ac:dyDescent="0.35">
      <c r="B270" t="s">
        <v>157</v>
      </c>
      <c r="C270" s="17">
        <v>0.33778643533291902</v>
      </c>
      <c r="D270" s="17">
        <v>0.33646488192089902</v>
      </c>
      <c r="E270" s="17">
        <v>0.341115401584277</v>
      </c>
      <c r="F270" s="17"/>
      <c r="G270" s="17">
        <v>0.35173981664296899</v>
      </c>
      <c r="H270" s="17">
        <v>0.347652109204377</v>
      </c>
      <c r="I270" s="17">
        <v>0.31641992828657201</v>
      </c>
      <c r="J270" s="17"/>
      <c r="K270" s="17">
        <v>0.31558871208121902</v>
      </c>
      <c r="L270" s="17">
        <v>0.29505891515552102</v>
      </c>
      <c r="M270" s="17">
        <v>0.36775601873115299</v>
      </c>
      <c r="N270" s="17">
        <v>0.40391632874486899</v>
      </c>
      <c r="O270" s="17">
        <v>0.44699888631284901</v>
      </c>
      <c r="P270" s="17">
        <v>0.2482699530901</v>
      </c>
      <c r="Q270" s="17">
        <v>0.290038134808701</v>
      </c>
      <c r="R270" s="17">
        <v>0.39025333859530198</v>
      </c>
      <c r="S270" s="17">
        <v>0.26866188927250101</v>
      </c>
      <c r="T270" s="17">
        <v>0.307058293661163</v>
      </c>
      <c r="U270" s="17">
        <v>0.53220207318332502</v>
      </c>
      <c r="V270" s="17">
        <v>0.459765062550475</v>
      </c>
      <c r="W270" s="17"/>
      <c r="X270" s="17">
        <v>0.32016772036318902</v>
      </c>
      <c r="Y270" s="17">
        <v>0.34260390676307401</v>
      </c>
      <c r="Z270" s="17">
        <v>0.34590696559768502</v>
      </c>
      <c r="AA270" s="17">
        <v>0.36641098164395602</v>
      </c>
      <c r="AB270" s="17">
        <v>0.167983671039652</v>
      </c>
      <c r="AC270" s="17"/>
      <c r="AD270" s="17">
        <v>0.324537419276266</v>
      </c>
    </row>
    <row r="271" spans="2:30" x14ac:dyDescent="0.35">
      <c r="B271" t="s">
        <v>158</v>
      </c>
      <c r="C271" s="17">
        <v>0.342952453008393</v>
      </c>
      <c r="D271" s="17">
        <v>0.331261519832803</v>
      </c>
      <c r="E271" s="17">
        <v>0.35822913381435401</v>
      </c>
      <c r="F271" s="17"/>
      <c r="G271" s="17">
        <v>0.33159042924495502</v>
      </c>
      <c r="H271" s="17">
        <v>0.359475558327012</v>
      </c>
      <c r="I271" s="17">
        <v>0.33765892880399601</v>
      </c>
      <c r="J271" s="17"/>
      <c r="K271" s="17">
        <v>0.308737408923145</v>
      </c>
      <c r="L271" s="17">
        <v>0.40797092001774199</v>
      </c>
      <c r="M271" s="17">
        <v>0.32098924725623701</v>
      </c>
      <c r="N271" s="17">
        <v>0.26093067880491</v>
      </c>
      <c r="O271" s="17">
        <v>0.26251091031794399</v>
      </c>
      <c r="P271" s="17">
        <v>0.37433180003734901</v>
      </c>
      <c r="Q271" s="17">
        <v>0.40526734350065102</v>
      </c>
      <c r="R271" s="17">
        <v>0.49781694131871601</v>
      </c>
      <c r="S271" s="17">
        <v>0.37266264614766798</v>
      </c>
      <c r="T271" s="17">
        <v>0.36815001142557702</v>
      </c>
      <c r="U271" s="17">
        <v>0.22157545689105199</v>
      </c>
      <c r="V271" s="17">
        <v>0.24304688039208799</v>
      </c>
      <c r="W271" s="17"/>
      <c r="X271" s="17">
        <v>0.37645578775392102</v>
      </c>
      <c r="Y271" s="17">
        <v>0.36266774192906498</v>
      </c>
      <c r="Z271" s="17">
        <v>0.31490692945697402</v>
      </c>
      <c r="AA271" s="17">
        <v>0.16586711623860401</v>
      </c>
      <c r="AB271" s="17">
        <v>0.55213112475066395</v>
      </c>
      <c r="AC271" s="17"/>
      <c r="AD271" s="17">
        <v>0.37017472954541603</v>
      </c>
    </row>
    <row r="272" spans="2:30" x14ac:dyDescent="0.35">
      <c r="B272" t="s">
        <v>50</v>
      </c>
      <c r="C272" s="17">
        <v>0.11239866060937199</v>
      </c>
      <c r="D272" s="17">
        <v>9.5444065579279203E-2</v>
      </c>
      <c r="E272" s="17">
        <v>0.1253291252299</v>
      </c>
      <c r="F272" s="17"/>
      <c r="G272" s="17">
        <v>0.12107522319272999</v>
      </c>
      <c r="H272" s="17">
        <v>0.120312704068127</v>
      </c>
      <c r="I272" s="17">
        <v>9.7468217848511798E-2</v>
      </c>
      <c r="J272" s="17"/>
      <c r="K272" s="17">
        <v>0.119346302788238</v>
      </c>
      <c r="L272" s="17">
        <v>0.12342870046012901</v>
      </c>
      <c r="M272" s="17">
        <v>0.15061444132526</v>
      </c>
      <c r="N272" s="17">
        <v>0.116280133158345</v>
      </c>
      <c r="O272" s="17">
        <v>0.13547262561069701</v>
      </c>
      <c r="P272" s="17">
        <v>9.6414563385711305E-2</v>
      </c>
      <c r="Q272" s="17">
        <v>5.9738066364540598E-2</v>
      </c>
      <c r="R272" s="17">
        <v>9.1050345698776305E-2</v>
      </c>
      <c r="S272" s="17">
        <v>9.7469013890575898E-2</v>
      </c>
      <c r="T272" s="17">
        <v>0.10586869119141901</v>
      </c>
      <c r="U272" s="17">
        <v>0.100445619584031</v>
      </c>
      <c r="V272" s="17">
        <v>0.17952149076952101</v>
      </c>
      <c r="W272" s="17"/>
      <c r="X272" s="17">
        <v>0.106532212142138</v>
      </c>
      <c r="Y272" s="17">
        <v>0.111378272957095</v>
      </c>
      <c r="Z272" s="17">
        <v>0.10626937308444701</v>
      </c>
      <c r="AA272" s="17">
        <v>0.112993370054137</v>
      </c>
      <c r="AB272" s="17">
        <v>0</v>
      </c>
      <c r="AC272" s="17"/>
      <c r="AD272" s="17">
        <v>0.10153283068744599</v>
      </c>
    </row>
    <row r="273" spans="2:30" x14ac:dyDescent="0.35">
      <c r="B273" t="s">
        <v>159</v>
      </c>
      <c r="C273" s="17">
        <v>0.206862451049315</v>
      </c>
      <c r="D273" s="17">
        <v>0.23682953266701801</v>
      </c>
      <c r="E273" s="17">
        <v>0.17532633937146899</v>
      </c>
      <c r="F273" s="17"/>
      <c r="G273" s="17">
        <v>0.195594530919347</v>
      </c>
      <c r="H273" s="17">
        <v>0.172559628400484</v>
      </c>
      <c r="I273" s="17">
        <v>0.24845292506092001</v>
      </c>
      <c r="J273" s="17"/>
      <c r="K273" s="17">
        <v>0.25632757620739799</v>
      </c>
      <c r="L273" s="17">
        <v>0.173541464366608</v>
      </c>
      <c r="M273" s="17">
        <v>0.160640292687351</v>
      </c>
      <c r="N273" s="17">
        <v>0.218872859291875</v>
      </c>
      <c r="O273" s="17">
        <v>0.15501757775850999</v>
      </c>
      <c r="P273" s="17">
        <v>0.28098368348684</v>
      </c>
      <c r="Q273" s="17">
        <v>0.24495645532610799</v>
      </c>
      <c r="R273" s="17">
        <v>2.0879374387205898E-2</v>
      </c>
      <c r="S273" s="17">
        <v>0.26120645068925502</v>
      </c>
      <c r="T273" s="17">
        <v>0.21892300372184101</v>
      </c>
      <c r="U273" s="17">
        <v>0.14577685034159199</v>
      </c>
      <c r="V273" s="17">
        <v>0.117666566287916</v>
      </c>
      <c r="W273" s="17"/>
      <c r="X273" s="17">
        <v>0.196844279740752</v>
      </c>
      <c r="Y273" s="17">
        <v>0.183350078350766</v>
      </c>
      <c r="Z273" s="17">
        <v>0.23291673186089401</v>
      </c>
      <c r="AA273" s="17">
        <v>0.35472853206330301</v>
      </c>
      <c r="AB273" s="17">
        <v>0.27988520420968399</v>
      </c>
      <c r="AC273" s="17"/>
      <c r="AD273" s="17">
        <v>0.20375502049087199</v>
      </c>
    </row>
    <row r="274" spans="2:30" x14ac:dyDescent="0.35">
      <c r="B274" t="s">
        <v>160</v>
      </c>
      <c r="C274" s="17">
        <v>0.68073888834131202</v>
      </c>
      <c r="D274" s="17">
        <v>0.66772640175370301</v>
      </c>
      <c r="E274" s="17">
        <v>0.69934453539863095</v>
      </c>
      <c r="F274" s="17"/>
      <c r="G274" s="17">
        <v>0.68333024588792302</v>
      </c>
      <c r="H274" s="17">
        <v>0.707127667531389</v>
      </c>
      <c r="I274" s="17">
        <v>0.65407885709056801</v>
      </c>
      <c r="J274" s="17"/>
      <c r="K274" s="17">
        <v>0.62432612100436402</v>
      </c>
      <c r="L274" s="17">
        <v>0.70302983517326301</v>
      </c>
      <c r="M274" s="17">
        <v>0.68874526598738905</v>
      </c>
      <c r="N274" s="17">
        <v>0.66484700754977999</v>
      </c>
      <c r="O274" s="17">
        <v>0.70950979663079305</v>
      </c>
      <c r="P274" s="17">
        <v>0.62260175312744903</v>
      </c>
      <c r="Q274" s="17">
        <v>0.69530547830935197</v>
      </c>
      <c r="R274" s="17">
        <v>0.88807027991401799</v>
      </c>
      <c r="S274" s="17">
        <v>0.64132453542016898</v>
      </c>
      <c r="T274" s="17">
        <v>0.67520830508674001</v>
      </c>
      <c r="U274" s="17">
        <v>0.75377753007437698</v>
      </c>
      <c r="V274" s="17">
        <v>0.70281194294256299</v>
      </c>
      <c r="W274" s="17"/>
      <c r="X274" s="17">
        <v>0.69662350811711005</v>
      </c>
      <c r="Y274" s="17">
        <v>0.70527164869213899</v>
      </c>
      <c r="Z274" s="17">
        <v>0.66081389505466004</v>
      </c>
      <c r="AA274" s="17">
        <v>0.53227809788255998</v>
      </c>
      <c r="AB274" s="17">
        <v>0.72011479579031601</v>
      </c>
      <c r="AC274" s="17"/>
      <c r="AD274" s="17">
        <v>0.69471214882168197</v>
      </c>
    </row>
    <row r="275" spans="2:30" x14ac:dyDescent="0.35">
      <c r="B275" t="s">
        <v>161</v>
      </c>
      <c r="C275" s="17">
        <v>-0.47387643729199702</v>
      </c>
      <c r="D275" s="17">
        <v>-0.43089686908668501</v>
      </c>
      <c r="E275" s="17">
        <v>-0.52401819602716104</v>
      </c>
      <c r="F275" s="17"/>
      <c r="G275" s="17">
        <v>-0.48773571496857598</v>
      </c>
      <c r="H275" s="17">
        <v>-0.534568039130905</v>
      </c>
      <c r="I275" s="17">
        <v>-0.40562593202964797</v>
      </c>
      <c r="J275" s="17"/>
      <c r="K275" s="17">
        <v>-0.36799854479696598</v>
      </c>
      <c r="L275" s="17">
        <v>-0.52948837080665401</v>
      </c>
      <c r="M275" s="17">
        <v>-0.52810497330003803</v>
      </c>
      <c r="N275" s="17">
        <v>-0.44597414825790499</v>
      </c>
      <c r="O275" s="17">
        <v>-0.55449221887228295</v>
      </c>
      <c r="P275" s="17">
        <v>-0.34161806964060898</v>
      </c>
      <c r="Q275" s="17">
        <v>-0.45034902298324397</v>
      </c>
      <c r="R275" s="17">
        <v>-0.86719090552681199</v>
      </c>
      <c r="S275" s="17">
        <v>-0.38011808473091502</v>
      </c>
      <c r="T275" s="17">
        <v>-0.45628530136489998</v>
      </c>
      <c r="U275" s="17">
        <v>-0.60800067973278504</v>
      </c>
      <c r="V275" s="17">
        <v>-0.58514537665464805</v>
      </c>
      <c r="W275" s="17"/>
      <c r="X275" s="17">
        <v>-0.49977922837635802</v>
      </c>
      <c r="Y275" s="17">
        <v>-0.52192157034137299</v>
      </c>
      <c r="Z275" s="17">
        <v>-0.42789716319376597</v>
      </c>
      <c r="AA275" s="17">
        <v>-0.17754956581925699</v>
      </c>
      <c r="AB275" s="17">
        <v>-0.44022959158063202</v>
      </c>
      <c r="AC275" s="17"/>
      <c r="AD275" s="17">
        <v>-0.49095712833081001</v>
      </c>
    </row>
    <row r="276" spans="2:30" x14ac:dyDescent="0.35">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row>
    <row r="277" spans="2:30" x14ac:dyDescent="0.35">
      <c r="B277" s="6" t="s">
        <v>166</v>
      </c>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row>
    <row r="278" spans="2:30" x14ac:dyDescent="0.35">
      <c r="B278" s="26" t="s">
        <v>52</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row>
    <row r="279" spans="2:30" x14ac:dyDescent="0.35">
      <c r="B279" t="s">
        <v>155</v>
      </c>
      <c r="C279" s="17">
        <v>0.116479445591723</v>
      </c>
      <c r="D279" s="17">
        <v>0.124765485429513</v>
      </c>
      <c r="E279" s="17">
        <v>0.110341816620614</v>
      </c>
      <c r="F279" s="17"/>
      <c r="G279" s="17">
        <v>8.8616764777775497E-2</v>
      </c>
      <c r="H279" s="17">
        <v>0.10701883471694</v>
      </c>
      <c r="I279" s="17">
        <v>0.149682900089706</v>
      </c>
      <c r="J279" s="17"/>
      <c r="K279" s="17">
        <v>0.15434567726647599</v>
      </c>
      <c r="L279" s="17">
        <v>0.101275480375404</v>
      </c>
      <c r="M279" s="17">
        <v>8.5016877777781094E-2</v>
      </c>
      <c r="N279" s="17">
        <v>0.12170615556023399</v>
      </c>
      <c r="O279" s="17">
        <v>9.6156524663266907E-2</v>
      </c>
      <c r="P279" s="17">
        <v>8.9956206522363094E-2</v>
      </c>
      <c r="Q279" s="17">
        <v>0.19005785666713701</v>
      </c>
      <c r="R279" s="17">
        <v>0.156824325525142</v>
      </c>
      <c r="S279" s="17">
        <v>0.126258567749539</v>
      </c>
      <c r="T279" s="17">
        <v>0.10094235173377</v>
      </c>
      <c r="U279" s="17">
        <v>8.4501251141061606E-2</v>
      </c>
      <c r="V279" s="17">
        <v>0</v>
      </c>
      <c r="W279" s="17"/>
      <c r="X279" s="17">
        <v>0.114894732895053</v>
      </c>
      <c r="Y279" s="17">
        <v>0.11218925123004</v>
      </c>
      <c r="Z279" s="17">
        <v>0.10706382831663</v>
      </c>
      <c r="AA279" s="17">
        <v>9.80404715640118E-2</v>
      </c>
      <c r="AB279" s="17">
        <v>0.55213112475066395</v>
      </c>
      <c r="AC279" s="17"/>
      <c r="AD279" s="17">
        <v>0.13148174274930499</v>
      </c>
    </row>
    <row r="280" spans="2:30" x14ac:dyDescent="0.35">
      <c r="B280" t="s">
        <v>156</v>
      </c>
      <c r="C280" s="17">
        <v>0.28325071628592802</v>
      </c>
      <c r="D280" s="17">
        <v>0.288653921986815</v>
      </c>
      <c r="E280" s="17">
        <v>0.28399159096920901</v>
      </c>
      <c r="F280" s="17"/>
      <c r="G280" s="17">
        <v>0.32349808680171299</v>
      </c>
      <c r="H280" s="17">
        <v>0.228372109646377</v>
      </c>
      <c r="I280" s="17">
        <v>0.29862830627857301</v>
      </c>
      <c r="J280" s="17"/>
      <c r="K280" s="17">
        <v>0.26012951901894799</v>
      </c>
      <c r="L280" s="17">
        <v>0.33942775993227098</v>
      </c>
      <c r="M280" s="17">
        <v>0.22927064693497601</v>
      </c>
      <c r="N280" s="17">
        <v>0.29911901743620101</v>
      </c>
      <c r="O280" s="17">
        <v>0.249254019864772</v>
      </c>
      <c r="P280" s="17">
        <v>0.32145720651521598</v>
      </c>
      <c r="Q280" s="17">
        <v>0.27298249598818403</v>
      </c>
      <c r="R280" s="17">
        <v>0.27612882410733303</v>
      </c>
      <c r="S280" s="17">
        <v>0.28707930888984101</v>
      </c>
      <c r="T280" s="17">
        <v>0.28692597884477899</v>
      </c>
      <c r="U280" s="17">
        <v>0.27327813428533199</v>
      </c>
      <c r="V280" s="17">
        <v>0.24373047015910701</v>
      </c>
      <c r="W280" s="17"/>
      <c r="X280" s="17">
        <v>0.27880997462035001</v>
      </c>
      <c r="Y280" s="17">
        <v>0.29083354988037502</v>
      </c>
      <c r="Z280" s="17">
        <v>0.28215087769830299</v>
      </c>
      <c r="AA280" s="17">
        <v>0.249779361896182</v>
      </c>
      <c r="AB280" s="17">
        <v>0.309304680422747</v>
      </c>
      <c r="AC280" s="17"/>
      <c r="AD280" s="17">
        <v>0.29330236854475999</v>
      </c>
    </row>
    <row r="281" spans="2:30" x14ac:dyDescent="0.35">
      <c r="B281" t="s">
        <v>157</v>
      </c>
      <c r="C281" s="17">
        <v>0.28596840793970801</v>
      </c>
      <c r="D281" s="17">
        <v>0.26505803578492398</v>
      </c>
      <c r="E281" s="17">
        <v>0.30280390587867401</v>
      </c>
      <c r="F281" s="17"/>
      <c r="G281" s="17">
        <v>0.29559758618382798</v>
      </c>
      <c r="H281" s="17">
        <v>0.28393176284509603</v>
      </c>
      <c r="I281" s="17">
        <v>0.27939675765619298</v>
      </c>
      <c r="J281" s="17"/>
      <c r="K281" s="17">
        <v>0.26128952015615498</v>
      </c>
      <c r="L281" s="17">
        <v>0.26669226801769802</v>
      </c>
      <c r="M281" s="17">
        <v>0.29683195860351402</v>
      </c>
      <c r="N281" s="17">
        <v>0.33453567438229098</v>
      </c>
      <c r="O281" s="17">
        <v>0.28062659938422502</v>
      </c>
      <c r="P281" s="17">
        <v>0.30890320121339199</v>
      </c>
      <c r="Q281" s="17">
        <v>0.22238550371115501</v>
      </c>
      <c r="R281" s="17">
        <v>0.26118746205530602</v>
      </c>
      <c r="S281" s="17">
        <v>0.28689195705929499</v>
      </c>
      <c r="T281" s="17">
        <v>0.36334209190810202</v>
      </c>
      <c r="U281" s="17">
        <v>0.234584523966271</v>
      </c>
      <c r="V281" s="17">
        <v>0.34456292328698901</v>
      </c>
      <c r="W281" s="17"/>
      <c r="X281" s="17">
        <v>0.30471179818680599</v>
      </c>
      <c r="Y281" s="17">
        <v>0.264255404308538</v>
      </c>
      <c r="Z281" s="17">
        <v>0.31421112824275899</v>
      </c>
      <c r="AA281" s="17">
        <v>0.330332575812809</v>
      </c>
      <c r="AB281" s="17">
        <v>0</v>
      </c>
      <c r="AC281" s="17"/>
      <c r="AD281" s="17">
        <v>0.264884590790187</v>
      </c>
    </row>
    <row r="282" spans="2:30" x14ac:dyDescent="0.35">
      <c r="B282" t="s">
        <v>158</v>
      </c>
      <c r="C282" s="17">
        <v>0.24138040117776899</v>
      </c>
      <c r="D282" s="17">
        <v>0.24934393984022299</v>
      </c>
      <c r="E282" s="17">
        <v>0.227484443486378</v>
      </c>
      <c r="F282" s="17"/>
      <c r="G282" s="17">
        <v>0.22948007445618501</v>
      </c>
      <c r="H282" s="17">
        <v>0.28812199467126798</v>
      </c>
      <c r="I282" s="17">
        <v>0.208635525966436</v>
      </c>
      <c r="J282" s="17"/>
      <c r="K282" s="17">
        <v>0.264727708264059</v>
      </c>
      <c r="L282" s="17">
        <v>0.19485921728243299</v>
      </c>
      <c r="M282" s="17">
        <v>0.31050016148783199</v>
      </c>
      <c r="N282" s="17">
        <v>0.13991491752999899</v>
      </c>
      <c r="O282" s="17">
        <v>0.33278502995799403</v>
      </c>
      <c r="P282" s="17">
        <v>0.221808906951969</v>
      </c>
      <c r="Q282" s="17">
        <v>0.27984148214982602</v>
      </c>
      <c r="R282" s="17">
        <v>0.25800138047502302</v>
      </c>
      <c r="S282" s="17">
        <v>0.235424104357773</v>
      </c>
      <c r="T282" s="17">
        <v>0.188758343817237</v>
      </c>
      <c r="U282" s="17">
        <v>0.24429597116145699</v>
      </c>
      <c r="V282" s="17">
        <v>0.29781325476932902</v>
      </c>
      <c r="W282" s="17"/>
      <c r="X282" s="17">
        <v>0.23684019119576599</v>
      </c>
      <c r="Y282" s="17">
        <v>0.26268448853788001</v>
      </c>
      <c r="Z282" s="17">
        <v>0.221865510143235</v>
      </c>
      <c r="AA282" s="17">
        <v>0.226181257823624</v>
      </c>
      <c r="AB282" s="17">
        <v>0.13856419482658899</v>
      </c>
      <c r="AC282" s="17"/>
      <c r="AD282" s="17">
        <v>0.23711489444157499</v>
      </c>
    </row>
    <row r="283" spans="2:30" x14ac:dyDescent="0.35">
      <c r="B283" t="s">
        <v>50</v>
      </c>
      <c r="C283" s="17">
        <v>7.2921029004872406E-2</v>
      </c>
      <c r="D283" s="17">
        <v>7.2178616958524594E-2</v>
      </c>
      <c r="E283" s="17">
        <v>7.5378243045125706E-2</v>
      </c>
      <c r="F283" s="17"/>
      <c r="G283" s="17">
        <v>6.28074877804988E-2</v>
      </c>
      <c r="H283" s="17">
        <v>9.2555298120318805E-2</v>
      </c>
      <c r="I283" s="17">
        <v>6.3656510009091297E-2</v>
      </c>
      <c r="J283" s="17"/>
      <c r="K283" s="17">
        <v>5.9507575294361903E-2</v>
      </c>
      <c r="L283" s="17">
        <v>9.7745274392195006E-2</v>
      </c>
      <c r="M283" s="17">
        <v>7.8380355195896298E-2</v>
      </c>
      <c r="N283" s="17">
        <v>0.104724235091276</v>
      </c>
      <c r="O283" s="17">
        <v>4.1177826129741898E-2</v>
      </c>
      <c r="P283" s="17">
        <v>5.7874478797059599E-2</v>
      </c>
      <c r="Q283" s="17">
        <v>3.4732661483697497E-2</v>
      </c>
      <c r="R283" s="17">
        <v>4.7858007837197E-2</v>
      </c>
      <c r="S283" s="17">
        <v>6.4346061943551497E-2</v>
      </c>
      <c r="T283" s="17">
        <v>6.0031233696111901E-2</v>
      </c>
      <c r="U283" s="17">
        <v>0.16334011944587801</v>
      </c>
      <c r="V283" s="17">
        <v>0.11389335178457501</v>
      </c>
      <c r="W283" s="17"/>
      <c r="X283" s="17">
        <v>6.4743303102024502E-2</v>
      </c>
      <c r="Y283" s="17">
        <v>7.0037306043167394E-2</v>
      </c>
      <c r="Z283" s="17">
        <v>7.4708655599072596E-2</v>
      </c>
      <c r="AA283" s="17">
        <v>9.5666332903373605E-2</v>
      </c>
      <c r="AB283" s="17">
        <v>0</v>
      </c>
      <c r="AC283" s="17"/>
      <c r="AD283" s="17">
        <v>7.3216403474174296E-2</v>
      </c>
    </row>
    <row r="284" spans="2:30" x14ac:dyDescent="0.35">
      <c r="B284" t="s">
        <v>159</v>
      </c>
      <c r="C284" s="17">
        <v>0.39973016187765098</v>
      </c>
      <c r="D284" s="17">
        <v>0.41341940741632799</v>
      </c>
      <c r="E284" s="17">
        <v>0.39433340758982199</v>
      </c>
      <c r="F284" s="17"/>
      <c r="G284" s="17">
        <v>0.41211485157948802</v>
      </c>
      <c r="H284" s="17">
        <v>0.33539094436331701</v>
      </c>
      <c r="I284" s="17">
        <v>0.44831120636827898</v>
      </c>
      <c r="J284" s="17"/>
      <c r="K284" s="17">
        <v>0.41447519628542401</v>
      </c>
      <c r="L284" s="17">
        <v>0.44070324030767399</v>
      </c>
      <c r="M284" s="17">
        <v>0.314287524712758</v>
      </c>
      <c r="N284" s="17">
        <v>0.42082517299643402</v>
      </c>
      <c r="O284" s="17">
        <v>0.34541054452803899</v>
      </c>
      <c r="P284" s="17">
        <v>0.411413413037579</v>
      </c>
      <c r="Q284" s="17">
        <v>0.46304035265532101</v>
      </c>
      <c r="R284" s="17">
        <v>0.432953149632475</v>
      </c>
      <c r="S284" s="17">
        <v>0.41333787663937999</v>
      </c>
      <c r="T284" s="17">
        <v>0.38786833057854903</v>
      </c>
      <c r="U284" s="17">
        <v>0.35777938542639398</v>
      </c>
      <c r="V284" s="17">
        <v>0.24373047015910701</v>
      </c>
      <c r="W284" s="17"/>
      <c r="X284" s="17">
        <v>0.39370470751540299</v>
      </c>
      <c r="Y284" s="17">
        <v>0.403022801110415</v>
      </c>
      <c r="Z284" s="17">
        <v>0.38921470601493402</v>
      </c>
      <c r="AA284" s="17">
        <v>0.34781983346019302</v>
      </c>
      <c r="AB284" s="17">
        <v>0.86143580517341101</v>
      </c>
      <c r="AC284" s="17"/>
      <c r="AD284" s="17">
        <v>0.42478411129406402</v>
      </c>
    </row>
    <row r="285" spans="2:30" x14ac:dyDescent="0.35">
      <c r="B285" t="s">
        <v>160</v>
      </c>
      <c r="C285" s="17">
        <v>0.52734880911747695</v>
      </c>
      <c r="D285" s="17">
        <v>0.514401975625147</v>
      </c>
      <c r="E285" s="17">
        <v>0.53028834936505198</v>
      </c>
      <c r="F285" s="17"/>
      <c r="G285" s="17">
        <v>0.52507766064001304</v>
      </c>
      <c r="H285" s="17">
        <v>0.572053757516364</v>
      </c>
      <c r="I285" s="17">
        <v>0.48803228362263001</v>
      </c>
      <c r="J285" s="17"/>
      <c r="K285" s="17">
        <v>0.52601722842021403</v>
      </c>
      <c r="L285" s="17">
        <v>0.46155148530013101</v>
      </c>
      <c r="M285" s="17">
        <v>0.60733212009134596</v>
      </c>
      <c r="N285" s="17">
        <v>0.47445059191229</v>
      </c>
      <c r="O285" s="17">
        <v>0.61341162934221904</v>
      </c>
      <c r="P285" s="17">
        <v>0.53071210816536196</v>
      </c>
      <c r="Q285" s="17">
        <v>0.50222698586098202</v>
      </c>
      <c r="R285" s="17">
        <v>0.51918884253032904</v>
      </c>
      <c r="S285" s="17">
        <v>0.52231606141706799</v>
      </c>
      <c r="T285" s="17">
        <v>0.55210043572533896</v>
      </c>
      <c r="U285" s="17">
        <v>0.47888049512772901</v>
      </c>
      <c r="V285" s="17">
        <v>0.64237617805631797</v>
      </c>
      <c r="W285" s="17"/>
      <c r="X285" s="17">
        <v>0.54155198938257298</v>
      </c>
      <c r="Y285" s="17">
        <v>0.52693989284641796</v>
      </c>
      <c r="Z285" s="17">
        <v>0.53607663838599395</v>
      </c>
      <c r="AA285" s="17">
        <v>0.55651383363643303</v>
      </c>
      <c r="AB285" s="17">
        <v>0.13856419482658899</v>
      </c>
      <c r="AC285" s="17"/>
      <c r="AD285" s="17">
        <v>0.50199948523176097</v>
      </c>
    </row>
    <row r="286" spans="2:30" x14ac:dyDescent="0.35">
      <c r="B286" t="s">
        <v>161</v>
      </c>
      <c r="C286" s="17">
        <v>-0.12761864723982699</v>
      </c>
      <c r="D286" s="17">
        <v>-0.100982568208819</v>
      </c>
      <c r="E286" s="17">
        <v>-0.13595494177522999</v>
      </c>
      <c r="F286" s="17"/>
      <c r="G286" s="17">
        <v>-0.112962809060525</v>
      </c>
      <c r="H286" s="17">
        <v>-0.23666281315304699</v>
      </c>
      <c r="I286" s="17">
        <v>-3.9721077254350902E-2</v>
      </c>
      <c r="J286" s="17"/>
      <c r="K286" s="17">
        <v>-0.11154203213479</v>
      </c>
      <c r="L286" s="17">
        <v>-2.0848244992456199E-2</v>
      </c>
      <c r="M286" s="17">
        <v>-0.29304459537858901</v>
      </c>
      <c r="N286" s="17">
        <v>-5.3625418915855302E-2</v>
      </c>
      <c r="O286" s="17">
        <v>-0.26800108481418</v>
      </c>
      <c r="P286" s="17">
        <v>-0.119298695127783</v>
      </c>
      <c r="Q286" s="17">
        <v>-3.9186633205661001E-2</v>
      </c>
      <c r="R286" s="17">
        <v>-8.6235692897854002E-2</v>
      </c>
      <c r="S286" s="17">
        <v>-0.108978184777688</v>
      </c>
      <c r="T286" s="17">
        <v>-0.16423210514678999</v>
      </c>
      <c r="U286" s="17">
        <v>-0.121101109701335</v>
      </c>
      <c r="V286" s="17">
        <v>-0.39864570789721099</v>
      </c>
      <c r="W286" s="17"/>
      <c r="X286" s="17">
        <v>-0.14784728186717</v>
      </c>
      <c r="Y286" s="17">
        <v>-0.123917091736003</v>
      </c>
      <c r="Z286" s="17">
        <v>-0.14686193237105999</v>
      </c>
      <c r="AA286" s="17">
        <v>-0.20869400017624001</v>
      </c>
      <c r="AB286" s="17">
        <v>0.72287161034682201</v>
      </c>
      <c r="AC286" s="17"/>
      <c r="AD286" s="17">
        <v>-7.7215373937696993E-2</v>
      </c>
    </row>
    <row r="287" spans="2:30" x14ac:dyDescent="0.35">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row>
    <row r="288" spans="2:30" x14ac:dyDescent="0.35">
      <c r="B288" s="6" t="s">
        <v>167</v>
      </c>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row>
    <row r="289" spans="2:30" x14ac:dyDescent="0.35">
      <c r="B289" s="26" t="s">
        <v>52</v>
      </c>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row>
    <row r="290" spans="2:30" x14ac:dyDescent="0.35">
      <c r="B290" t="s">
        <v>155</v>
      </c>
      <c r="C290" s="17">
        <v>8.0965356107506894E-2</v>
      </c>
      <c r="D290" s="17">
        <v>9.5523311950720294E-2</v>
      </c>
      <c r="E290" s="17">
        <v>6.7352074243085203E-2</v>
      </c>
      <c r="F290" s="17"/>
      <c r="G290" s="17">
        <v>8.0129719311573894E-2</v>
      </c>
      <c r="H290" s="17">
        <v>5.13912159432574E-2</v>
      </c>
      <c r="I290" s="17">
        <v>0.10902749502214699</v>
      </c>
      <c r="J290" s="17"/>
      <c r="K290" s="17">
        <v>0.116018904341696</v>
      </c>
      <c r="L290" s="17">
        <v>8.5937415959806807E-2</v>
      </c>
      <c r="M290" s="17">
        <v>1.2352822570353699E-2</v>
      </c>
      <c r="N290" s="17">
        <v>7.5942027589350994E-2</v>
      </c>
      <c r="O290" s="17">
        <v>3.1603599857264797E-2</v>
      </c>
      <c r="P290" s="17">
        <v>8.2726594436742906E-2</v>
      </c>
      <c r="Q290" s="17">
        <v>6.7161829967394199E-2</v>
      </c>
      <c r="R290" s="17">
        <v>6.7861135977844905E-2</v>
      </c>
      <c r="S290" s="17">
        <v>0.128282299701101</v>
      </c>
      <c r="T290" s="17">
        <v>6.06294371906302E-2</v>
      </c>
      <c r="U290" s="17">
        <v>8.1351114859877505E-2</v>
      </c>
      <c r="V290" s="17">
        <v>0.15685598147712701</v>
      </c>
      <c r="W290" s="17"/>
      <c r="X290" s="17">
        <v>7.2103532694218306E-2</v>
      </c>
      <c r="Y290" s="17">
        <v>5.75048253843677E-2</v>
      </c>
      <c r="Z290" s="17">
        <v>0.13265821726640101</v>
      </c>
      <c r="AA290" s="17">
        <v>0.157745818891596</v>
      </c>
      <c r="AB290" s="17">
        <v>0.13856419482658899</v>
      </c>
      <c r="AC290" s="17"/>
      <c r="AD290" s="17">
        <v>8.9677796107681604E-2</v>
      </c>
    </row>
    <row r="291" spans="2:30" x14ac:dyDescent="0.35">
      <c r="B291" t="s">
        <v>156</v>
      </c>
      <c r="C291" s="17">
        <v>0.291821783725979</v>
      </c>
      <c r="D291" s="17">
        <v>0.30281190598698798</v>
      </c>
      <c r="E291" s="17">
        <v>0.28484619208193102</v>
      </c>
      <c r="F291" s="17"/>
      <c r="G291" s="17">
        <v>0.28729368697257901</v>
      </c>
      <c r="H291" s="17">
        <v>0.26261740485728502</v>
      </c>
      <c r="I291" s="17">
        <v>0.32278392276652801</v>
      </c>
      <c r="J291" s="17"/>
      <c r="K291" s="17">
        <v>0.26408620592458998</v>
      </c>
      <c r="L291" s="17">
        <v>0.230250198150695</v>
      </c>
      <c r="M291" s="17">
        <v>0.35256108913477102</v>
      </c>
      <c r="N291" s="17">
        <v>0.35786910678892597</v>
      </c>
      <c r="O291" s="17">
        <v>0.26383557948974401</v>
      </c>
      <c r="P291" s="17">
        <v>0.32118386165166202</v>
      </c>
      <c r="Q291" s="17">
        <v>0.27768442835506402</v>
      </c>
      <c r="R291" s="17">
        <v>0.26787779936456602</v>
      </c>
      <c r="S291" s="17">
        <v>0.26361419369485101</v>
      </c>
      <c r="T291" s="17">
        <v>0.34619807630947003</v>
      </c>
      <c r="U291" s="17">
        <v>0.357275130960027</v>
      </c>
      <c r="V291" s="17">
        <v>0.24105415659174201</v>
      </c>
      <c r="W291" s="17"/>
      <c r="X291" s="17">
        <v>0.25890692622414302</v>
      </c>
      <c r="Y291" s="17">
        <v>0.31247912363050001</v>
      </c>
      <c r="Z291" s="17">
        <v>0.25700080101740402</v>
      </c>
      <c r="AA291" s="17">
        <v>0.29952424341901401</v>
      </c>
      <c r="AB291" s="17">
        <v>0.55549523803165002</v>
      </c>
      <c r="AC291" s="17"/>
      <c r="AD291" s="17">
        <v>0.271751873017264</v>
      </c>
    </row>
    <row r="292" spans="2:30" x14ac:dyDescent="0.35">
      <c r="B292" t="s">
        <v>157</v>
      </c>
      <c r="C292" s="17">
        <v>0.35640484911470099</v>
      </c>
      <c r="D292" s="17">
        <v>0.34649331939153899</v>
      </c>
      <c r="E292" s="17">
        <v>0.36551124502466598</v>
      </c>
      <c r="F292" s="17"/>
      <c r="G292" s="17">
        <v>0.357665307930012</v>
      </c>
      <c r="H292" s="17">
        <v>0.37308584997546501</v>
      </c>
      <c r="I292" s="17">
        <v>0.339883887892792</v>
      </c>
      <c r="J292" s="17"/>
      <c r="K292" s="17">
        <v>0.325372264894907</v>
      </c>
      <c r="L292" s="17">
        <v>0.44796336645544399</v>
      </c>
      <c r="M292" s="17">
        <v>0.35948673923083202</v>
      </c>
      <c r="N292" s="17">
        <v>0.35405423579843198</v>
      </c>
      <c r="O292" s="17">
        <v>0.48572013623349602</v>
      </c>
      <c r="P292" s="17">
        <v>0.36094459403615198</v>
      </c>
      <c r="Q292" s="17">
        <v>0.38808667431518901</v>
      </c>
      <c r="R292" s="17">
        <v>0.401725236687414</v>
      </c>
      <c r="S292" s="17">
        <v>0.280670128792748</v>
      </c>
      <c r="T292" s="17">
        <v>0.30302054441342302</v>
      </c>
      <c r="U292" s="17">
        <v>0.234584523966271</v>
      </c>
      <c r="V292" s="17">
        <v>0.21560247127802301</v>
      </c>
      <c r="W292" s="17"/>
      <c r="X292" s="17">
        <v>0.36505581943468801</v>
      </c>
      <c r="Y292" s="17">
        <v>0.35174417274478798</v>
      </c>
      <c r="Z292" s="17">
        <v>0.36816772340114701</v>
      </c>
      <c r="AA292" s="17">
        <v>0.39082808522429802</v>
      </c>
      <c r="AB292" s="17">
        <v>0.141321009383095</v>
      </c>
      <c r="AC292" s="17"/>
      <c r="AD292" s="17">
        <v>0.35890478371708501</v>
      </c>
    </row>
    <row r="293" spans="2:30" x14ac:dyDescent="0.35">
      <c r="B293" t="s">
        <v>158</v>
      </c>
      <c r="C293" s="17">
        <v>0.184657998787053</v>
      </c>
      <c r="D293" s="17">
        <v>0.174831599626561</v>
      </c>
      <c r="E293" s="17">
        <v>0.19182342599035701</v>
      </c>
      <c r="F293" s="17"/>
      <c r="G293" s="17">
        <v>0.180755293397661</v>
      </c>
      <c r="H293" s="17">
        <v>0.22556717913440899</v>
      </c>
      <c r="I293" s="17">
        <v>0.15028139764965001</v>
      </c>
      <c r="J293" s="17"/>
      <c r="K293" s="17">
        <v>0.20976912700005201</v>
      </c>
      <c r="L293" s="17">
        <v>0.154157106573627</v>
      </c>
      <c r="M293" s="17">
        <v>0.166142905920698</v>
      </c>
      <c r="N293" s="17">
        <v>0.12735980966506999</v>
      </c>
      <c r="O293" s="17">
        <v>0.118943700559262</v>
      </c>
      <c r="P293" s="17">
        <v>0.176251614664824</v>
      </c>
      <c r="Q293" s="17">
        <v>0.176646593333015</v>
      </c>
      <c r="R293" s="17">
        <v>0.21949332280939601</v>
      </c>
      <c r="S293" s="17">
        <v>0.23239393738055</v>
      </c>
      <c r="T293" s="17">
        <v>0.24433581212290501</v>
      </c>
      <c r="U293" s="17">
        <v>0.24255393716812801</v>
      </c>
      <c r="V293" s="17">
        <v>0.159010547792757</v>
      </c>
      <c r="W293" s="17"/>
      <c r="X293" s="17">
        <v>0.23322573993075699</v>
      </c>
      <c r="Y293" s="17">
        <v>0.19375127428507599</v>
      </c>
      <c r="Z293" s="17">
        <v>0.149534041948955</v>
      </c>
      <c r="AA293" s="17">
        <v>9.5490330350990901E-2</v>
      </c>
      <c r="AB293" s="17">
        <v>0.16461955775866599</v>
      </c>
      <c r="AC293" s="17"/>
      <c r="AD293" s="17">
        <v>0.20380570549027899</v>
      </c>
    </row>
    <row r="294" spans="2:30" x14ac:dyDescent="0.35">
      <c r="B294" t="s">
        <v>50</v>
      </c>
      <c r="C294" s="17">
        <v>8.6150012264760198E-2</v>
      </c>
      <c r="D294" s="17">
        <v>8.0339863044192203E-2</v>
      </c>
      <c r="E294" s="17">
        <v>9.0467062659960296E-2</v>
      </c>
      <c r="F294" s="17"/>
      <c r="G294" s="17">
        <v>9.4155992388173099E-2</v>
      </c>
      <c r="H294" s="17">
        <v>8.73383500895831E-2</v>
      </c>
      <c r="I294" s="17">
        <v>7.8023296668883593E-2</v>
      </c>
      <c r="J294" s="17"/>
      <c r="K294" s="17">
        <v>8.4753497838754799E-2</v>
      </c>
      <c r="L294" s="17">
        <v>8.1691912860426596E-2</v>
      </c>
      <c r="M294" s="17">
        <v>0.109456443143345</v>
      </c>
      <c r="N294" s="17">
        <v>8.4774820158221006E-2</v>
      </c>
      <c r="O294" s="17">
        <v>9.9896983860233199E-2</v>
      </c>
      <c r="P294" s="17">
        <v>5.8893335210618597E-2</v>
      </c>
      <c r="Q294" s="17">
        <v>9.0420474029337894E-2</v>
      </c>
      <c r="R294" s="17">
        <v>4.3042505160779003E-2</v>
      </c>
      <c r="S294" s="17">
        <v>9.5039440430749605E-2</v>
      </c>
      <c r="T294" s="17">
        <v>4.58161299635714E-2</v>
      </c>
      <c r="U294" s="17">
        <v>8.42352930456962E-2</v>
      </c>
      <c r="V294" s="17">
        <v>0.227476842860351</v>
      </c>
      <c r="W294" s="17"/>
      <c r="X294" s="17">
        <v>7.0707981716193205E-2</v>
      </c>
      <c r="Y294" s="17">
        <v>8.4520603955267296E-2</v>
      </c>
      <c r="Z294" s="17">
        <v>9.26392163660925E-2</v>
      </c>
      <c r="AA294" s="17">
        <v>5.6411522114100797E-2</v>
      </c>
      <c r="AB294" s="17">
        <v>0</v>
      </c>
      <c r="AC294" s="17"/>
      <c r="AD294" s="17">
        <v>7.5859841667690303E-2</v>
      </c>
    </row>
    <row r="295" spans="2:30" x14ac:dyDescent="0.35">
      <c r="B295" t="s">
        <v>159</v>
      </c>
      <c r="C295" s="17">
        <v>0.37278713983348599</v>
      </c>
      <c r="D295" s="17">
        <v>0.39833521793770799</v>
      </c>
      <c r="E295" s="17">
        <v>0.352198266325017</v>
      </c>
      <c r="F295" s="17"/>
      <c r="G295" s="17">
        <v>0.36742340628415299</v>
      </c>
      <c r="H295" s="17">
        <v>0.31400862080054198</v>
      </c>
      <c r="I295" s="17">
        <v>0.43181141778867399</v>
      </c>
      <c r="J295" s="17"/>
      <c r="K295" s="17">
        <v>0.38010511026628602</v>
      </c>
      <c r="L295" s="17">
        <v>0.316187614110502</v>
      </c>
      <c r="M295" s="17">
        <v>0.36491391170512499</v>
      </c>
      <c r="N295" s="17">
        <v>0.43381113437827701</v>
      </c>
      <c r="O295" s="17">
        <v>0.29543917934700897</v>
      </c>
      <c r="P295" s="17">
        <v>0.40391045608840498</v>
      </c>
      <c r="Q295" s="17">
        <v>0.34484625832245802</v>
      </c>
      <c r="R295" s="17">
        <v>0.335738935342411</v>
      </c>
      <c r="S295" s="17">
        <v>0.39189649339595201</v>
      </c>
      <c r="T295" s="17">
        <v>0.40682751350010099</v>
      </c>
      <c r="U295" s="17">
        <v>0.438626245819904</v>
      </c>
      <c r="V295" s="17">
        <v>0.39791013806886999</v>
      </c>
      <c r="W295" s="17"/>
      <c r="X295" s="17">
        <v>0.33101045891836101</v>
      </c>
      <c r="Y295" s="17">
        <v>0.36998394901486797</v>
      </c>
      <c r="Z295" s="17">
        <v>0.389659018283805</v>
      </c>
      <c r="AA295" s="17">
        <v>0.45727006231061001</v>
      </c>
      <c r="AB295" s="17">
        <v>0.69405943285823901</v>
      </c>
      <c r="AC295" s="17"/>
      <c r="AD295" s="17">
        <v>0.36142966912494601</v>
      </c>
    </row>
    <row r="296" spans="2:30" x14ac:dyDescent="0.35">
      <c r="B296" t="s">
        <v>160</v>
      </c>
      <c r="C296" s="17">
        <v>0.54106284790175396</v>
      </c>
      <c r="D296" s="17">
        <v>0.52132491901809996</v>
      </c>
      <c r="E296" s="17">
        <v>0.55733467101502299</v>
      </c>
      <c r="F296" s="17"/>
      <c r="G296" s="17">
        <v>0.538420601327673</v>
      </c>
      <c r="H296" s="17">
        <v>0.59865302910987395</v>
      </c>
      <c r="I296" s="17">
        <v>0.49016528554244199</v>
      </c>
      <c r="J296" s="17"/>
      <c r="K296" s="17">
        <v>0.53514139189495902</v>
      </c>
      <c r="L296" s="17">
        <v>0.60212047302907101</v>
      </c>
      <c r="M296" s="17">
        <v>0.52562964515152999</v>
      </c>
      <c r="N296" s="17">
        <v>0.48141404546350203</v>
      </c>
      <c r="O296" s="17">
        <v>0.60466383679275804</v>
      </c>
      <c r="P296" s="17">
        <v>0.53719620870097595</v>
      </c>
      <c r="Q296" s="17">
        <v>0.56473326764820397</v>
      </c>
      <c r="R296" s="17">
        <v>0.62121855949681004</v>
      </c>
      <c r="S296" s="17">
        <v>0.51306406617329803</v>
      </c>
      <c r="T296" s="17">
        <v>0.54735635653632797</v>
      </c>
      <c r="U296" s="17">
        <v>0.4771384611344</v>
      </c>
      <c r="V296" s="17">
        <v>0.37461301907077998</v>
      </c>
      <c r="W296" s="17"/>
      <c r="X296" s="17">
        <v>0.59828155936544603</v>
      </c>
      <c r="Y296" s="17">
        <v>0.54549544702986497</v>
      </c>
      <c r="Z296" s="17">
        <v>0.51770176535010304</v>
      </c>
      <c r="AA296" s="17">
        <v>0.48631841557528899</v>
      </c>
      <c r="AB296" s="17">
        <v>0.30594056714176099</v>
      </c>
      <c r="AC296" s="17"/>
      <c r="AD296" s="17">
        <v>0.562710489207364</v>
      </c>
    </row>
    <row r="297" spans="2:30" x14ac:dyDescent="0.35">
      <c r="B297" t="s">
        <v>161</v>
      </c>
      <c r="C297" s="17">
        <v>-0.168275708068268</v>
      </c>
      <c r="D297" s="17">
        <v>-0.12298970108039101</v>
      </c>
      <c r="E297" s="17">
        <v>-0.20513640469000599</v>
      </c>
      <c r="F297" s="17"/>
      <c r="G297" s="17">
        <v>-0.17099719504352001</v>
      </c>
      <c r="H297" s="17">
        <v>-0.28464440830933202</v>
      </c>
      <c r="I297" s="17">
        <v>-5.8353867753767899E-2</v>
      </c>
      <c r="J297" s="17"/>
      <c r="K297" s="17">
        <v>-0.155036281628673</v>
      </c>
      <c r="L297" s="17">
        <v>-0.28593285891856901</v>
      </c>
      <c r="M297" s="17">
        <v>-0.160715733446405</v>
      </c>
      <c r="N297" s="17">
        <v>-4.7602911085225602E-2</v>
      </c>
      <c r="O297" s="17">
        <v>-0.30922465744574901</v>
      </c>
      <c r="P297" s="17">
        <v>-0.133285752612571</v>
      </c>
      <c r="Q297" s="17">
        <v>-0.21988700932574601</v>
      </c>
      <c r="R297" s="17">
        <v>-0.28547962415439898</v>
      </c>
      <c r="S297" s="17">
        <v>-0.12116757277734699</v>
      </c>
      <c r="T297" s="17">
        <v>-0.14052884303622701</v>
      </c>
      <c r="U297" s="17">
        <v>-3.8512215314495599E-2</v>
      </c>
      <c r="V297" s="17">
        <v>2.3297118998090199E-2</v>
      </c>
      <c r="W297" s="17"/>
      <c r="X297" s="17">
        <v>-0.26727110044708502</v>
      </c>
      <c r="Y297" s="17">
        <v>-0.17551149801499599</v>
      </c>
      <c r="Z297" s="17">
        <v>-0.12804274706629801</v>
      </c>
      <c r="AA297" s="17">
        <v>-2.9048353264679201E-2</v>
      </c>
      <c r="AB297" s="17">
        <v>0.38811886571647802</v>
      </c>
      <c r="AC297" s="17"/>
      <c r="AD297" s="17">
        <v>-0.20128082008241899</v>
      </c>
    </row>
    <row r="298" spans="2:30" x14ac:dyDescent="0.35">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row>
    <row r="299" spans="2:30" x14ac:dyDescent="0.35">
      <c r="B299" s="6" t="s">
        <v>168</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row>
    <row r="300" spans="2:30" x14ac:dyDescent="0.35">
      <c r="B300" s="26" t="s">
        <v>52</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row>
    <row r="301" spans="2:30" x14ac:dyDescent="0.35">
      <c r="B301" t="s">
        <v>155</v>
      </c>
      <c r="C301" s="17">
        <v>9.5181260544880603E-2</v>
      </c>
      <c r="D301" s="17">
        <v>0.109425320405183</v>
      </c>
      <c r="E301" s="17">
        <v>8.2226723804883606E-2</v>
      </c>
      <c r="F301" s="17"/>
      <c r="G301" s="17">
        <v>7.0257730883289002E-2</v>
      </c>
      <c r="H301" s="17">
        <v>7.1927206779562103E-2</v>
      </c>
      <c r="I301" s="17">
        <v>0.138550454461601</v>
      </c>
      <c r="J301" s="17"/>
      <c r="K301" s="17">
        <v>0.13809533472801999</v>
      </c>
      <c r="L301" s="17">
        <v>6.8101094738238693E-2</v>
      </c>
      <c r="M301" s="17">
        <v>5.4566307674791398E-2</v>
      </c>
      <c r="N301" s="17">
        <v>0.108868754233495</v>
      </c>
      <c r="O301" s="17">
        <v>7.6939440706503603E-2</v>
      </c>
      <c r="P301" s="17">
        <v>8.08043485208471E-2</v>
      </c>
      <c r="Q301" s="17">
        <v>9.2030474839071605E-2</v>
      </c>
      <c r="R301" s="17">
        <v>8.7049450326575295E-2</v>
      </c>
      <c r="S301" s="17">
        <v>0.116196352246934</v>
      </c>
      <c r="T301" s="17">
        <v>0.11795842242039301</v>
      </c>
      <c r="U301" s="17">
        <v>0.103541740099395</v>
      </c>
      <c r="V301" s="17">
        <v>4.5117196008181398E-2</v>
      </c>
      <c r="W301" s="17"/>
      <c r="X301" s="17">
        <v>7.2539150080612999E-2</v>
      </c>
      <c r="Y301" s="17">
        <v>7.6027463217371194E-2</v>
      </c>
      <c r="Z301" s="17">
        <v>0.15262092590151299</v>
      </c>
      <c r="AA301" s="17">
        <v>0.10912016230864401</v>
      </c>
      <c r="AB301" s="17">
        <v>0.13856419482658899</v>
      </c>
      <c r="AC301" s="17"/>
      <c r="AD301" s="17">
        <v>0.101875734393225</v>
      </c>
    </row>
    <row r="302" spans="2:30" x14ac:dyDescent="0.35">
      <c r="B302" t="s">
        <v>156</v>
      </c>
      <c r="C302" s="17">
        <v>0.28111092813643901</v>
      </c>
      <c r="D302" s="17">
        <v>0.293752537484405</v>
      </c>
      <c r="E302" s="17">
        <v>0.26569876756387101</v>
      </c>
      <c r="F302" s="17"/>
      <c r="G302" s="17">
        <v>0.30216660245201898</v>
      </c>
      <c r="H302" s="17">
        <v>0.251264652136649</v>
      </c>
      <c r="I302" s="17">
        <v>0.29020571766747699</v>
      </c>
      <c r="J302" s="17"/>
      <c r="K302" s="17">
        <v>0.27569649419700398</v>
      </c>
      <c r="L302" s="17">
        <v>0.25554364959949799</v>
      </c>
      <c r="M302" s="17">
        <v>0.32180164230713898</v>
      </c>
      <c r="N302" s="17">
        <v>0.22649722481846801</v>
      </c>
      <c r="O302" s="17">
        <v>0.24598395088871</v>
      </c>
      <c r="P302" s="17">
        <v>0.33872950890254999</v>
      </c>
      <c r="Q302" s="17">
        <v>0.334216877060247</v>
      </c>
      <c r="R302" s="17">
        <v>0.25300125332874202</v>
      </c>
      <c r="S302" s="17">
        <v>0.25745364826321998</v>
      </c>
      <c r="T302" s="17">
        <v>0.287635337600889</v>
      </c>
      <c r="U302" s="17">
        <v>0.29525326409734598</v>
      </c>
      <c r="V302" s="17">
        <v>0.31244823388037402</v>
      </c>
      <c r="W302" s="17"/>
      <c r="X302" s="17">
        <v>0.26638038040885198</v>
      </c>
      <c r="Y302" s="17">
        <v>0.287216531958498</v>
      </c>
      <c r="Z302" s="17">
        <v>0.257914142443044</v>
      </c>
      <c r="AA302" s="17">
        <v>0.41475750285861002</v>
      </c>
      <c r="AB302" s="17">
        <v>0.55549523803165002</v>
      </c>
      <c r="AC302" s="17"/>
      <c r="AD302" s="17">
        <v>0.26153479324117601</v>
      </c>
    </row>
    <row r="303" spans="2:30" x14ac:dyDescent="0.35">
      <c r="B303" t="s">
        <v>157</v>
      </c>
      <c r="C303" s="17">
        <v>0.33924188024275598</v>
      </c>
      <c r="D303" s="17">
        <v>0.31878195625862299</v>
      </c>
      <c r="E303" s="17">
        <v>0.36307416099483403</v>
      </c>
      <c r="F303" s="17"/>
      <c r="G303" s="17">
        <v>0.32843545211682601</v>
      </c>
      <c r="H303" s="17">
        <v>0.354394853677995</v>
      </c>
      <c r="I303" s="17">
        <v>0.33472668250828902</v>
      </c>
      <c r="J303" s="17"/>
      <c r="K303" s="17">
        <v>0.29717818896193998</v>
      </c>
      <c r="L303" s="17">
        <v>0.39462825484893399</v>
      </c>
      <c r="M303" s="17">
        <v>0.29456755676346003</v>
      </c>
      <c r="N303" s="17">
        <v>0.30639425533402498</v>
      </c>
      <c r="O303" s="17">
        <v>0.303652910581656</v>
      </c>
      <c r="P303" s="17">
        <v>0.41753601968681497</v>
      </c>
      <c r="Q303" s="17">
        <v>0.35433212935319602</v>
      </c>
      <c r="R303" s="17">
        <v>0.34065086873023198</v>
      </c>
      <c r="S303" s="17">
        <v>0.32634352748726603</v>
      </c>
      <c r="T303" s="17">
        <v>0.33451585530012301</v>
      </c>
      <c r="U303" s="17">
        <v>0.29583617826721997</v>
      </c>
      <c r="V303" s="17">
        <v>0.44554339460838699</v>
      </c>
      <c r="W303" s="17"/>
      <c r="X303" s="17">
        <v>0.34250411597090502</v>
      </c>
      <c r="Y303" s="17">
        <v>0.361416847453221</v>
      </c>
      <c r="Z303" s="17">
        <v>0.33332591637676001</v>
      </c>
      <c r="AA303" s="17">
        <v>0.231710414038964</v>
      </c>
      <c r="AB303" s="17">
        <v>0.141321009383095</v>
      </c>
      <c r="AC303" s="17"/>
      <c r="AD303" s="17">
        <v>0.35427395729363798</v>
      </c>
    </row>
    <row r="304" spans="2:30" x14ac:dyDescent="0.35">
      <c r="B304" t="s">
        <v>158</v>
      </c>
      <c r="C304" s="17">
        <v>0.17590823775898101</v>
      </c>
      <c r="D304" s="17">
        <v>0.17649872527914701</v>
      </c>
      <c r="E304" s="17">
        <v>0.17415095625897201</v>
      </c>
      <c r="F304" s="17"/>
      <c r="G304" s="17">
        <v>0.17256565879118599</v>
      </c>
      <c r="H304" s="17">
        <v>0.20784893304280899</v>
      </c>
      <c r="I304" s="17">
        <v>0.14932738046357999</v>
      </c>
      <c r="J304" s="17"/>
      <c r="K304" s="17">
        <v>0.16760096412418499</v>
      </c>
      <c r="L304" s="17">
        <v>0.153981401490043</v>
      </c>
      <c r="M304" s="17">
        <v>0.18690906556904199</v>
      </c>
      <c r="N304" s="17">
        <v>0.218247433631749</v>
      </c>
      <c r="O304" s="17">
        <v>0.228376845939956</v>
      </c>
      <c r="P304" s="17">
        <v>0.110755267022299</v>
      </c>
      <c r="Q304" s="17">
        <v>0.149461641011294</v>
      </c>
      <c r="R304" s="17">
        <v>0.247125523323699</v>
      </c>
      <c r="S304" s="17">
        <v>0.21063316844337099</v>
      </c>
      <c r="T304" s="17">
        <v>0.15668615696775501</v>
      </c>
      <c r="U304" s="17">
        <v>0.20324932173444399</v>
      </c>
      <c r="V304" s="17">
        <v>7.9534469923941697E-2</v>
      </c>
      <c r="W304" s="17"/>
      <c r="X304" s="17">
        <v>0.19410974844924</v>
      </c>
      <c r="Y304" s="17">
        <v>0.18636290921085799</v>
      </c>
      <c r="Z304" s="17">
        <v>0.151170580059133</v>
      </c>
      <c r="AA304" s="17">
        <v>0.13062525213374801</v>
      </c>
      <c r="AB304" s="17">
        <v>0.16461955775866599</v>
      </c>
      <c r="AC304" s="17"/>
      <c r="AD304" s="17">
        <v>0.18728301773491199</v>
      </c>
    </row>
    <row r="305" spans="2:30" x14ac:dyDescent="0.35">
      <c r="B305" t="s">
        <v>50</v>
      </c>
      <c r="C305" s="17">
        <v>0.108557693316944</v>
      </c>
      <c r="D305" s="17">
        <v>0.101541460572643</v>
      </c>
      <c r="E305" s="17">
        <v>0.11484939137744</v>
      </c>
      <c r="F305" s="17"/>
      <c r="G305" s="17">
        <v>0.12657455575668</v>
      </c>
      <c r="H305" s="17">
        <v>0.114564354362984</v>
      </c>
      <c r="I305" s="17">
        <v>8.7189764899052793E-2</v>
      </c>
      <c r="J305" s="17"/>
      <c r="K305" s="17">
        <v>0.121429017988851</v>
      </c>
      <c r="L305" s="17">
        <v>0.127745599323286</v>
      </c>
      <c r="M305" s="17">
        <v>0.14215542768556799</v>
      </c>
      <c r="N305" s="17">
        <v>0.13999233198226299</v>
      </c>
      <c r="O305" s="17">
        <v>0.14504685188317401</v>
      </c>
      <c r="P305" s="17">
        <v>5.2174855867489899E-2</v>
      </c>
      <c r="Q305" s="17">
        <v>6.9958877736191805E-2</v>
      </c>
      <c r="R305" s="17">
        <v>7.2172904290751405E-2</v>
      </c>
      <c r="S305" s="17">
        <v>8.9373303559209097E-2</v>
      </c>
      <c r="T305" s="17">
        <v>0.10320422771084101</v>
      </c>
      <c r="U305" s="17">
        <v>0.102119495801596</v>
      </c>
      <c r="V305" s="17">
        <v>0.117356705579116</v>
      </c>
      <c r="W305" s="17"/>
      <c r="X305" s="17">
        <v>0.12446660509039</v>
      </c>
      <c r="Y305" s="17">
        <v>8.8976248160051605E-2</v>
      </c>
      <c r="Z305" s="17">
        <v>0.10496843521955</v>
      </c>
      <c r="AA305" s="17">
        <v>0.11378666866003501</v>
      </c>
      <c r="AB305" s="17">
        <v>0</v>
      </c>
      <c r="AC305" s="17"/>
      <c r="AD305" s="17">
        <v>9.5032497337049604E-2</v>
      </c>
    </row>
    <row r="306" spans="2:30" x14ac:dyDescent="0.35">
      <c r="B306" t="s">
        <v>159</v>
      </c>
      <c r="C306" s="17">
        <v>0.37629218868131897</v>
      </c>
      <c r="D306" s="17">
        <v>0.40317785788958799</v>
      </c>
      <c r="E306" s="17">
        <v>0.347925491368754</v>
      </c>
      <c r="F306" s="17"/>
      <c r="G306" s="17">
        <v>0.372424333335308</v>
      </c>
      <c r="H306" s="17">
        <v>0.32319185891621099</v>
      </c>
      <c r="I306" s="17">
        <v>0.42875617212907802</v>
      </c>
      <c r="J306" s="17"/>
      <c r="K306" s="17">
        <v>0.41379182892502497</v>
      </c>
      <c r="L306" s="17">
        <v>0.32364474433773599</v>
      </c>
      <c r="M306" s="17">
        <v>0.37636794998193102</v>
      </c>
      <c r="N306" s="17">
        <v>0.33536597905196303</v>
      </c>
      <c r="O306" s="17">
        <v>0.32292339159521299</v>
      </c>
      <c r="P306" s="17">
        <v>0.41953385742339699</v>
      </c>
      <c r="Q306" s="17">
        <v>0.42624735189931801</v>
      </c>
      <c r="R306" s="17">
        <v>0.34005070365531798</v>
      </c>
      <c r="S306" s="17">
        <v>0.37365000051015501</v>
      </c>
      <c r="T306" s="17">
        <v>0.405593760021281</v>
      </c>
      <c r="U306" s="17">
        <v>0.39879500419674102</v>
      </c>
      <c r="V306" s="17">
        <v>0.357565429888555</v>
      </c>
      <c r="W306" s="17"/>
      <c r="X306" s="17">
        <v>0.33891953048946499</v>
      </c>
      <c r="Y306" s="17">
        <v>0.36324399517586903</v>
      </c>
      <c r="Z306" s="17">
        <v>0.410535068344557</v>
      </c>
      <c r="AA306" s="17">
        <v>0.52387766516725298</v>
      </c>
      <c r="AB306" s="17">
        <v>0.69405943285823901</v>
      </c>
      <c r="AC306" s="17"/>
      <c r="AD306" s="17">
        <v>0.36341052763440002</v>
      </c>
    </row>
    <row r="307" spans="2:30" x14ac:dyDescent="0.35">
      <c r="B307" t="s">
        <v>160</v>
      </c>
      <c r="C307" s="17">
        <v>0.51515011800173705</v>
      </c>
      <c r="D307" s="17">
        <v>0.495280681537769</v>
      </c>
      <c r="E307" s="17">
        <v>0.53722511725380595</v>
      </c>
      <c r="F307" s="17"/>
      <c r="G307" s="17">
        <v>0.50100111090801203</v>
      </c>
      <c r="H307" s="17">
        <v>0.562243786720804</v>
      </c>
      <c r="I307" s="17">
        <v>0.48405406297186898</v>
      </c>
      <c r="J307" s="17"/>
      <c r="K307" s="17">
        <v>0.464779153086124</v>
      </c>
      <c r="L307" s="17">
        <v>0.54860965633897696</v>
      </c>
      <c r="M307" s="17">
        <v>0.48147662233250099</v>
      </c>
      <c r="N307" s="17">
        <v>0.52464168896577401</v>
      </c>
      <c r="O307" s="17">
        <v>0.532029756521612</v>
      </c>
      <c r="P307" s="17">
        <v>0.52829128670911296</v>
      </c>
      <c r="Q307" s="17">
        <v>0.50379377036449002</v>
      </c>
      <c r="R307" s="17">
        <v>0.58777639205393095</v>
      </c>
      <c r="S307" s="17">
        <v>0.53697669593063602</v>
      </c>
      <c r="T307" s="17">
        <v>0.49120201226787802</v>
      </c>
      <c r="U307" s="17">
        <v>0.49908550000166302</v>
      </c>
      <c r="V307" s="17">
        <v>0.52507786453232896</v>
      </c>
      <c r="W307" s="17"/>
      <c r="X307" s="17">
        <v>0.53661386442014503</v>
      </c>
      <c r="Y307" s="17">
        <v>0.54777975666407897</v>
      </c>
      <c r="Z307" s="17">
        <v>0.48449649643589299</v>
      </c>
      <c r="AA307" s="17">
        <v>0.36233566617271201</v>
      </c>
      <c r="AB307" s="17">
        <v>0.30594056714176099</v>
      </c>
      <c r="AC307" s="17"/>
      <c r="AD307" s="17">
        <v>0.54155697502855005</v>
      </c>
    </row>
    <row r="308" spans="2:30" x14ac:dyDescent="0.35">
      <c r="B308" t="s">
        <v>161</v>
      </c>
      <c r="C308" s="17">
        <v>-0.13885792932041799</v>
      </c>
      <c r="D308" s="17">
        <v>-9.2102823648181398E-2</v>
      </c>
      <c r="E308" s="17">
        <v>-0.189299625885052</v>
      </c>
      <c r="F308" s="17"/>
      <c r="G308" s="17">
        <v>-0.128576777572704</v>
      </c>
      <c r="H308" s="17">
        <v>-0.239051927804593</v>
      </c>
      <c r="I308" s="17">
        <v>-5.5297890842791103E-2</v>
      </c>
      <c r="J308" s="17"/>
      <c r="K308" s="17">
        <v>-5.0987324161099599E-2</v>
      </c>
      <c r="L308" s="17">
        <v>-0.224964912001241</v>
      </c>
      <c r="M308" s="17">
        <v>-0.10510867235057</v>
      </c>
      <c r="N308" s="17">
        <v>-0.18927570991381101</v>
      </c>
      <c r="O308" s="17">
        <v>-0.209106364926399</v>
      </c>
      <c r="P308" s="17">
        <v>-0.10875742928571699</v>
      </c>
      <c r="Q308" s="17">
        <v>-7.7546418465171504E-2</v>
      </c>
      <c r="R308" s="17">
        <v>-0.247725688398614</v>
      </c>
      <c r="S308" s="17">
        <v>-0.163326695420482</v>
      </c>
      <c r="T308" s="17">
        <v>-8.5608252246596406E-2</v>
      </c>
      <c r="U308" s="17">
        <v>-0.100290495804922</v>
      </c>
      <c r="V308" s="17">
        <v>-0.16751243464377299</v>
      </c>
      <c r="W308" s="17"/>
      <c r="X308" s="17">
        <v>-0.197694333930681</v>
      </c>
      <c r="Y308" s="17">
        <v>-0.18453576148820999</v>
      </c>
      <c r="Z308" s="17">
        <v>-7.3961428091336004E-2</v>
      </c>
      <c r="AA308" s="17">
        <v>0.161541998994542</v>
      </c>
      <c r="AB308" s="17">
        <v>0.38811886571647802</v>
      </c>
      <c r="AC308" s="17"/>
      <c r="AD308" s="17">
        <v>-0.17814644739415</v>
      </c>
    </row>
    <row r="309" spans="2:30"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row>
    <row r="310" spans="2:30" x14ac:dyDescent="0.35">
      <c r="B310" s="6" t="s">
        <v>169</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row>
    <row r="311" spans="2:30" x14ac:dyDescent="0.35">
      <c r="B311" s="26" t="s">
        <v>52</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row>
    <row r="312" spans="2:30" x14ac:dyDescent="0.35">
      <c r="B312" t="s">
        <v>155</v>
      </c>
      <c r="C312" s="17">
        <v>0.22130059566881799</v>
      </c>
      <c r="D312" s="17">
        <v>0.22475933977729801</v>
      </c>
      <c r="E312" s="17">
        <v>0.22085955050762901</v>
      </c>
      <c r="F312" s="17"/>
      <c r="G312" s="17">
        <v>0.20766232778171401</v>
      </c>
      <c r="H312" s="17">
        <v>0.19432543561827501</v>
      </c>
      <c r="I312" s="17">
        <v>0.258329897105182</v>
      </c>
      <c r="J312" s="17"/>
      <c r="K312" s="17">
        <v>0.21497665588630299</v>
      </c>
      <c r="L312" s="17">
        <v>0.27468924982605802</v>
      </c>
      <c r="M312" s="17">
        <v>0.16043714243400301</v>
      </c>
      <c r="N312" s="17">
        <v>0.159604093137517</v>
      </c>
      <c r="O312" s="17">
        <v>0.22494030685984701</v>
      </c>
      <c r="P312" s="17">
        <v>0.25096093768411898</v>
      </c>
      <c r="Q312" s="17">
        <v>0.25186642243813701</v>
      </c>
      <c r="R312" s="17">
        <v>0.27910343404447502</v>
      </c>
      <c r="S312" s="17">
        <v>0.26249582224625101</v>
      </c>
      <c r="T312" s="17">
        <v>0.229137241156469</v>
      </c>
      <c r="U312" s="17">
        <v>0.119905239999574</v>
      </c>
      <c r="V312" s="17">
        <v>7.6012724074274604E-2</v>
      </c>
      <c r="W312" s="17"/>
      <c r="X312" s="17">
        <v>0.22347322574530001</v>
      </c>
      <c r="Y312" s="17">
        <v>0.231384628649037</v>
      </c>
      <c r="Z312" s="17">
        <v>0.201734859018109</v>
      </c>
      <c r="AA312" s="17">
        <v>0.20380420105300301</v>
      </c>
      <c r="AB312" s="17">
        <v>0.384147453711012</v>
      </c>
      <c r="AC312" s="17"/>
      <c r="AD312" s="17">
        <v>0.244834265059615</v>
      </c>
    </row>
    <row r="313" spans="2:30" x14ac:dyDescent="0.35">
      <c r="B313" t="s">
        <v>156</v>
      </c>
      <c r="C313" s="17">
        <v>0.32627630508391098</v>
      </c>
      <c r="D313" s="17">
        <v>0.32505266087933499</v>
      </c>
      <c r="E313" s="17">
        <v>0.333215598223076</v>
      </c>
      <c r="F313" s="17"/>
      <c r="G313" s="17">
        <v>0.30020832699911598</v>
      </c>
      <c r="H313" s="17">
        <v>0.34679958446763298</v>
      </c>
      <c r="I313" s="17">
        <v>0.33021071860647</v>
      </c>
      <c r="J313" s="17"/>
      <c r="K313" s="17">
        <v>0.27085487078182402</v>
      </c>
      <c r="L313" s="17">
        <v>0.332921925092446</v>
      </c>
      <c r="M313" s="17">
        <v>0.35798843612037601</v>
      </c>
      <c r="N313" s="17">
        <v>0.33330088176785899</v>
      </c>
      <c r="O313" s="17">
        <v>0.32961521587098103</v>
      </c>
      <c r="P313" s="17">
        <v>0.33447691631145499</v>
      </c>
      <c r="Q313" s="17">
        <v>0.36168589948249003</v>
      </c>
      <c r="R313" s="17">
        <v>0.38937709234874401</v>
      </c>
      <c r="S313" s="17">
        <v>0.279111688585506</v>
      </c>
      <c r="T313" s="17">
        <v>0.29960004643308702</v>
      </c>
      <c r="U313" s="17">
        <v>0.33351154444109499</v>
      </c>
      <c r="V313" s="17">
        <v>0.46689818038819902</v>
      </c>
      <c r="W313" s="17"/>
      <c r="X313" s="17">
        <v>0.31412928238614402</v>
      </c>
      <c r="Y313" s="17">
        <v>0.32951773370349002</v>
      </c>
      <c r="Z313" s="17">
        <v>0.32703192050819002</v>
      </c>
      <c r="AA313" s="17">
        <v>0.32636909936921699</v>
      </c>
      <c r="AB313" s="17">
        <v>0.306547865866241</v>
      </c>
      <c r="AC313" s="17"/>
      <c r="AD313" s="17">
        <v>0.32227402506589697</v>
      </c>
    </row>
    <row r="314" spans="2:30" x14ac:dyDescent="0.35">
      <c r="B314" t="s">
        <v>157</v>
      </c>
      <c r="C314" s="17">
        <v>0.23779665088997301</v>
      </c>
      <c r="D314" s="17">
        <v>0.23639013545021101</v>
      </c>
      <c r="E314" s="17">
        <v>0.2365539536705</v>
      </c>
      <c r="F314" s="17"/>
      <c r="G314" s="17">
        <v>0.25074420436473099</v>
      </c>
      <c r="H314" s="17">
        <v>0.24839816263867601</v>
      </c>
      <c r="I314" s="17">
        <v>0.21655916730469099</v>
      </c>
      <c r="J314" s="17"/>
      <c r="K314" s="17">
        <v>0.26140108480075602</v>
      </c>
      <c r="L314" s="17">
        <v>0.16913744951302501</v>
      </c>
      <c r="M314" s="17">
        <v>0.212270743437178</v>
      </c>
      <c r="N314" s="17">
        <v>0.27662148770499401</v>
      </c>
      <c r="O314" s="17">
        <v>0.21169582432939599</v>
      </c>
      <c r="P314" s="17">
        <v>0.233224068637857</v>
      </c>
      <c r="Q314" s="17">
        <v>0.19625967777998499</v>
      </c>
      <c r="R314" s="17">
        <v>0.20877142249299899</v>
      </c>
      <c r="S314" s="17">
        <v>0.306404715298638</v>
      </c>
      <c r="T314" s="17">
        <v>0.18657981012623601</v>
      </c>
      <c r="U314" s="17">
        <v>0.36457833219732799</v>
      </c>
      <c r="V314" s="17">
        <v>0.308049821665142</v>
      </c>
      <c r="W314" s="17"/>
      <c r="X314" s="17">
        <v>0.24983038563143301</v>
      </c>
      <c r="Y314" s="17">
        <v>0.22899489567896</v>
      </c>
      <c r="Z314" s="17">
        <v>0.236966869953078</v>
      </c>
      <c r="AA314" s="17">
        <v>0.27901100750022001</v>
      </c>
      <c r="AB314" s="17">
        <v>0.309304680422747</v>
      </c>
      <c r="AC314" s="17"/>
      <c r="AD314" s="17">
        <v>0.235571198554513</v>
      </c>
    </row>
    <row r="315" spans="2:30" x14ac:dyDescent="0.35">
      <c r="B315" t="s">
        <v>158</v>
      </c>
      <c r="C315" s="17">
        <v>8.87837165744466E-2</v>
      </c>
      <c r="D315" s="17">
        <v>8.8375146456164205E-2</v>
      </c>
      <c r="E315" s="17">
        <v>8.2026645020258304E-2</v>
      </c>
      <c r="F315" s="17"/>
      <c r="G315" s="17">
        <v>6.9258620920836997E-2</v>
      </c>
      <c r="H315" s="17">
        <v>0.105219743132333</v>
      </c>
      <c r="I315" s="17">
        <v>9.0744018704966706E-2</v>
      </c>
      <c r="J315" s="17"/>
      <c r="K315" s="17">
        <v>0.14614643490571999</v>
      </c>
      <c r="L315" s="17">
        <v>6.7462822483783796E-2</v>
      </c>
      <c r="M315" s="17">
        <v>8.6510719692236199E-2</v>
      </c>
      <c r="N315" s="17">
        <v>8.7964909533266106E-2</v>
      </c>
      <c r="O315" s="17">
        <v>8.6380816133369398E-2</v>
      </c>
      <c r="P315" s="17">
        <v>6.9665621235589101E-2</v>
      </c>
      <c r="Q315" s="17">
        <v>0.13058669394401401</v>
      </c>
      <c r="R315" s="17">
        <v>4.5290701552163401E-2</v>
      </c>
      <c r="S315" s="17">
        <v>5.23732492637142E-2</v>
      </c>
      <c r="T315" s="17">
        <v>0.10297082673405999</v>
      </c>
      <c r="U315" s="17">
        <v>7.9522114863203902E-2</v>
      </c>
      <c r="V315" s="17">
        <v>4.2440882440816903E-2</v>
      </c>
      <c r="W315" s="17"/>
      <c r="X315" s="17">
        <v>6.1007569851558897E-2</v>
      </c>
      <c r="Y315" s="17">
        <v>9.2322201915820898E-2</v>
      </c>
      <c r="Z315" s="17">
        <v>0.124282674849871</v>
      </c>
      <c r="AA315" s="17">
        <v>9.5913313326355304E-2</v>
      </c>
      <c r="AB315" s="17">
        <v>0</v>
      </c>
      <c r="AC315" s="17"/>
      <c r="AD315" s="17">
        <v>7.9395527330420296E-2</v>
      </c>
    </row>
    <row r="316" spans="2:30" x14ac:dyDescent="0.35">
      <c r="B316" t="s">
        <v>50</v>
      </c>
      <c r="C316" s="17">
        <v>0.12584273178285099</v>
      </c>
      <c r="D316" s="17">
        <v>0.12542271743699099</v>
      </c>
      <c r="E316" s="17">
        <v>0.12734425257853599</v>
      </c>
      <c r="F316" s="17"/>
      <c r="G316" s="17">
        <v>0.17212651993360201</v>
      </c>
      <c r="H316" s="17">
        <v>0.105257074143082</v>
      </c>
      <c r="I316" s="17">
        <v>0.10415619827869101</v>
      </c>
      <c r="J316" s="17"/>
      <c r="K316" s="17">
        <v>0.106620953625397</v>
      </c>
      <c r="L316" s="17">
        <v>0.155788553084687</v>
      </c>
      <c r="M316" s="17">
        <v>0.18279295831620601</v>
      </c>
      <c r="N316" s="17">
        <v>0.14250862785636301</v>
      </c>
      <c r="O316" s="17">
        <v>0.147367836806406</v>
      </c>
      <c r="P316" s="17">
        <v>0.11167245613097899</v>
      </c>
      <c r="Q316" s="17">
        <v>5.9601306355375E-2</v>
      </c>
      <c r="R316" s="17">
        <v>7.7457349561618899E-2</v>
      </c>
      <c r="S316" s="17">
        <v>9.9614524605890306E-2</v>
      </c>
      <c r="T316" s="17">
        <v>0.18171207555014801</v>
      </c>
      <c r="U316" s="17">
        <v>0.102482768498799</v>
      </c>
      <c r="V316" s="17">
        <v>0.106598391431568</v>
      </c>
      <c r="W316" s="17"/>
      <c r="X316" s="17">
        <v>0.15155953638556499</v>
      </c>
      <c r="Y316" s="17">
        <v>0.11778054005269099</v>
      </c>
      <c r="Z316" s="17">
        <v>0.109983675670751</v>
      </c>
      <c r="AA316" s="17">
        <v>9.4902378751205496E-2</v>
      </c>
      <c r="AB316" s="17">
        <v>0</v>
      </c>
      <c r="AC316" s="17"/>
      <c r="AD316" s="17">
        <v>0.117924983989555</v>
      </c>
    </row>
    <row r="317" spans="2:30" x14ac:dyDescent="0.35">
      <c r="B317" t="s">
        <v>159</v>
      </c>
      <c r="C317" s="17">
        <v>0.54757690075273002</v>
      </c>
      <c r="D317" s="17">
        <v>0.54981200065663305</v>
      </c>
      <c r="E317" s="17">
        <v>0.55407514873070496</v>
      </c>
      <c r="F317" s="17"/>
      <c r="G317" s="17">
        <v>0.50787065478083004</v>
      </c>
      <c r="H317" s="17">
        <v>0.54112502008590802</v>
      </c>
      <c r="I317" s="17">
        <v>0.58854061571165195</v>
      </c>
      <c r="J317" s="17"/>
      <c r="K317" s="17">
        <v>0.48583152666812701</v>
      </c>
      <c r="L317" s="17">
        <v>0.60761117491850403</v>
      </c>
      <c r="M317" s="17">
        <v>0.51842557855437899</v>
      </c>
      <c r="N317" s="17">
        <v>0.49290497490537599</v>
      </c>
      <c r="O317" s="17">
        <v>0.55455552273082898</v>
      </c>
      <c r="P317" s="17">
        <v>0.58543785399557402</v>
      </c>
      <c r="Q317" s="17">
        <v>0.61355232192062703</v>
      </c>
      <c r="R317" s="17">
        <v>0.66848052639321898</v>
      </c>
      <c r="S317" s="17">
        <v>0.54160751083175696</v>
      </c>
      <c r="T317" s="17">
        <v>0.52873728758955596</v>
      </c>
      <c r="U317" s="17">
        <v>0.45341678444067002</v>
      </c>
      <c r="V317" s="17">
        <v>0.54291090446247403</v>
      </c>
      <c r="W317" s="17"/>
      <c r="X317" s="17">
        <v>0.53760250813144295</v>
      </c>
      <c r="Y317" s="17">
        <v>0.56090236235252799</v>
      </c>
      <c r="Z317" s="17">
        <v>0.52876677952629902</v>
      </c>
      <c r="AA317" s="17">
        <v>0.53017330042222</v>
      </c>
      <c r="AB317" s="17">
        <v>0.69069531957725305</v>
      </c>
      <c r="AC317" s="17"/>
      <c r="AD317" s="17">
        <v>0.567108290125512</v>
      </c>
    </row>
    <row r="318" spans="2:30" x14ac:dyDescent="0.35">
      <c r="B318" t="s">
        <v>160</v>
      </c>
      <c r="C318" s="17">
        <v>0.32658036746441899</v>
      </c>
      <c r="D318" s="17">
        <v>0.32476528190637499</v>
      </c>
      <c r="E318" s="17">
        <v>0.318580598690758</v>
      </c>
      <c r="F318" s="17"/>
      <c r="G318" s="17">
        <v>0.320002825285568</v>
      </c>
      <c r="H318" s="17">
        <v>0.35361790577100999</v>
      </c>
      <c r="I318" s="17">
        <v>0.307303186009657</v>
      </c>
      <c r="J318" s="17"/>
      <c r="K318" s="17">
        <v>0.40754751970647601</v>
      </c>
      <c r="L318" s="17">
        <v>0.236600271996809</v>
      </c>
      <c r="M318" s="17">
        <v>0.298781463129414</v>
      </c>
      <c r="N318" s="17">
        <v>0.36458639723825997</v>
      </c>
      <c r="O318" s="17">
        <v>0.298076640462765</v>
      </c>
      <c r="P318" s="17">
        <v>0.302889689873446</v>
      </c>
      <c r="Q318" s="17">
        <v>0.326846371723998</v>
      </c>
      <c r="R318" s="17">
        <v>0.25406212404516298</v>
      </c>
      <c r="S318" s="17">
        <v>0.358777964562352</v>
      </c>
      <c r="T318" s="17">
        <v>0.28955063686029497</v>
      </c>
      <c r="U318" s="17">
        <v>0.44410044706053198</v>
      </c>
      <c r="V318" s="17">
        <v>0.35049070410595901</v>
      </c>
      <c r="W318" s="17"/>
      <c r="X318" s="17">
        <v>0.31083795548299198</v>
      </c>
      <c r="Y318" s="17">
        <v>0.321317097594781</v>
      </c>
      <c r="Z318" s="17">
        <v>0.36124954480295002</v>
      </c>
      <c r="AA318" s="17">
        <v>0.37492432082657501</v>
      </c>
      <c r="AB318" s="17">
        <v>0.309304680422747</v>
      </c>
      <c r="AC318" s="17"/>
      <c r="AD318" s="17">
        <v>0.31496672588493302</v>
      </c>
    </row>
    <row r="319" spans="2:30" x14ac:dyDescent="0.35">
      <c r="B319" t="s">
        <v>161</v>
      </c>
      <c r="C319" s="17">
        <v>0.22099653328831001</v>
      </c>
      <c r="D319" s="17">
        <v>0.225046718750258</v>
      </c>
      <c r="E319" s="17">
        <v>0.23549455003994699</v>
      </c>
      <c r="F319" s="17"/>
      <c r="G319" s="17">
        <v>0.18786782949526201</v>
      </c>
      <c r="H319" s="17">
        <v>0.187507114314899</v>
      </c>
      <c r="I319" s="17">
        <v>0.281237429701994</v>
      </c>
      <c r="J319" s="17"/>
      <c r="K319" s="17">
        <v>7.8284006961650304E-2</v>
      </c>
      <c r="L319" s="17">
        <v>0.37101090292169497</v>
      </c>
      <c r="M319" s="17">
        <v>0.21964411542496501</v>
      </c>
      <c r="N319" s="17">
        <v>0.12831857766711599</v>
      </c>
      <c r="O319" s="17">
        <v>0.25647888226806398</v>
      </c>
      <c r="P319" s="17">
        <v>0.28254816412212802</v>
      </c>
      <c r="Q319" s="17">
        <v>0.28670595019662898</v>
      </c>
      <c r="R319" s="17">
        <v>0.41441840234805599</v>
      </c>
      <c r="S319" s="17">
        <v>0.18282954626940501</v>
      </c>
      <c r="T319" s="17">
        <v>0.23918665072926101</v>
      </c>
      <c r="U319" s="17">
        <v>9.3163373801381007E-3</v>
      </c>
      <c r="V319" s="17">
        <v>0.192420200356515</v>
      </c>
      <c r="W319" s="17"/>
      <c r="X319" s="17">
        <v>0.226764552648451</v>
      </c>
      <c r="Y319" s="17">
        <v>0.239585264757747</v>
      </c>
      <c r="Z319" s="17">
        <v>0.16751723472335001</v>
      </c>
      <c r="AA319" s="17">
        <v>0.15524897959564499</v>
      </c>
      <c r="AB319" s="17">
        <v>0.38139063915450599</v>
      </c>
      <c r="AC319" s="17"/>
      <c r="AD319" s="17">
        <v>0.25214156424057899</v>
      </c>
    </row>
    <row r="320" spans="2:30" x14ac:dyDescent="0.35">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row>
    <row r="321" spans="2:30" x14ac:dyDescent="0.35">
      <c r="B321" s="6" t="s">
        <v>173</v>
      </c>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row>
    <row r="322" spans="2:30" x14ac:dyDescent="0.35">
      <c r="B322" s="26" t="s">
        <v>52</v>
      </c>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row>
    <row r="323" spans="2:30" x14ac:dyDescent="0.35">
      <c r="B323" t="s">
        <v>170</v>
      </c>
      <c r="C323" s="17">
        <v>0.56518912298840396</v>
      </c>
      <c r="D323" s="17">
        <v>0.54364696819984804</v>
      </c>
      <c r="E323" s="17">
        <v>0.58195248024800905</v>
      </c>
      <c r="F323" s="17"/>
      <c r="G323" s="17">
        <v>0.58315169761109797</v>
      </c>
      <c r="H323" s="17">
        <v>0.56936546872842297</v>
      </c>
      <c r="I323" s="17">
        <v>0.54556019074176398</v>
      </c>
      <c r="J323" s="17"/>
      <c r="K323" s="17">
        <v>0.61219006105611895</v>
      </c>
      <c r="L323" s="17">
        <v>0.52201521806433804</v>
      </c>
      <c r="M323" s="17">
        <v>0.63841953988421696</v>
      </c>
      <c r="N323" s="17">
        <v>0.53119753783444101</v>
      </c>
      <c r="O323" s="17">
        <v>0.51736180084277705</v>
      </c>
      <c r="P323" s="17">
        <v>0.57497892403415995</v>
      </c>
      <c r="Q323" s="17">
        <v>0.43924653882780601</v>
      </c>
      <c r="R323" s="17">
        <v>0.65150561666681095</v>
      </c>
      <c r="S323" s="17">
        <v>0.60332060331692705</v>
      </c>
      <c r="T323" s="17">
        <v>0.562414420261655</v>
      </c>
      <c r="U323" s="17">
        <v>0.62437858239523303</v>
      </c>
      <c r="V323" s="17">
        <v>0.54228570675058096</v>
      </c>
      <c r="W323" s="17"/>
      <c r="X323" s="17">
        <v>0.53450937608317795</v>
      </c>
      <c r="Y323" s="17">
        <v>0.57962838596757704</v>
      </c>
      <c r="Z323" s="17">
        <v>0.58016850890159699</v>
      </c>
      <c r="AA323" s="17">
        <v>0.60567774027777999</v>
      </c>
      <c r="AB323" s="17">
        <v>0.447868875249336</v>
      </c>
      <c r="AC323" s="17"/>
      <c r="AD323" s="17">
        <v>0.54886964997898002</v>
      </c>
    </row>
    <row r="324" spans="2:30" x14ac:dyDescent="0.35">
      <c r="B324" t="s">
        <v>171</v>
      </c>
      <c r="C324" s="17">
        <v>0.26331720581037299</v>
      </c>
      <c r="D324" s="17">
        <v>0.27353704054595102</v>
      </c>
      <c r="E324" s="17">
        <v>0.25648133267911999</v>
      </c>
      <c r="F324" s="17"/>
      <c r="G324" s="17">
        <v>0.22220736404446501</v>
      </c>
      <c r="H324" s="17">
        <v>0.257592745444506</v>
      </c>
      <c r="I324" s="17">
        <v>0.30469815165511199</v>
      </c>
      <c r="J324" s="17"/>
      <c r="K324" s="17">
        <v>0.230663617643807</v>
      </c>
      <c r="L324" s="17">
        <v>0.25025798519322401</v>
      </c>
      <c r="M324" s="17">
        <v>0.25041103740381498</v>
      </c>
      <c r="N324" s="17">
        <v>0.285363975721176</v>
      </c>
      <c r="O324" s="17">
        <v>0.28888098017090902</v>
      </c>
      <c r="P324" s="17">
        <v>0.32371878534082199</v>
      </c>
      <c r="Q324" s="17">
        <v>0.39282483073462199</v>
      </c>
      <c r="R324" s="17">
        <v>0.20042396703883</v>
      </c>
      <c r="S324" s="17">
        <v>0.23004090401756799</v>
      </c>
      <c r="T324" s="17">
        <v>0.26291283303674301</v>
      </c>
      <c r="U324" s="17">
        <v>0.25181555103002101</v>
      </c>
      <c r="V324" s="17">
        <v>4.2440882440816903E-2</v>
      </c>
      <c r="W324" s="17"/>
      <c r="X324" s="17">
        <v>0.27004320382751901</v>
      </c>
      <c r="Y324" s="17">
        <v>0.25340871780328</v>
      </c>
      <c r="Z324" s="17">
        <v>0.28134621887500899</v>
      </c>
      <c r="AA324" s="17">
        <v>0.21404523515288201</v>
      </c>
      <c r="AB324" s="17">
        <v>0.55213112475066395</v>
      </c>
      <c r="AC324" s="17"/>
      <c r="AD324" s="17">
        <v>0.28729336078550499</v>
      </c>
    </row>
    <row r="325" spans="2:30" x14ac:dyDescent="0.35">
      <c r="B325" t="s">
        <v>172</v>
      </c>
      <c r="C325" s="17">
        <v>7.9789496295985002E-2</v>
      </c>
      <c r="D325" s="17">
        <v>8.9522970905580396E-2</v>
      </c>
      <c r="E325" s="17">
        <v>6.9451665613024197E-2</v>
      </c>
      <c r="F325" s="17"/>
      <c r="G325" s="17">
        <v>0.10399700626592499</v>
      </c>
      <c r="H325" s="17">
        <v>7.5037584068801899E-2</v>
      </c>
      <c r="I325" s="17">
        <v>6.2928327464249603E-2</v>
      </c>
      <c r="J325" s="17"/>
      <c r="K325" s="17">
        <v>7.3692827857328599E-2</v>
      </c>
      <c r="L325" s="17">
        <v>8.1298477987837195E-2</v>
      </c>
      <c r="M325" s="17">
        <v>5.5064961595133202E-2</v>
      </c>
      <c r="N325" s="17">
        <v>3.5911937009643402E-2</v>
      </c>
      <c r="O325" s="17">
        <v>0.108484683189076</v>
      </c>
      <c r="P325" s="17">
        <v>6.3417943900601598E-2</v>
      </c>
      <c r="Q325" s="17">
        <v>7.8376909976439299E-2</v>
      </c>
      <c r="R325" s="17">
        <v>7.5393777640096804E-2</v>
      </c>
      <c r="S325" s="17">
        <v>7.4512135056560999E-2</v>
      </c>
      <c r="T325" s="17">
        <v>0.11860874157581899</v>
      </c>
      <c r="U325" s="17">
        <v>6.5152280876119906E-2</v>
      </c>
      <c r="V325" s="17">
        <v>0.2285153517412</v>
      </c>
      <c r="W325" s="17"/>
      <c r="X325" s="17">
        <v>8.97611319904974E-2</v>
      </c>
      <c r="Y325" s="17">
        <v>7.9875382403341799E-2</v>
      </c>
      <c r="Z325" s="17">
        <v>5.6008169683994503E-2</v>
      </c>
      <c r="AA325" s="17">
        <v>4.3494748232667198E-2</v>
      </c>
      <c r="AB325" s="17">
        <v>0</v>
      </c>
      <c r="AC325" s="17"/>
      <c r="AD325" s="17">
        <v>7.4300484297337294E-2</v>
      </c>
    </row>
    <row r="326" spans="2:30" x14ac:dyDescent="0.35">
      <c r="B326" t="s">
        <v>50</v>
      </c>
      <c r="C326" s="17">
        <v>9.1704174905237995E-2</v>
      </c>
      <c r="D326" s="17">
        <v>9.3293020348620095E-2</v>
      </c>
      <c r="E326" s="17">
        <v>9.2114521459846402E-2</v>
      </c>
      <c r="F326" s="17"/>
      <c r="G326" s="17">
        <v>9.0643932078512596E-2</v>
      </c>
      <c r="H326" s="17">
        <v>9.8004201758269099E-2</v>
      </c>
      <c r="I326" s="17">
        <v>8.6813330138875003E-2</v>
      </c>
      <c r="J326" s="17"/>
      <c r="K326" s="17">
        <v>8.3453493442746204E-2</v>
      </c>
      <c r="L326" s="17">
        <v>0.14642831875460099</v>
      </c>
      <c r="M326" s="17">
        <v>5.6104461116835203E-2</v>
      </c>
      <c r="N326" s="17">
        <v>0.14752654943474</v>
      </c>
      <c r="O326" s="17">
        <v>8.5272535797239105E-2</v>
      </c>
      <c r="P326" s="17">
        <v>3.7884346724416401E-2</v>
      </c>
      <c r="Q326" s="17">
        <v>8.9551720461132897E-2</v>
      </c>
      <c r="R326" s="17">
        <v>7.2676638654262896E-2</v>
      </c>
      <c r="S326" s="17">
        <v>9.2126357608943096E-2</v>
      </c>
      <c r="T326" s="17">
        <v>5.60640051257826E-2</v>
      </c>
      <c r="U326" s="17">
        <v>5.8653585698626297E-2</v>
      </c>
      <c r="V326" s="17">
        <v>0.186758059067402</v>
      </c>
      <c r="W326" s="17"/>
      <c r="X326" s="17">
        <v>0.105686288098805</v>
      </c>
      <c r="Y326" s="17">
        <v>8.7087513825800503E-2</v>
      </c>
      <c r="Z326" s="17">
        <v>8.2477102539399799E-2</v>
      </c>
      <c r="AA326" s="17">
        <v>0.136782276336671</v>
      </c>
      <c r="AB326" s="17">
        <v>0</v>
      </c>
      <c r="AC326" s="17"/>
      <c r="AD326" s="17">
        <v>8.95365049381774E-2</v>
      </c>
    </row>
    <row r="327" spans="2:30"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row>
    <row r="328" spans="2:30" x14ac:dyDescent="0.35">
      <c r="B328" s="6" t="s">
        <v>184</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row>
    <row r="329" spans="2:30" x14ac:dyDescent="0.35">
      <c r="B329" s="26" t="s">
        <v>52</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row>
    <row r="330" spans="2:30" x14ac:dyDescent="0.35">
      <c r="B330" t="s">
        <v>155</v>
      </c>
      <c r="C330" s="17">
        <v>7.2855352965413803E-2</v>
      </c>
      <c r="D330" s="17">
        <v>9.3147305274262293E-2</v>
      </c>
      <c r="E330" s="17">
        <v>5.2964915973486099E-2</v>
      </c>
      <c r="F330" s="17"/>
      <c r="G330" s="17">
        <v>5.5221571348117497E-2</v>
      </c>
      <c r="H330" s="17">
        <v>6.5399813430550402E-2</v>
      </c>
      <c r="I330" s="17">
        <v>9.5225829290216293E-2</v>
      </c>
      <c r="J330" s="17"/>
      <c r="K330" s="17">
        <v>9.5537340266118501E-2</v>
      </c>
      <c r="L330" s="17">
        <v>3.7895927240083303E-2</v>
      </c>
      <c r="M330" s="17">
        <v>5.7886291321927102E-2</v>
      </c>
      <c r="N330" s="17">
        <v>9.4749849647087603E-2</v>
      </c>
      <c r="O330" s="17">
        <v>8.8975066874082104E-2</v>
      </c>
      <c r="P330" s="17">
        <v>7.7509275772783798E-2</v>
      </c>
      <c r="Q330" s="17">
        <v>4.5180608686972101E-2</v>
      </c>
      <c r="R330" s="17">
        <v>4.5290701552163401E-2</v>
      </c>
      <c r="S330" s="17">
        <v>8.2406936012766496E-2</v>
      </c>
      <c r="T330" s="17">
        <v>0.108511827140262</v>
      </c>
      <c r="U330" s="17">
        <v>6.2728874154995895E-2</v>
      </c>
      <c r="V330" s="17">
        <v>4.5117196008181398E-2</v>
      </c>
      <c r="W330" s="17"/>
      <c r="X330" s="17">
        <v>6.6561799797779306E-2</v>
      </c>
      <c r="Y330" s="17">
        <v>5.5262552098582302E-2</v>
      </c>
      <c r="Z330" s="17">
        <v>0.113531438127497</v>
      </c>
      <c r="AA330" s="17">
        <v>9.5079953135272399E-2</v>
      </c>
      <c r="AB330" s="17">
        <v>0</v>
      </c>
      <c r="AC330" s="17"/>
      <c r="AD330" s="17">
        <v>8.1740027522947206E-2</v>
      </c>
    </row>
    <row r="331" spans="2:30" x14ac:dyDescent="0.35">
      <c r="B331" t="s">
        <v>179</v>
      </c>
      <c r="C331" s="17">
        <v>0.18776713041903001</v>
      </c>
      <c r="D331" s="17">
        <v>0.20800346771653</v>
      </c>
      <c r="E331" s="17">
        <v>0.170565067284075</v>
      </c>
      <c r="F331" s="17"/>
      <c r="G331" s="17">
        <v>0.21146263331342099</v>
      </c>
      <c r="H331" s="17">
        <v>0.145610439403869</v>
      </c>
      <c r="I331" s="17">
        <v>0.205920022058901</v>
      </c>
      <c r="J331" s="17"/>
      <c r="K331" s="17">
        <v>0.158986539315114</v>
      </c>
      <c r="L331" s="17">
        <v>0.182511738381299</v>
      </c>
      <c r="M331" s="17">
        <v>0.230517322715967</v>
      </c>
      <c r="N331" s="17">
        <v>0.162094023439463</v>
      </c>
      <c r="O331" s="17">
        <v>0.17425768325714699</v>
      </c>
      <c r="P331" s="17">
        <v>0.235816567652781</v>
      </c>
      <c r="Q331" s="17">
        <v>0.172786811659217</v>
      </c>
      <c r="R331" s="17">
        <v>0.224427990551679</v>
      </c>
      <c r="S331" s="17">
        <v>0.21771951668999501</v>
      </c>
      <c r="T331" s="17">
        <v>0.17620886012971701</v>
      </c>
      <c r="U331" s="17">
        <v>0.119463307598866</v>
      </c>
      <c r="V331" s="17">
        <v>0.20601168496409</v>
      </c>
      <c r="W331" s="17"/>
      <c r="X331" s="17">
        <v>0.23858366308696899</v>
      </c>
      <c r="Y331" s="17">
        <v>0.159226551315751</v>
      </c>
      <c r="Z331" s="17">
        <v>0.174480407667916</v>
      </c>
      <c r="AA331" s="17">
        <v>0.22873119983462101</v>
      </c>
      <c r="AB331" s="17">
        <v>0.33596734207930401</v>
      </c>
      <c r="AC331" s="17"/>
      <c r="AD331" s="17">
        <v>0.18364404150941199</v>
      </c>
    </row>
    <row r="332" spans="2:30" x14ac:dyDescent="0.35">
      <c r="B332" t="s">
        <v>180</v>
      </c>
      <c r="C332" s="17">
        <v>0.30071400278800903</v>
      </c>
      <c r="D332" s="17">
        <v>0.25908973143458203</v>
      </c>
      <c r="E332" s="17">
        <v>0.34027551161771502</v>
      </c>
      <c r="F332" s="17"/>
      <c r="G332" s="17">
        <v>0.30545117650919901</v>
      </c>
      <c r="H332" s="17">
        <v>0.32584369938025398</v>
      </c>
      <c r="I332" s="17">
        <v>0.27333359438930099</v>
      </c>
      <c r="J332" s="17"/>
      <c r="K332" s="17">
        <v>0.27867376572830999</v>
      </c>
      <c r="L332" s="17">
        <v>0.32329374461067401</v>
      </c>
      <c r="M332" s="17">
        <v>0.29897848341757</v>
      </c>
      <c r="N332" s="17">
        <v>0.34008083960213098</v>
      </c>
      <c r="O332" s="17">
        <v>0.31630683504441998</v>
      </c>
      <c r="P332" s="17">
        <v>0.26214251224787599</v>
      </c>
      <c r="Q332" s="17">
        <v>0.36232776197368899</v>
      </c>
      <c r="R332" s="17">
        <v>0.24953093949333199</v>
      </c>
      <c r="S332" s="17">
        <v>0.26965333020389598</v>
      </c>
      <c r="T332" s="17">
        <v>0.25100627724805402</v>
      </c>
      <c r="U332" s="17">
        <v>0.35674850477054798</v>
      </c>
      <c r="V332" s="17">
        <v>0.32640619832627699</v>
      </c>
      <c r="W332" s="17"/>
      <c r="X332" s="17">
        <v>0.27759626717533797</v>
      </c>
      <c r="Y332" s="17">
        <v>0.31702462485025301</v>
      </c>
      <c r="Z332" s="17">
        <v>0.30902492891591299</v>
      </c>
      <c r="AA332" s="17">
        <v>0.23053922270397001</v>
      </c>
      <c r="AB332" s="17">
        <v>0.358092090778935</v>
      </c>
      <c r="AC332" s="17"/>
      <c r="AD332" s="17">
        <v>0.300421396342408</v>
      </c>
    </row>
    <row r="333" spans="2:30" x14ac:dyDescent="0.35">
      <c r="B333" t="s">
        <v>181</v>
      </c>
      <c r="C333" s="17">
        <v>0.25632125511148202</v>
      </c>
      <c r="D333" s="17">
        <v>0.248990142555853</v>
      </c>
      <c r="E333" s="17">
        <v>0.26579127677802999</v>
      </c>
      <c r="F333" s="17"/>
      <c r="G333" s="17">
        <v>0.23837661268958901</v>
      </c>
      <c r="H333" s="17">
        <v>0.25241590501213601</v>
      </c>
      <c r="I333" s="17">
        <v>0.27568402591901497</v>
      </c>
      <c r="J333" s="17"/>
      <c r="K333" s="17">
        <v>0.29487499892400998</v>
      </c>
      <c r="L333" s="17">
        <v>0.24764882257019899</v>
      </c>
      <c r="M333" s="17">
        <v>0.19063169904799801</v>
      </c>
      <c r="N333" s="17">
        <v>0.294409754891789</v>
      </c>
      <c r="O333" s="17">
        <v>0.25443934771183302</v>
      </c>
      <c r="P333" s="17">
        <v>0.241884734227681</v>
      </c>
      <c r="Q333" s="17">
        <v>0.244097208338385</v>
      </c>
      <c r="R333" s="17">
        <v>0.33590082545781202</v>
      </c>
      <c r="S333" s="17">
        <v>0.252589350828755</v>
      </c>
      <c r="T333" s="17">
        <v>0.30327812252035002</v>
      </c>
      <c r="U333" s="17">
        <v>0.21096016187437899</v>
      </c>
      <c r="V333" s="17">
        <v>0.121813509849475</v>
      </c>
      <c r="W333" s="17"/>
      <c r="X333" s="17">
        <v>0.23314388978321601</v>
      </c>
      <c r="Y333" s="17">
        <v>0.27158881873285801</v>
      </c>
      <c r="Z333" s="17">
        <v>0.238845793436579</v>
      </c>
      <c r="AA333" s="17">
        <v>0.30747011175248901</v>
      </c>
      <c r="AB333" s="17">
        <v>0.30594056714176099</v>
      </c>
      <c r="AC333" s="17"/>
      <c r="AD333" s="17">
        <v>0.25466817247259499</v>
      </c>
    </row>
    <row r="334" spans="2:30" x14ac:dyDescent="0.35">
      <c r="B334" t="s">
        <v>158</v>
      </c>
      <c r="C334" s="17">
        <v>0.10987111249124799</v>
      </c>
      <c r="D334" s="17">
        <v>0.11697616973714001</v>
      </c>
      <c r="E334" s="17">
        <v>9.9681995542912599E-2</v>
      </c>
      <c r="F334" s="17"/>
      <c r="G334" s="17">
        <v>9.7008722089596905E-2</v>
      </c>
      <c r="H334" s="17">
        <v>0.13532591575414199</v>
      </c>
      <c r="I334" s="17">
        <v>9.7641294002177401E-2</v>
      </c>
      <c r="J334" s="17"/>
      <c r="K334" s="17">
        <v>0.124530736692347</v>
      </c>
      <c r="L334" s="17">
        <v>0.14505000180456301</v>
      </c>
      <c r="M334" s="17">
        <v>0.1042638306807</v>
      </c>
      <c r="N334" s="17">
        <v>7.2779960982040898E-2</v>
      </c>
      <c r="O334" s="17">
        <v>6.4758627896556106E-2</v>
      </c>
      <c r="P334" s="17">
        <v>0.112299807326787</v>
      </c>
      <c r="Q334" s="17">
        <v>0.11681972065608399</v>
      </c>
      <c r="R334" s="17">
        <v>7.6519464372719795E-2</v>
      </c>
      <c r="S334" s="17">
        <v>0.12575867213011999</v>
      </c>
      <c r="T334" s="17">
        <v>0.102916763510683</v>
      </c>
      <c r="U334" s="17">
        <v>0.14618264625003799</v>
      </c>
      <c r="V334" s="17">
        <v>4.1653842213640997E-2</v>
      </c>
      <c r="W334" s="17"/>
      <c r="X334" s="17">
        <v>0.123195485302039</v>
      </c>
      <c r="Y334" s="17">
        <v>0.118451464388676</v>
      </c>
      <c r="Z334" s="17">
        <v>0.104976220761588</v>
      </c>
      <c r="AA334" s="17">
        <v>3.8948940123067301E-2</v>
      </c>
      <c r="AB334" s="17">
        <v>0</v>
      </c>
      <c r="AC334" s="17"/>
      <c r="AD334" s="17">
        <v>0.12242283238647</v>
      </c>
    </row>
    <row r="335" spans="2:30" x14ac:dyDescent="0.35">
      <c r="B335" t="s">
        <v>182</v>
      </c>
      <c r="C335" s="17">
        <v>7.2471146224817595E-2</v>
      </c>
      <c r="D335" s="17">
        <v>7.3793183281632702E-2</v>
      </c>
      <c r="E335" s="17">
        <v>7.0721232803782105E-2</v>
      </c>
      <c r="F335" s="17"/>
      <c r="G335" s="17">
        <v>9.2479284050077395E-2</v>
      </c>
      <c r="H335" s="17">
        <v>7.5404227019048906E-2</v>
      </c>
      <c r="I335" s="17">
        <v>5.2195234340389599E-2</v>
      </c>
      <c r="J335" s="17"/>
      <c r="K335" s="17">
        <v>4.7396619074101101E-2</v>
      </c>
      <c r="L335" s="17">
        <v>6.3599765393182503E-2</v>
      </c>
      <c r="M335" s="17">
        <v>0.117722372815837</v>
      </c>
      <c r="N335" s="17">
        <v>3.5885571437488599E-2</v>
      </c>
      <c r="O335" s="17">
        <v>0.10126243921596199</v>
      </c>
      <c r="P335" s="17">
        <v>7.0347102772090997E-2</v>
      </c>
      <c r="Q335" s="17">
        <v>5.8787888685652802E-2</v>
      </c>
      <c r="R335" s="17">
        <v>6.8330078572294506E-2</v>
      </c>
      <c r="S335" s="17">
        <v>5.1872194134467801E-2</v>
      </c>
      <c r="T335" s="17">
        <v>5.8078149450934501E-2</v>
      </c>
      <c r="U335" s="17">
        <v>0.103916505351174</v>
      </c>
      <c r="V335" s="17">
        <v>0.25899756863833601</v>
      </c>
      <c r="W335" s="17"/>
      <c r="X335" s="17">
        <v>6.09188948546589E-2</v>
      </c>
      <c r="Y335" s="17">
        <v>7.8445988613878595E-2</v>
      </c>
      <c r="Z335" s="17">
        <v>5.9141211090506102E-2</v>
      </c>
      <c r="AA335" s="17">
        <v>9.9230572450579493E-2</v>
      </c>
      <c r="AB335" s="17">
        <v>0</v>
      </c>
      <c r="AC335" s="17"/>
      <c r="AD335" s="17">
        <v>5.71035297661684E-2</v>
      </c>
    </row>
    <row r="336" spans="2:30" x14ac:dyDescent="0.35">
      <c r="B336" t="s">
        <v>159</v>
      </c>
      <c r="C336" s="17">
        <v>0.26062248338444299</v>
      </c>
      <c r="D336" s="17">
        <v>0.30115077299079202</v>
      </c>
      <c r="E336" s="17">
        <v>0.22352998325756099</v>
      </c>
      <c r="F336" s="17"/>
      <c r="G336" s="17">
        <v>0.26668420466153803</v>
      </c>
      <c r="H336" s="17">
        <v>0.21101025283441899</v>
      </c>
      <c r="I336" s="17">
        <v>0.30114585134911698</v>
      </c>
      <c r="J336" s="17"/>
      <c r="K336" s="17">
        <v>0.25452387958123301</v>
      </c>
      <c r="L336" s="17">
        <v>0.220407665621382</v>
      </c>
      <c r="M336" s="17">
        <v>0.288403614037894</v>
      </c>
      <c r="N336" s="17">
        <v>0.25684387308654999</v>
      </c>
      <c r="O336" s="17">
        <v>0.26323275013122899</v>
      </c>
      <c r="P336" s="17">
        <v>0.31332584342556502</v>
      </c>
      <c r="Q336" s="17">
        <v>0.21796742034618899</v>
      </c>
      <c r="R336" s="17">
        <v>0.26971869210384197</v>
      </c>
      <c r="S336" s="17">
        <v>0.300126452702762</v>
      </c>
      <c r="T336" s="17">
        <v>0.28472068726997901</v>
      </c>
      <c r="U336" s="17">
        <v>0.18219218175386101</v>
      </c>
      <c r="V336" s="17">
        <v>0.25112888097227098</v>
      </c>
      <c r="W336" s="17"/>
      <c r="X336" s="17">
        <v>0.30514546288474798</v>
      </c>
      <c r="Y336" s="17">
        <v>0.214489103414334</v>
      </c>
      <c r="Z336" s="17">
        <v>0.288011845795413</v>
      </c>
      <c r="AA336" s="17">
        <v>0.32381115296989399</v>
      </c>
      <c r="AB336" s="17">
        <v>0.33596734207930401</v>
      </c>
      <c r="AC336" s="17"/>
      <c r="AD336" s="17">
        <v>0.265384069032359</v>
      </c>
    </row>
    <row r="337" spans="2:30" x14ac:dyDescent="0.35">
      <c r="B337" t="s">
        <v>160</v>
      </c>
      <c r="C337" s="17">
        <v>0.36619236760273</v>
      </c>
      <c r="D337" s="17">
        <v>0.36596631229299298</v>
      </c>
      <c r="E337" s="17">
        <v>0.36547327232094201</v>
      </c>
      <c r="F337" s="17"/>
      <c r="G337" s="17">
        <v>0.33538533477918597</v>
      </c>
      <c r="H337" s="17">
        <v>0.387741820766278</v>
      </c>
      <c r="I337" s="17">
        <v>0.373325319921193</v>
      </c>
      <c r="J337" s="17"/>
      <c r="K337" s="17">
        <v>0.41940573561635702</v>
      </c>
      <c r="L337" s="17">
        <v>0.392698824374761</v>
      </c>
      <c r="M337" s="17">
        <v>0.29489552972869798</v>
      </c>
      <c r="N337" s="17">
        <v>0.36718971587382998</v>
      </c>
      <c r="O337" s="17">
        <v>0.31919797560838897</v>
      </c>
      <c r="P337" s="17">
        <v>0.35418454155446899</v>
      </c>
      <c r="Q337" s="17">
        <v>0.36091692899446898</v>
      </c>
      <c r="R337" s="17">
        <v>0.41242028983053203</v>
      </c>
      <c r="S337" s="17">
        <v>0.37834802295887399</v>
      </c>
      <c r="T337" s="17">
        <v>0.40619488603103299</v>
      </c>
      <c r="U337" s="17">
        <v>0.35714280812441701</v>
      </c>
      <c r="V337" s="17">
        <v>0.16346735206311599</v>
      </c>
      <c r="W337" s="17"/>
      <c r="X337" s="17">
        <v>0.35633937508525498</v>
      </c>
      <c r="Y337" s="17">
        <v>0.39004028312153399</v>
      </c>
      <c r="Z337" s="17">
        <v>0.34382201419816699</v>
      </c>
      <c r="AA337" s="17">
        <v>0.34641905187555599</v>
      </c>
      <c r="AB337" s="17">
        <v>0.30594056714176099</v>
      </c>
      <c r="AC337" s="17"/>
      <c r="AD337" s="17">
        <v>0.37709100485906499</v>
      </c>
    </row>
    <row r="338" spans="2:30" x14ac:dyDescent="0.35">
      <c r="B338" t="s">
        <v>161</v>
      </c>
      <c r="C338" s="17">
        <v>-0.105569884218287</v>
      </c>
      <c r="D338" s="17">
        <v>-6.48155393022012E-2</v>
      </c>
      <c r="E338" s="17">
        <v>-0.14194328906338199</v>
      </c>
      <c r="F338" s="17"/>
      <c r="G338" s="17">
        <v>-6.8701130117647793E-2</v>
      </c>
      <c r="H338" s="17">
        <v>-0.17673156793185901</v>
      </c>
      <c r="I338" s="17">
        <v>-7.2179468572075897E-2</v>
      </c>
      <c r="J338" s="17"/>
      <c r="K338" s="17">
        <v>-0.16488185603512401</v>
      </c>
      <c r="L338" s="17">
        <v>-0.172291158753379</v>
      </c>
      <c r="M338" s="17">
        <v>-6.4919156908037103E-3</v>
      </c>
      <c r="N338" s="17">
        <v>-0.11034584278727901</v>
      </c>
      <c r="O338" s="17">
        <v>-5.5965225477159902E-2</v>
      </c>
      <c r="P338" s="17">
        <v>-4.0858698128904102E-2</v>
      </c>
      <c r="Q338" s="17">
        <v>-0.14294950864827899</v>
      </c>
      <c r="R338" s="17">
        <v>-0.142701597726689</v>
      </c>
      <c r="S338" s="17">
        <v>-7.8221570256112594E-2</v>
      </c>
      <c r="T338" s="17">
        <v>-0.121474198761054</v>
      </c>
      <c r="U338" s="17">
        <v>-0.174950626370555</v>
      </c>
      <c r="V338" s="17">
        <v>8.7661528909155198E-2</v>
      </c>
      <c r="W338" s="17"/>
      <c r="X338" s="17">
        <v>-5.1193912200507299E-2</v>
      </c>
      <c r="Y338" s="17">
        <v>-0.17555117970720099</v>
      </c>
      <c r="Z338" s="17">
        <v>-5.5810168402754101E-2</v>
      </c>
      <c r="AA338" s="17">
        <v>-2.2607898905662699E-2</v>
      </c>
      <c r="AB338" s="17">
        <v>3.00267749375429E-2</v>
      </c>
      <c r="AC338" s="17"/>
      <c r="AD338" s="17">
        <v>-0.111706935826706</v>
      </c>
    </row>
    <row r="339" spans="2:30" x14ac:dyDescent="0.35">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row>
    <row r="340" spans="2:30" x14ac:dyDescent="0.35">
      <c r="B340" s="6" t="s">
        <v>185</v>
      </c>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row>
    <row r="341" spans="2:30" x14ac:dyDescent="0.35">
      <c r="B341" s="26" t="s">
        <v>52</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row>
    <row r="342" spans="2:30" x14ac:dyDescent="0.35">
      <c r="B342" t="s">
        <v>155</v>
      </c>
      <c r="C342" s="17">
        <v>0.197724597545965</v>
      </c>
      <c r="D342" s="17">
        <v>0.21749923439052901</v>
      </c>
      <c r="E342" s="17">
        <v>0.169813428922579</v>
      </c>
      <c r="F342" s="17"/>
      <c r="G342" s="17">
        <v>0.19344719086898901</v>
      </c>
      <c r="H342" s="17">
        <v>0.223419431543004</v>
      </c>
      <c r="I342" s="17">
        <v>0.17773604481654701</v>
      </c>
      <c r="J342" s="17"/>
      <c r="K342" s="17">
        <v>0.24139420073957599</v>
      </c>
      <c r="L342" s="17">
        <v>0.181389862816667</v>
      </c>
      <c r="M342" s="17">
        <v>0.204116580516188</v>
      </c>
      <c r="N342" s="17">
        <v>0.121220640284458</v>
      </c>
      <c r="O342" s="17">
        <v>0.205485212766123</v>
      </c>
      <c r="P342" s="17">
        <v>0.22421066676933199</v>
      </c>
      <c r="Q342" s="17">
        <v>0.155972344491112</v>
      </c>
      <c r="R342" s="17">
        <v>0.17332637501067499</v>
      </c>
      <c r="S342" s="17">
        <v>0.24674311825919101</v>
      </c>
      <c r="T342" s="17">
        <v>0.20344796917945099</v>
      </c>
      <c r="U342" s="17">
        <v>0.144177487782366</v>
      </c>
      <c r="V342" s="17">
        <v>0.208584548071297</v>
      </c>
      <c r="W342" s="17"/>
      <c r="X342" s="17">
        <v>0.232857030041173</v>
      </c>
      <c r="Y342" s="17">
        <v>0.205647936562209</v>
      </c>
      <c r="Z342" s="17">
        <v>0.151349414620053</v>
      </c>
      <c r="AA342" s="17">
        <v>0.100578604750253</v>
      </c>
      <c r="AB342" s="17">
        <v>0.66739677120168195</v>
      </c>
      <c r="AC342" s="17"/>
      <c r="AD342" s="17">
        <v>0.222754155853885</v>
      </c>
    </row>
    <row r="343" spans="2:30" x14ac:dyDescent="0.35">
      <c r="B343" t="s">
        <v>179</v>
      </c>
      <c r="C343" s="17">
        <v>0.33626643531077999</v>
      </c>
      <c r="D343" s="17">
        <v>0.32875019148490903</v>
      </c>
      <c r="E343" s="17">
        <v>0.34632227680814898</v>
      </c>
      <c r="F343" s="17"/>
      <c r="G343" s="17">
        <v>0.359458086945458</v>
      </c>
      <c r="H343" s="17">
        <v>0.31077665367412499</v>
      </c>
      <c r="I343" s="17">
        <v>0.339460310442601</v>
      </c>
      <c r="J343" s="17"/>
      <c r="K343" s="17">
        <v>0.35231748424288301</v>
      </c>
      <c r="L343" s="17">
        <v>0.360799711535362</v>
      </c>
      <c r="M343" s="17">
        <v>0.36442961947274199</v>
      </c>
      <c r="N343" s="17">
        <v>0.38167450535195602</v>
      </c>
      <c r="O343" s="17">
        <v>0.40110625918884302</v>
      </c>
      <c r="P343" s="17">
        <v>0.298223560866334</v>
      </c>
      <c r="Q343" s="17">
        <v>0.33687126575384602</v>
      </c>
      <c r="R343" s="17">
        <v>0.254319594996471</v>
      </c>
      <c r="S343" s="17">
        <v>0.30371963073318098</v>
      </c>
      <c r="T343" s="17">
        <v>0.307058293661163</v>
      </c>
      <c r="U343" s="17">
        <v>0.388970772268035</v>
      </c>
      <c r="V343" s="17">
        <v>0.11536398177877</v>
      </c>
      <c r="W343" s="17"/>
      <c r="X343" s="17">
        <v>0.33238358015494202</v>
      </c>
      <c r="Y343" s="17">
        <v>0.35678860057269002</v>
      </c>
      <c r="Z343" s="17">
        <v>0.297704278192301</v>
      </c>
      <c r="AA343" s="17">
        <v>0.35575344810486897</v>
      </c>
      <c r="AB343" s="17">
        <v>0.16461955775866599</v>
      </c>
      <c r="AC343" s="17"/>
      <c r="AD343" s="17">
        <v>0.33830135334038702</v>
      </c>
    </row>
    <row r="344" spans="2:30" x14ac:dyDescent="0.35">
      <c r="B344" t="s">
        <v>180</v>
      </c>
      <c r="C344" s="17">
        <v>0.26105769400886503</v>
      </c>
      <c r="D344" s="17">
        <v>0.24644910498269801</v>
      </c>
      <c r="E344" s="17">
        <v>0.27872394247613203</v>
      </c>
      <c r="F344" s="17"/>
      <c r="G344" s="17">
        <v>0.23951011123714699</v>
      </c>
      <c r="H344" s="17">
        <v>0.27010142544981702</v>
      </c>
      <c r="I344" s="17">
        <v>0.271617726562424</v>
      </c>
      <c r="J344" s="17"/>
      <c r="K344" s="17">
        <v>0.230368956162913</v>
      </c>
      <c r="L344" s="17">
        <v>0.21802536862578301</v>
      </c>
      <c r="M344" s="17">
        <v>0.16354746533195899</v>
      </c>
      <c r="N344" s="17">
        <v>0.24435878977401701</v>
      </c>
      <c r="O344" s="17">
        <v>0.16575141966426901</v>
      </c>
      <c r="P344" s="17">
        <v>0.31901436019176599</v>
      </c>
      <c r="Q344" s="17">
        <v>0.32901972109174699</v>
      </c>
      <c r="R344" s="17">
        <v>0.29025240178128098</v>
      </c>
      <c r="S344" s="17">
        <v>0.29416276059170099</v>
      </c>
      <c r="T344" s="17">
        <v>0.31732749635511098</v>
      </c>
      <c r="U344" s="17">
        <v>0.32789451843711498</v>
      </c>
      <c r="V344" s="17">
        <v>0.36369286240794801</v>
      </c>
      <c r="W344" s="17"/>
      <c r="X344" s="17">
        <v>0.241936695705192</v>
      </c>
      <c r="Y344" s="17">
        <v>0.249427905578436</v>
      </c>
      <c r="Z344" s="17">
        <v>0.30480841673023401</v>
      </c>
      <c r="AA344" s="17">
        <v>0.33878677940910701</v>
      </c>
      <c r="AB344" s="17">
        <v>0</v>
      </c>
      <c r="AC344" s="17"/>
      <c r="AD344" s="17">
        <v>0.242262694988963</v>
      </c>
    </row>
    <row r="345" spans="2:30" x14ac:dyDescent="0.35">
      <c r="B345" t="s">
        <v>181</v>
      </c>
      <c r="C345" s="17">
        <v>8.7548870294854406E-2</v>
      </c>
      <c r="D345" s="17">
        <v>0.10142413804872601</v>
      </c>
      <c r="E345" s="17">
        <v>7.4811488627554101E-2</v>
      </c>
      <c r="F345" s="17"/>
      <c r="G345" s="17">
        <v>7.8412272159314095E-2</v>
      </c>
      <c r="H345" s="17">
        <v>8.4715649954681199E-2</v>
      </c>
      <c r="I345" s="17">
        <v>9.8188161434773796E-2</v>
      </c>
      <c r="J345" s="17"/>
      <c r="K345" s="17">
        <v>6.6033742966021103E-2</v>
      </c>
      <c r="L345" s="17">
        <v>0.116221475648805</v>
      </c>
      <c r="M345" s="17">
        <v>8.8492049475801596E-2</v>
      </c>
      <c r="N345" s="17">
        <v>0.10588354386799601</v>
      </c>
      <c r="O345" s="17">
        <v>0.11284840099912601</v>
      </c>
      <c r="P345" s="17">
        <v>8.1394062425279995E-2</v>
      </c>
      <c r="Q345" s="17">
        <v>6.8907120598983504E-2</v>
      </c>
      <c r="R345" s="17">
        <v>0.16325804175858999</v>
      </c>
      <c r="S345" s="17">
        <v>5.8238760614507799E-2</v>
      </c>
      <c r="T345" s="17">
        <v>0.115466247198204</v>
      </c>
      <c r="U345" s="17">
        <v>0</v>
      </c>
      <c r="V345" s="17">
        <v>8.4881764881633806E-2</v>
      </c>
      <c r="W345" s="17"/>
      <c r="X345" s="17">
        <v>8.7369798180127106E-2</v>
      </c>
      <c r="Y345" s="17">
        <v>7.8436036655554403E-2</v>
      </c>
      <c r="Z345" s="17">
        <v>0.120164373603784</v>
      </c>
      <c r="AA345" s="17">
        <v>4.6297333804347203E-2</v>
      </c>
      <c r="AB345" s="17">
        <v>0.167983671039652</v>
      </c>
      <c r="AC345" s="17"/>
      <c r="AD345" s="17">
        <v>8.9251392282605493E-2</v>
      </c>
    </row>
    <row r="346" spans="2:30" x14ac:dyDescent="0.35">
      <c r="B346" t="s">
        <v>158</v>
      </c>
      <c r="C346" s="17">
        <v>3.5013605006130301E-2</v>
      </c>
      <c r="D346" s="17">
        <v>3.9751555156651103E-2</v>
      </c>
      <c r="E346" s="17">
        <v>3.07813225406036E-2</v>
      </c>
      <c r="F346" s="17"/>
      <c r="G346" s="17">
        <v>2.7426480983625798E-2</v>
      </c>
      <c r="H346" s="17">
        <v>3.03337794484143E-2</v>
      </c>
      <c r="I346" s="17">
        <v>4.5998970516057801E-2</v>
      </c>
      <c r="J346" s="17"/>
      <c r="K346" s="17">
        <v>3.82567596202672E-2</v>
      </c>
      <c r="L346" s="17">
        <v>3.2564763571194401E-2</v>
      </c>
      <c r="M346" s="17">
        <v>5.1320419600683398E-2</v>
      </c>
      <c r="N346" s="17">
        <v>5.9551059616168099E-2</v>
      </c>
      <c r="O346" s="17">
        <v>2.7362047147709099E-2</v>
      </c>
      <c r="P346" s="17">
        <v>2.9492551421343799E-2</v>
      </c>
      <c r="Q346" s="17">
        <v>3.1632585343685099E-2</v>
      </c>
      <c r="R346" s="17">
        <v>7.0985578615787304E-2</v>
      </c>
      <c r="S346" s="17">
        <v>2.4114931295672101E-2</v>
      </c>
      <c r="T346" s="17">
        <v>1.38357913232362E-2</v>
      </c>
      <c r="U346" s="17">
        <v>4.0757890388149698E-2</v>
      </c>
      <c r="V346" s="17">
        <v>0</v>
      </c>
      <c r="W346" s="17"/>
      <c r="X346" s="17">
        <v>2.8109050715682E-2</v>
      </c>
      <c r="Y346" s="17">
        <v>2.7719612451089299E-2</v>
      </c>
      <c r="Z346" s="17">
        <v>5.4215646474071198E-2</v>
      </c>
      <c r="AA346" s="17">
        <v>8.0528506161262295E-2</v>
      </c>
      <c r="AB346" s="17">
        <v>0</v>
      </c>
      <c r="AC346" s="17"/>
      <c r="AD346" s="17">
        <v>4.1141015006081999E-2</v>
      </c>
    </row>
    <row r="347" spans="2:30" x14ac:dyDescent="0.35">
      <c r="B347" t="s">
        <v>182</v>
      </c>
      <c r="C347" s="17">
        <v>8.2388797833405095E-2</v>
      </c>
      <c r="D347" s="17">
        <v>6.6125775936486594E-2</v>
      </c>
      <c r="E347" s="17">
        <v>9.9547540624983499E-2</v>
      </c>
      <c r="F347" s="17"/>
      <c r="G347" s="17">
        <v>0.10174585780546599</v>
      </c>
      <c r="H347" s="17">
        <v>8.0653059929958804E-2</v>
      </c>
      <c r="I347" s="17">
        <v>6.6998786227596696E-2</v>
      </c>
      <c r="J347" s="17"/>
      <c r="K347" s="17">
        <v>7.1628856268339994E-2</v>
      </c>
      <c r="L347" s="17">
        <v>9.0998817802188298E-2</v>
      </c>
      <c r="M347" s="17">
        <v>0.12809386560262601</v>
      </c>
      <c r="N347" s="17">
        <v>8.7311461105404706E-2</v>
      </c>
      <c r="O347" s="17">
        <v>8.7446660233929399E-2</v>
      </c>
      <c r="P347" s="17">
        <v>4.7664798325944897E-2</v>
      </c>
      <c r="Q347" s="17">
        <v>7.7596962720625495E-2</v>
      </c>
      <c r="R347" s="17">
        <v>4.7858007837197E-2</v>
      </c>
      <c r="S347" s="17">
        <v>7.3020798505746803E-2</v>
      </c>
      <c r="T347" s="17">
        <v>4.2864202282835502E-2</v>
      </c>
      <c r="U347" s="17">
        <v>9.8199331124334599E-2</v>
      </c>
      <c r="V347" s="17">
        <v>0.227476842860351</v>
      </c>
      <c r="W347" s="17"/>
      <c r="X347" s="17">
        <v>7.7343845202883899E-2</v>
      </c>
      <c r="Y347" s="17">
        <v>8.1979908180020294E-2</v>
      </c>
      <c r="Z347" s="17">
        <v>7.1757870379556998E-2</v>
      </c>
      <c r="AA347" s="17">
        <v>7.8055327770160499E-2</v>
      </c>
      <c r="AB347" s="17">
        <v>0</v>
      </c>
      <c r="AC347" s="17"/>
      <c r="AD347" s="17">
        <v>6.6289388528077697E-2</v>
      </c>
    </row>
    <row r="348" spans="2:30" x14ac:dyDescent="0.35">
      <c r="B348" t="s">
        <v>159</v>
      </c>
      <c r="C348" s="17">
        <v>0.53399103285674498</v>
      </c>
      <c r="D348" s="17">
        <v>0.54624942587543901</v>
      </c>
      <c r="E348" s="17">
        <v>0.51613570573072698</v>
      </c>
      <c r="F348" s="17"/>
      <c r="G348" s="17">
        <v>0.55290527781444698</v>
      </c>
      <c r="H348" s="17">
        <v>0.53419608521712802</v>
      </c>
      <c r="I348" s="17">
        <v>0.51719635525914798</v>
      </c>
      <c r="J348" s="17"/>
      <c r="K348" s="17">
        <v>0.59371168498245797</v>
      </c>
      <c r="L348" s="17">
        <v>0.54218957435202997</v>
      </c>
      <c r="M348" s="17">
        <v>0.56854619998892997</v>
      </c>
      <c r="N348" s="17">
        <v>0.50289514563641402</v>
      </c>
      <c r="O348" s="17">
        <v>0.60659147195496599</v>
      </c>
      <c r="P348" s="17">
        <v>0.52243422763566505</v>
      </c>
      <c r="Q348" s="17">
        <v>0.49284361024495899</v>
      </c>
      <c r="R348" s="17">
        <v>0.42764597000714499</v>
      </c>
      <c r="S348" s="17">
        <v>0.55046274899237302</v>
      </c>
      <c r="T348" s="17">
        <v>0.51050626284061396</v>
      </c>
      <c r="U348" s="17">
        <v>0.53314826005040095</v>
      </c>
      <c r="V348" s="17">
        <v>0.323948529850067</v>
      </c>
      <c r="W348" s="17"/>
      <c r="X348" s="17">
        <v>0.56524061019611505</v>
      </c>
      <c r="Y348" s="17">
        <v>0.56243653713490005</v>
      </c>
      <c r="Z348" s="17">
        <v>0.44905369281235402</v>
      </c>
      <c r="AA348" s="17">
        <v>0.45633205285512202</v>
      </c>
      <c r="AB348" s="17">
        <v>0.83201632896034805</v>
      </c>
      <c r="AC348" s="17"/>
      <c r="AD348" s="17">
        <v>0.56105550919427205</v>
      </c>
    </row>
    <row r="349" spans="2:30" x14ac:dyDescent="0.35">
      <c r="B349" t="s">
        <v>160</v>
      </c>
      <c r="C349" s="17">
        <v>0.122562475300985</v>
      </c>
      <c r="D349" s="17">
        <v>0.14117569320537701</v>
      </c>
      <c r="E349" s="17">
        <v>0.105592811168158</v>
      </c>
      <c r="F349" s="17"/>
      <c r="G349" s="17">
        <v>0.10583875314294</v>
      </c>
      <c r="H349" s="17">
        <v>0.115049429403095</v>
      </c>
      <c r="I349" s="17">
        <v>0.14418713195083199</v>
      </c>
      <c r="J349" s="17"/>
      <c r="K349" s="17">
        <v>0.104290502586288</v>
      </c>
      <c r="L349" s="17">
        <v>0.14878623921999901</v>
      </c>
      <c r="M349" s="17">
        <v>0.13981246907648501</v>
      </c>
      <c r="N349" s="17">
        <v>0.165434603484164</v>
      </c>
      <c r="O349" s="17">
        <v>0.140210448146836</v>
      </c>
      <c r="P349" s="17">
        <v>0.110886613846624</v>
      </c>
      <c r="Q349" s="17">
        <v>0.10053970594266901</v>
      </c>
      <c r="R349" s="17">
        <v>0.23424362037437699</v>
      </c>
      <c r="S349" s="17">
        <v>8.2353691910179896E-2</v>
      </c>
      <c r="T349" s="17">
        <v>0.12930203852144001</v>
      </c>
      <c r="U349" s="17">
        <v>4.0757890388149698E-2</v>
      </c>
      <c r="V349" s="17">
        <v>8.4881764881633806E-2</v>
      </c>
      <c r="W349" s="17"/>
      <c r="X349" s="17">
        <v>0.11547884889580901</v>
      </c>
      <c r="Y349" s="17">
        <v>0.106155649106644</v>
      </c>
      <c r="Z349" s="17">
        <v>0.174380020077855</v>
      </c>
      <c r="AA349" s="17">
        <v>0.12682583996560901</v>
      </c>
      <c r="AB349" s="17">
        <v>0.167983671039652</v>
      </c>
      <c r="AC349" s="17"/>
      <c r="AD349" s="17">
        <v>0.13039240728868801</v>
      </c>
    </row>
    <row r="350" spans="2:30" x14ac:dyDescent="0.35">
      <c r="B350" t="s">
        <v>161</v>
      </c>
      <c r="C350" s="17">
        <v>0.41142855755576002</v>
      </c>
      <c r="D350" s="17">
        <v>0.40507373267006203</v>
      </c>
      <c r="E350" s="17">
        <v>0.41054289456256998</v>
      </c>
      <c r="F350" s="17"/>
      <c r="G350" s="17">
        <v>0.44706652467150698</v>
      </c>
      <c r="H350" s="17">
        <v>0.41914665581403299</v>
      </c>
      <c r="I350" s="17">
        <v>0.37300922330831598</v>
      </c>
      <c r="J350" s="17"/>
      <c r="K350" s="17">
        <v>0.48942118239617</v>
      </c>
      <c r="L350" s="17">
        <v>0.39340333513203002</v>
      </c>
      <c r="M350" s="17">
        <v>0.42873373091244499</v>
      </c>
      <c r="N350" s="17">
        <v>0.33746054215225002</v>
      </c>
      <c r="O350" s="17">
        <v>0.46638102380813001</v>
      </c>
      <c r="P350" s="17">
        <v>0.41154761378904098</v>
      </c>
      <c r="Q350" s="17">
        <v>0.39230390430229001</v>
      </c>
      <c r="R350" s="17">
        <v>0.19340234963276901</v>
      </c>
      <c r="S350" s="17">
        <v>0.46810905708219303</v>
      </c>
      <c r="T350" s="17">
        <v>0.381204224319174</v>
      </c>
      <c r="U350" s="17">
        <v>0.49239036966225103</v>
      </c>
      <c r="V350" s="17">
        <v>0.23906676496843399</v>
      </c>
      <c r="W350" s="17"/>
      <c r="X350" s="17">
        <v>0.44976176130030598</v>
      </c>
      <c r="Y350" s="17">
        <v>0.456280888028256</v>
      </c>
      <c r="Z350" s="17">
        <v>0.274673672734499</v>
      </c>
      <c r="AA350" s="17">
        <v>0.32950621288951298</v>
      </c>
      <c r="AB350" s="17">
        <v>0.66403265792069599</v>
      </c>
      <c r="AC350" s="17"/>
      <c r="AD350" s="17">
        <v>0.43066310190558499</v>
      </c>
    </row>
    <row r="351" spans="2:30" x14ac:dyDescent="0.35">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row>
    <row r="352" spans="2:30" x14ac:dyDescent="0.35">
      <c r="B352" s="6" t="s">
        <v>186</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row>
    <row r="353" spans="2:30" x14ac:dyDescent="0.35">
      <c r="B353" s="26" t="s">
        <v>52</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row>
    <row r="354" spans="2:30" x14ac:dyDescent="0.35">
      <c r="B354" t="s">
        <v>155</v>
      </c>
      <c r="C354" s="17">
        <v>0.22890786670027399</v>
      </c>
      <c r="D354" s="17">
        <v>0.261314477685619</v>
      </c>
      <c r="E354" s="17">
        <v>0.19789488533817001</v>
      </c>
      <c r="F354" s="17"/>
      <c r="G354" s="17">
        <v>0.203196102352136</v>
      </c>
      <c r="H354" s="17">
        <v>0.205733414432794</v>
      </c>
      <c r="I354" s="17">
        <v>0.2728955104718</v>
      </c>
      <c r="J354" s="17"/>
      <c r="K354" s="17">
        <v>0.25243503844529502</v>
      </c>
      <c r="L354" s="17">
        <v>0.29588010038340901</v>
      </c>
      <c r="M354" s="17">
        <v>0.21940855053279101</v>
      </c>
      <c r="N354" s="17">
        <v>0.16258930350301601</v>
      </c>
      <c r="O354" s="17">
        <v>0.177584007353809</v>
      </c>
      <c r="P354" s="17">
        <v>0.22017725049104001</v>
      </c>
      <c r="Q354" s="17">
        <v>0.29934670269095498</v>
      </c>
      <c r="R354" s="17">
        <v>0.26825433819696998</v>
      </c>
      <c r="S354" s="17">
        <v>0.237157200372522</v>
      </c>
      <c r="T354" s="17">
        <v>0.21361450225647699</v>
      </c>
      <c r="U354" s="17">
        <v>0.14287738618974599</v>
      </c>
      <c r="V354" s="17">
        <v>8.6771038221822402E-2</v>
      </c>
      <c r="W354" s="17"/>
      <c r="X354" s="17">
        <v>0.220119351759578</v>
      </c>
      <c r="Y354" s="17">
        <v>0.225694761549596</v>
      </c>
      <c r="Z354" s="17">
        <v>0.25126878921804802</v>
      </c>
      <c r="AA354" s="17">
        <v>0.21462780219001601</v>
      </c>
      <c r="AB354" s="17">
        <v>0.55213112475066395</v>
      </c>
      <c r="AC354" s="17"/>
      <c r="AD354" s="17">
        <v>0.24051920606111701</v>
      </c>
    </row>
    <row r="355" spans="2:30" x14ac:dyDescent="0.35">
      <c r="B355" t="s">
        <v>179</v>
      </c>
      <c r="C355" s="17">
        <v>0.349028168238873</v>
      </c>
      <c r="D355" s="17">
        <v>0.32659345218159302</v>
      </c>
      <c r="E355" s="17">
        <v>0.379008952361928</v>
      </c>
      <c r="F355" s="17"/>
      <c r="G355" s="17">
        <v>0.33486056453186902</v>
      </c>
      <c r="H355" s="17">
        <v>0.37285937733439001</v>
      </c>
      <c r="I355" s="17">
        <v>0.33944453412486902</v>
      </c>
      <c r="J355" s="17"/>
      <c r="K355" s="17">
        <v>0.35579445693982398</v>
      </c>
      <c r="L355" s="17">
        <v>0.35265091128577702</v>
      </c>
      <c r="M355" s="17">
        <v>0.32317707712097798</v>
      </c>
      <c r="N355" s="17">
        <v>0.35504415188086003</v>
      </c>
      <c r="O355" s="17">
        <v>0.33442741210339</v>
      </c>
      <c r="P355" s="17">
        <v>0.36297324509301498</v>
      </c>
      <c r="Q355" s="17">
        <v>0.30064625162365199</v>
      </c>
      <c r="R355" s="17">
        <v>0.33895980869175701</v>
      </c>
      <c r="S355" s="17">
        <v>0.36801936385587902</v>
      </c>
      <c r="T355" s="17">
        <v>0.35430974442463697</v>
      </c>
      <c r="U355" s="17">
        <v>0.37324149388531502</v>
      </c>
      <c r="V355" s="17">
        <v>0.379856863568315</v>
      </c>
      <c r="W355" s="17"/>
      <c r="X355" s="17">
        <v>0.32322715168830701</v>
      </c>
      <c r="Y355" s="17">
        <v>0.37938239466350598</v>
      </c>
      <c r="Z355" s="17">
        <v>0.34847481829648502</v>
      </c>
      <c r="AA355" s="17">
        <v>0.25658348264120301</v>
      </c>
      <c r="AB355" s="17">
        <v>0.167983671039652</v>
      </c>
      <c r="AC355" s="17"/>
      <c r="AD355" s="17">
        <v>0.363335417839247</v>
      </c>
    </row>
    <row r="356" spans="2:30" x14ac:dyDescent="0.35">
      <c r="B356" t="s">
        <v>180</v>
      </c>
      <c r="C356" s="17">
        <v>0.245226185179058</v>
      </c>
      <c r="D356" s="17">
        <v>0.23742868042617499</v>
      </c>
      <c r="E356" s="17">
        <v>0.25295032602311801</v>
      </c>
      <c r="F356" s="17"/>
      <c r="G356" s="17">
        <v>0.24877836550874599</v>
      </c>
      <c r="H356" s="17">
        <v>0.24370375938094599</v>
      </c>
      <c r="I356" s="17">
        <v>0.24351447973725501</v>
      </c>
      <c r="J356" s="17"/>
      <c r="K356" s="17">
        <v>0.228445041853204</v>
      </c>
      <c r="L356" s="17">
        <v>0.19647672821266099</v>
      </c>
      <c r="M356" s="17">
        <v>0.24808584213874799</v>
      </c>
      <c r="N356" s="17">
        <v>0.32118024029859699</v>
      </c>
      <c r="O356" s="17">
        <v>0.22961797712169801</v>
      </c>
      <c r="P356" s="17">
        <v>0.244036289303077</v>
      </c>
      <c r="Q356" s="17">
        <v>0.25853224866278401</v>
      </c>
      <c r="R356" s="17">
        <v>0.25140662400167002</v>
      </c>
      <c r="S356" s="17">
        <v>0.21374968179902301</v>
      </c>
      <c r="T356" s="17">
        <v>0.26870384107684703</v>
      </c>
      <c r="U356" s="17">
        <v>0.28025703293871601</v>
      </c>
      <c r="V356" s="17">
        <v>0.30873341143215999</v>
      </c>
      <c r="W356" s="17"/>
      <c r="X356" s="17">
        <v>0.25413680032004299</v>
      </c>
      <c r="Y356" s="17">
        <v>0.23472084887488401</v>
      </c>
      <c r="Z356" s="17">
        <v>0.224450910505092</v>
      </c>
      <c r="AA356" s="17">
        <v>0.32389606051321501</v>
      </c>
      <c r="AB356" s="17">
        <v>0.27988520420968399</v>
      </c>
      <c r="AC356" s="17"/>
      <c r="AD356" s="17">
        <v>0.23231547933553401</v>
      </c>
    </row>
    <row r="357" spans="2:30" x14ac:dyDescent="0.35">
      <c r="B357" t="s">
        <v>181</v>
      </c>
      <c r="C357" s="17">
        <v>9.2520213418918001E-2</v>
      </c>
      <c r="D357" s="17">
        <v>9.4674647959100494E-2</v>
      </c>
      <c r="E357" s="17">
        <v>8.6278131763080704E-2</v>
      </c>
      <c r="F357" s="17"/>
      <c r="G357" s="17">
        <v>0.11725975390464</v>
      </c>
      <c r="H357" s="17">
        <v>8.1211804753463304E-2</v>
      </c>
      <c r="I357" s="17">
        <v>8.1250612880071099E-2</v>
      </c>
      <c r="J357" s="17"/>
      <c r="K357" s="17">
        <v>6.5872781724984994E-2</v>
      </c>
      <c r="L357" s="17">
        <v>5.9131840646280298E-2</v>
      </c>
      <c r="M357" s="17">
        <v>0.109047872196852</v>
      </c>
      <c r="N357" s="17">
        <v>0.10787819410638901</v>
      </c>
      <c r="O357" s="17">
        <v>0.10798625428900099</v>
      </c>
      <c r="P357" s="17">
        <v>0.1019966390973</v>
      </c>
      <c r="Q357" s="17">
        <v>7.2192576946974202E-2</v>
      </c>
      <c r="R357" s="17">
        <v>0.12049985472239801</v>
      </c>
      <c r="S357" s="17">
        <v>9.0826390101703E-2</v>
      </c>
      <c r="T357" s="17">
        <v>0.13432217375070399</v>
      </c>
      <c r="U357" s="17">
        <v>0.122175473358853</v>
      </c>
      <c r="V357" s="17">
        <v>7.2239509570934293E-2</v>
      </c>
      <c r="W357" s="17"/>
      <c r="X357" s="17">
        <v>0.1187425585584</v>
      </c>
      <c r="Y357" s="17">
        <v>7.8453779851201E-2</v>
      </c>
      <c r="Z357" s="17">
        <v>8.3945708504183494E-2</v>
      </c>
      <c r="AA357" s="17">
        <v>0.126837326885406</v>
      </c>
      <c r="AB357" s="17">
        <v>0</v>
      </c>
      <c r="AC357" s="17"/>
      <c r="AD357" s="17">
        <v>8.9026655603912E-2</v>
      </c>
    </row>
    <row r="358" spans="2:30" x14ac:dyDescent="0.35">
      <c r="B358" t="s">
        <v>158</v>
      </c>
      <c r="C358" s="17">
        <v>2.4922027891384899E-2</v>
      </c>
      <c r="D358" s="17">
        <v>2.7163043349856902E-2</v>
      </c>
      <c r="E358" s="17">
        <v>1.9960215079743601E-2</v>
      </c>
      <c r="F358" s="17"/>
      <c r="G358" s="17">
        <v>2.5342774142058499E-2</v>
      </c>
      <c r="H358" s="17">
        <v>3.2290753304018899E-2</v>
      </c>
      <c r="I358" s="17">
        <v>1.7743442947064501E-2</v>
      </c>
      <c r="J358" s="17"/>
      <c r="K358" s="17">
        <v>3.1652990919008701E-2</v>
      </c>
      <c r="L358" s="17">
        <v>3.6931280382569501E-2</v>
      </c>
      <c r="M358" s="17">
        <v>0</v>
      </c>
      <c r="N358" s="17">
        <v>1.7422538773648698E-2</v>
      </c>
      <c r="O358" s="17">
        <v>1.7787820875232001E-2</v>
      </c>
      <c r="P358" s="17">
        <v>3.2395403323207297E-2</v>
      </c>
      <c r="Q358" s="17">
        <v>3.4370376457089E-2</v>
      </c>
      <c r="R358" s="17">
        <v>2.0879374387205898E-2</v>
      </c>
      <c r="S358" s="17">
        <v>2.5247127762822699E-2</v>
      </c>
      <c r="T358" s="17">
        <v>1.5213947168099E-2</v>
      </c>
      <c r="U358" s="17">
        <v>2.0130491215595899E-2</v>
      </c>
      <c r="V358" s="17">
        <v>3.78806277103007E-2</v>
      </c>
      <c r="W358" s="17"/>
      <c r="X358" s="17">
        <v>2.25855771360828E-2</v>
      </c>
      <c r="Y358" s="17">
        <v>3.3869181201972798E-2</v>
      </c>
      <c r="Z358" s="17">
        <v>1.4852662650063299E-2</v>
      </c>
      <c r="AA358" s="17">
        <v>0</v>
      </c>
      <c r="AB358" s="17">
        <v>0</v>
      </c>
      <c r="AC358" s="17"/>
      <c r="AD358" s="17">
        <v>2.5301824537212001E-2</v>
      </c>
    </row>
    <row r="359" spans="2:30" x14ac:dyDescent="0.35">
      <c r="B359" t="s">
        <v>182</v>
      </c>
      <c r="C359" s="17">
        <v>5.9395538571491699E-2</v>
      </c>
      <c r="D359" s="17">
        <v>5.2825698397655697E-2</v>
      </c>
      <c r="E359" s="17">
        <v>6.3907489433960102E-2</v>
      </c>
      <c r="F359" s="17"/>
      <c r="G359" s="17">
        <v>7.0562439560551096E-2</v>
      </c>
      <c r="H359" s="17">
        <v>6.4200890794387594E-2</v>
      </c>
      <c r="I359" s="17">
        <v>4.51514198389402E-2</v>
      </c>
      <c r="J359" s="17"/>
      <c r="K359" s="17">
        <v>6.5799690117683496E-2</v>
      </c>
      <c r="L359" s="17">
        <v>5.8929139089303299E-2</v>
      </c>
      <c r="M359" s="17">
        <v>0.100280658010631</v>
      </c>
      <c r="N359" s="17">
        <v>3.5885571437488599E-2</v>
      </c>
      <c r="O359" s="17">
        <v>0.13259652825687099</v>
      </c>
      <c r="P359" s="17">
        <v>3.8421172692359999E-2</v>
      </c>
      <c r="Q359" s="17">
        <v>3.4911843618546302E-2</v>
      </c>
      <c r="R359" s="17">
        <v>0</v>
      </c>
      <c r="S359" s="17">
        <v>6.5000236108051598E-2</v>
      </c>
      <c r="T359" s="17">
        <v>1.38357913232362E-2</v>
      </c>
      <c r="U359" s="17">
        <v>6.1318122411774E-2</v>
      </c>
      <c r="V359" s="17">
        <v>0.114518549496468</v>
      </c>
      <c r="W359" s="17"/>
      <c r="X359" s="17">
        <v>6.1188560537589198E-2</v>
      </c>
      <c r="Y359" s="17">
        <v>4.7879033858839799E-2</v>
      </c>
      <c r="Z359" s="17">
        <v>7.70071108261281E-2</v>
      </c>
      <c r="AA359" s="17">
        <v>7.8055327770160499E-2</v>
      </c>
      <c r="AB359" s="17">
        <v>0</v>
      </c>
      <c r="AC359" s="17"/>
      <c r="AD359" s="17">
        <v>4.9501416622977697E-2</v>
      </c>
    </row>
    <row r="360" spans="2:30" x14ac:dyDescent="0.35">
      <c r="B360" t="s">
        <v>159</v>
      </c>
      <c r="C360" s="17">
        <v>0.57793603493914703</v>
      </c>
      <c r="D360" s="17">
        <v>0.58790792986721196</v>
      </c>
      <c r="E360" s="17">
        <v>0.57690383770009701</v>
      </c>
      <c r="F360" s="17"/>
      <c r="G360" s="17">
        <v>0.538056666884005</v>
      </c>
      <c r="H360" s="17">
        <v>0.57859279176718403</v>
      </c>
      <c r="I360" s="17">
        <v>0.61234004459666902</v>
      </c>
      <c r="J360" s="17"/>
      <c r="K360" s="17">
        <v>0.60822949538511895</v>
      </c>
      <c r="L360" s="17">
        <v>0.64853101166918603</v>
      </c>
      <c r="M360" s="17">
        <v>0.54258562765377005</v>
      </c>
      <c r="N360" s="17">
        <v>0.51763345538387595</v>
      </c>
      <c r="O360" s="17">
        <v>0.51201141945719897</v>
      </c>
      <c r="P360" s="17">
        <v>0.58315049558405596</v>
      </c>
      <c r="Q360" s="17">
        <v>0.59999295431460697</v>
      </c>
      <c r="R360" s="17">
        <v>0.60721414688872599</v>
      </c>
      <c r="S360" s="17">
        <v>0.60517656422840005</v>
      </c>
      <c r="T360" s="17">
        <v>0.56792424668111396</v>
      </c>
      <c r="U360" s="17">
        <v>0.51611888007506102</v>
      </c>
      <c r="V360" s="17">
        <v>0.46662790179013702</v>
      </c>
      <c r="W360" s="17"/>
      <c r="X360" s="17">
        <v>0.54334650344788504</v>
      </c>
      <c r="Y360" s="17">
        <v>0.60507715621310199</v>
      </c>
      <c r="Z360" s="17">
        <v>0.59974360751453304</v>
      </c>
      <c r="AA360" s="17">
        <v>0.47121128483121799</v>
      </c>
      <c r="AB360" s="17">
        <v>0.72011479579031601</v>
      </c>
      <c r="AC360" s="17"/>
      <c r="AD360" s="17">
        <v>0.60385462390036404</v>
      </c>
    </row>
    <row r="361" spans="2:30" x14ac:dyDescent="0.35">
      <c r="B361" t="s">
        <v>160</v>
      </c>
      <c r="C361" s="17">
        <v>0.11744224131030299</v>
      </c>
      <c r="D361" s="17">
        <v>0.121837691308957</v>
      </c>
      <c r="E361" s="17">
        <v>0.106238346842824</v>
      </c>
      <c r="F361" s="17"/>
      <c r="G361" s="17">
        <v>0.14260252804669801</v>
      </c>
      <c r="H361" s="17">
        <v>0.11350255805748199</v>
      </c>
      <c r="I361" s="17">
        <v>9.8994055827135594E-2</v>
      </c>
      <c r="J361" s="17"/>
      <c r="K361" s="17">
        <v>9.7525772643993605E-2</v>
      </c>
      <c r="L361" s="17">
        <v>9.6063121028849702E-2</v>
      </c>
      <c r="M361" s="17">
        <v>0.109047872196852</v>
      </c>
      <c r="N361" s="17">
        <v>0.12530073288003801</v>
      </c>
      <c r="O361" s="17">
        <v>0.125774075164233</v>
      </c>
      <c r="P361" s="17">
        <v>0.13439204242050701</v>
      </c>
      <c r="Q361" s="17">
        <v>0.10656295340406299</v>
      </c>
      <c r="R361" s="17">
        <v>0.14137922910960399</v>
      </c>
      <c r="S361" s="17">
        <v>0.11607351786452599</v>
      </c>
      <c r="T361" s="17">
        <v>0.149536120918803</v>
      </c>
      <c r="U361" s="17">
        <v>0.142305964574449</v>
      </c>
      <c r="V361" s="17">
        <v>0.110120137281235</v>
      </c>
      <c r="W361" s="17"/>
      <c r="X361" s="17">
        <v>0.14132813569448299</v>
      </c>
      <c r="Y361" s="17">
        <v>0.11232296105317401</v>
      </c>
      <c r="Z361" s="17">
        <v>9.8798371154246806E-2</v>
      </c>
      <c r="AA361" s="17">
        <v>0.126837326885406</v>
      </c>
      <c r="AB361" s="17">
        <v>0</v>
      </c>
      <c r="AC361" s="17"/>
      <c r="AD361" s="17">
        <v>0.114328480141124</v>
      </c>
    </row>
    <row r="362" spans="2:30" x14ac:dyDescent="0.35">
      <c r="B362" t="s">
        <v>161</v>
      </c>
      <c r="C362" s="17">
        <v>0.46049379362884402</v>
      </c>
      <c r="D362" s="17">
        <v>0.46607023855825502</v>
      </c>
      <c r="E362" s="17">
        <v>0.47066549085727299</v>
      </c>
      <c r="F362" s="17"/>
      <c r="G362" s="17">
        <v>0.39545413883730601</v>
      </c>
      <c r="H362" s="17">
        <v>0.46509023370970198</v>
      </c>
      <c r="I362" s="17">
        <v>0.51334598876953297</v>
      </c>
      <c r="J362" s="17"/>
      <c r="K362" s="17">
        <v>0.51070372274112597</v>
      </c>
      <c r="L362" s="17">
        <v>0.55246789064033697</v>
      </c>
      <c r="M362" s="17">
        <v>0.43353775545691797</v>
      </c>
      <c r="N362" s="17">
        <v>0.39233272250383799</v>
      </c>
      <c r="O362" s="17">
        <v>0.38623734429296602</v>
      </c>
      <c r="P362" s="17">
        <v>0.44875845316354901</v>
      </c>
      <c r="Q362" s="17">
        <v>0.49343000091054301</v>
      </c>
      <c r="R362" s="17">
        <v>0.465834917779123</v>
      </c>
      <c r="S362" s="17">
        <v>0.48910304636387397</v>
      </c>
      <c r="T362" s="17">
        <v>0.41838812576231099</v>
      </c>
      <c r="U362" s="17">
        <v>0.37381291550061202</v>
      </c>
      <c r="V362" s="17">
        <v>0.35650776450890198</v>
      </c>
      <c r="W362" s="17"/>
      <c r="X362" s="17">
        <v>0.402018367753402</v>
      </c>
      <c r="Y362" s="17">
        <v>0.49275419515992802</v>
      </c>
      <c r="Z362" s="17">
        <v>0.50094523636028598</v>
      </c>
      <c r="AA362" s="17">
        <v>0.34437395794581199</v>
      </c>
      <c r="AB362" s="17">
        <v>0.72011479579031601</v>
      </c>
      <c r="AC362" s="17"/>
      <c r="AD362" s="17">
        <v>0.48952614375923997</v>
      </c>
    </row>
    <row r="363" spans="2:30" x14ac:dyDescent="0.35">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row>
    <row r="364" spans="2:30" x14ac:dyDescent="0.35">
      <c r="B364" s="6" t="s">
        <v>187</v>
      </c>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row>
    <row r="365" spans="2:30" x14ac:dyDescent="0.35">
      <c r="B365" s="26" t="s">
        <v>52</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row>
    <row r="366" spans="2:30" x14ac:dyDescent="0.35">
      <c r="B366" t="s">
        <v>155</v>
      </c>
      <c r="C366" s="17">
        <v>0.183742010409431</v>
      </c>
      <c r="D366" s="17">
        <v>0.20305521861574799</v>
      </c>
      <c r="E366" s="17">
        <v>0.165424910066926</v>
      </c>
      <c r="F366" s="17"/>
      <c r="G366" s="17">
        <v>0.16507113110878899</v>
      </c>
      <c r="H366" s="17">
        <v>0.183070801684766</v>
      </c>
      <c r="I366" s="17">
        <v>0.20075379259210599</v>
      </c>
      <c r="J366" s="17"/>
      <c r="K366" s="17">
        <v>0.22115600510177799</v>
      </c>
      <c r="L366" s="17">
        <v>0.14654278758268999</v>
      </c>
      <c r="M366" s="17">
        <v>0.17101178547413901</v>
      </c>
      <c r="N366" s="17">
        <v>0.19556274079239799</v>
      </c>
      <c r="O366" s="17">
        <v>0.186456260709149</v>
      </c>
      <c r="P366" s="17">
        <v>0.22893552296804601</v>
      </c>
      <c r="Q366" s="17">
        <v>0.229838816971006</v>
      </c>
      <c r="R366" s="17">
        <v>9.9055107029339395E-2</v>
      </c>
      <c r="S366" s="17">
        <v>0.18606381284853299</v>
      </c>
      <c r="T366" s="17">
        <v>0.17394503659017899</v>
      </c>
      <c r="U366" s="17">
        <v>0.12546924086456901</v>
      </c>
      <c r="V366" s="17">
        <v>0.118040295346135</v>
      </c>
      <c r="W366" s="17"/>
      <c r="X366" s="17">
        <v>0.213147111248539</v>
      </c>
      <c r="Y366" s="17">
        <v>0.183942366343188</v>
      </c>
      <c r="Z366" s="17">
        <v>0.17600069581833599</v>
      </c>
      <c r="AA366" s="17">
        <v>8.0052814669130307E-2</v>
      </c>
      <c r="AB366" s="17">
        <v>0.52607576181858695</v>
      </c>
      <c r="AC366" s="17"/>
      <c r="AD366" s="17">
        <v>0.22703043247060301</v>
      </c>
    </row>
    <row r="367" spans="2:30" x14ac:dyDescent="0.35">
      <c r="B367" t="s">
        <v>179</v>
      </c>
      <c r="C367" s="17">
        <v>0.34992050808490499</v>
      </c>
      <c r="D367" s="17">
        <v>0.32684925373219498</v>
      </c>
      <c r="E367" s="17">
        <v>0.36736365523361098</v>
      </c>
      <c r="F367" s="17"/>
      <c r="G367" s="17">
        <v>0.39047320913088102</v>
      </c>
      <c r="H367" s="17">
        <v>0.33067253176540701</v>
      </c>
      <c r="I367" s="17">
        <v>0.33210491692251598</v>
      </c>
      <c r="J367" s="17"/>
      <c r="K367" s="17">
        <v>0.30122680229812698</v>
      </c>
      <c r="L367" s="17">
        <v>0.33869361856810698</v>
      </c>
      <c r="M367" s="17">
        <v>0.31877783850511099</v>
      </c>
      <c r="N367" s="17">
        <v>0.33708504895132702</v>
      </c>
      <c r="O367" s="17">
        <v>0.44193572356628402</v>
      </c>
      <c r="P367" s="17">
        <v>0.34259049608007103</v>
      </c>
      <c r="Q367" s="17">
        <v>0.29817644895748802</v>
      </c>
      <c r="R367" s="17">
        <v>0.45805283563080601</v>
      </c>
      <c r="S367" s="17">
        <v>0.416929287120545</v>
      </c>
      <c r="T367" s="17">
        <v>0.30231706407056202</v>
      </c>
      <c r="U367" s="17">
        <v>0.39636876385459502</v>
      </c>
      <c r="V367" s="17">
        <v>0.34172476720434097</v>
      </c>
      <c r="W367" s="17"/>
      <c r="X367" s="17">
        <v>0.33319913899341103</v>
      </c>
      <c r="Y367" s="17">
        <v>0.37767147365181297</v>
      </c>
      <c r="Z367" s="17">
        <v>0.33754631656756101</v>
      </c>
      <c r="AA367" s="17">
        <v>0.19908502290893801</v>
      </c>
      <c r="AB367" s="17">
        <v>0.30594056714176099</v>
      </c>
      <c r="AC367" s="17"/>
      <c r="AD367" s="17">
        <v>0.343062673153819</v>
      </c>
    </row>
    <row r="368" spans="2:30" x14ac:dyDescent="0.35">
      <c r="B368" t="s">
        <v>180</v>
      </c>
      <c r="C368" s="17">
        <v>0.239548318142111</v>
      </c>
      <c r="D368" s="17">
        <v>0.22412554916579899</v>
      </c>
      <c r="E368" s="17">
        <v>0.25943676084498002</v>
      </c>
      <c r="F368" s="17"/>
      <c r="G368" s="17">
        <v>0.20623885268692799</v>
      </c>
      <c r="H368" s="17">
        <v>0.265995391693434</v>
      </c>
      <c r="I368" s="17">
        <v>0.244352472009602</v>
      </c>
      <c r="J368" s="17"/>
      <c r="K368" s="17">
        <v>0.24219865395878701</v>
      </c>
      <c r="L368" s="17">
        <v>0.260788010902336</v>
      </c>
      <c r="M368" s="17">
        <v>0.21524537130570001</v>
      </c>
      <c r="N368" s="17">
        <v>0.248861086215758</v>
      </c>
      <c r="O368" s="17">
        <v>0.20875032142428701</v>
      </c>
      <c r="P368" s="17">
        <v>0.20582274724810901</v>
      </c>
      <c r="Q368" s="17">
        <v>0.30785658734822402</v>
      </c>
      <c r="R368" s="17">
        <v>0.22227622487169699</v>
      </c>
      <c r="S368" s="17">
        <v>0.189218279748192</v>
      </c>
      <c r="T368" s="17">
        <v>0.240720617100072</v>
      </c>
      <c r="U368" s="17">
        <v>0.30800320679628002</v>
      </c>
      <c r="V368" s="17">
        <v>0.26277078314167701</v>
      </c>
      <c r="W368" s="17"/>
      <c r="X368" s="17">
        <v>0.24346782867737499</v>
      </c>
      <c r="Y368" s="17">
        <v>0.22637126100218499</v>
      </c>
      <c r="Z368" s="17">
        <v>0.26118064250311601</v>
      </c>
      <c r="AA368" s="17">
        <v>0.24203819830230999</v>
      </c>
      <c r="AB368" s="17">
        <v>0.167983671039652</v>
      </c>
      <c r="AC368" s="17"/>
      <c r="AD368" s="17">
        <v>0.213687346438275</v>
      </c>
    </row>
    <row r="369" spans="2:30" x14ac:dyDescent="0.35">
      <c r="B369" t="s">
        <v>181</v>
      </c>
      <c r="C369" s="17">
        <v>0.10651822188182</v>
      </c>
      <c r="D369" s="17">
        <v>0.119047122139062</v>
      </c>
      <c r="E369" s="17">
        <v>9.3641571512788999E-2</v>
      </c>
      <c r="F369" s="17"/>
      <c r="G369" s="17">
        <v>9.59300207040472E-2</v>
      </c>
      <c r="H369" s="17">
        <v>0.102853603138279</v>
      </c>
      <c r="I369" s="17">
        <v>0.119200173128479</v>
      </c>
      <c r="J369" s="17"/>
      <c r="K369" s="17">
        <v>9.5859111143900194E-2</v>
      </c>
      <c r="L369" s="17">
        <v>0.10007293688852199</v>
      </c>
      <c r="M369" s="17">
        <v>0.14080502647721199</v>
      </c>
      <c r="N369" s="17">
        <v>0.10723188129462401</v>
      </c>
      <c r="O369" s="17">
        <v>4.9144931458014199E-2</v>
      </c>
      <c r="P369" s="17">
        <v>0.116038218284421</v>
      </c>
      <c r="Q369" s="17">
        <v>6.0819472481502698E-2</v>
      </c>
      <c r="R369" s="17">
        <v>0.123155354765891</v>
      </c>
      <c r="S369" s="17">
        <v>9.7690029033251899E-2</v>
      </c>
      <c r="T369" s="17">
        <v>0.17912300282468199</v>
      </c>
      <c r="U369" s="17">
        <v>0.12792367824235901</v>
      </c>
      <c r="V369" s="17">
        <v>0.118453606515092</v>
      </c>
      <c r="W369" s="17"/>
      <c r="X369" s="17">
        <v>9.6758367147716698E-2</v>
      </c>
      <c r="Y369" s="17">
        <v>9.2959032979493095E-2</v>
      </c>
      <c r="Z369" s="17">
        <v>0.11639432051969199</v>
      </c>
      <c r="AA369" s="17">
        <v>0.29725348316550199</v>
      </c>
      <c r="AB369" s="17">
        <v>0</v>
      </c>
      <c r="AC369" s="17"/>
      <c r="AD369" s="17">
        <v>0.111424584663009</v>
      </c>
    </row>
    <row r="370" spans="2:30" x14ac:dyDescent="0.35">
      <c r="B370" t="s">
        <v>158</v>
      </c>
      <c r="C370" s="17">
        <v>4.7185290657091802E-2</v>
      </c>
      <c r="D370" s="17">
        <v>5.6297736241564499E-2</v>
      </c>
      <c r="E370" s="17">
        <v>3.8584202094220497E-2</v>
      </c>
      <c r="F370" s="17"/>
      <c r="G370" s="17">
        <v>5.5033185037855897E-2</v>
      </c>
      <c r="H370" s="17">
        <v>4.7174557497619E-2</v>
      </c>
      <c r="I370" s="17">
        <v>4.0305384835789201E-2</v>
      </c>
      <c r="J370" s="17"/>
      <c r="K370" s="17">
        <v>6.0943440280360001E-2</v>
      </c>
      <c r="L370" s="17">
        <v>6.2716601681025996E-2</v>
      </c>
      <c r="M370" s="17">
        <v>6.3502066719331396E-2</v>
      </c>
      <c r="N370" s="17">
        <v>3.5885571437488599E-2</v>
      </c>
      <c r="O370" s="17">
        <v>4.5172889564815001E-2</v>
      </c>
      <c r="P370" s="17">
        <v>5.0215724202313398E-2</v>
      </c>
      <c r="Q370" s="17">
        <v>2.2777903743190098E-2</v>
      </c>
      <c r="R370" s="17">
        <v>2.4818630817065899E-2</v>
      </c>
      <c r="S370" s="17">
        <v>3.6911150699152503E-2</v>
      </c>
      <c r="T370" s="17">
        <v>4.8459265912414097E-2</v>
      </c>
      <c r="U370" s="17">
        <v>4.2235110242197602E-2</v>
      </c>
      <c r="V370" s="17">
        <v>4.1653842213640997E-2</v>
      </c>
      <c r="W370" s="17"/>
      <c r="X370" s="17">
        <v>3.8663896757878201E-2</v>
      </c>
      <c r="Y370" s="17">
        <v>5.3490639962857703E-2</v>
      </c>
      <c r="Z370" s="17">
        <v>4.58320364972696E-2</v>
      </c>
      <c r="AA370" s="17">
        <v>6.2562893805178502E-2</v>
      </c>
      <c r="AB370" s="17">
        <v>0</v>
      </c>
      <c r="AC370" s="17"/>
      <c r="AD370" s="17">
        <v>4.0733514702424999E-2</v>
      </c>
    </row>
    <row r="371" spans="2:30" x14ac:dyDescent="0.35">
      <c r="B371" t="s">
        <v>182</v>
      </c>
      <c r="C371" s="17">
        <v>7.3085650824641094E-2</v>
      </c>
      <c r="D371" s="17">
        <v>7.06251201056316E-2</v>
      </c>
      <c r="E371" s="17">
        <v>7.5548900247472905E-2</v>
      </c>
      <c r="F371" s="17"/>
      <c r="G371" s="17">
        <v>8.7253601331498606E-2</v>
      </c>
      <c r="H371" s="17">
        <v>7.0233114220496107E-2</v>
      </c>
      <c r="I371" s="17">
        <v>6.3283260511507705E-2</v>
      </c>
      <c r="J371" s="17"/>
      <c r="K371" s="17">
        <v>7.8615987217047503E-2</v>
      </c>
      <c r="L371" s="17">
        <v>9.1186044377319406E-2</v>
      </c>
      <c r="M371" s="17">
        <v>9.0657911518506898E-2</v>
      </c>
      <c r="N371" s="17">
        <v>7.5373671308405693E-2</v>
      </c>
      <c r="O371" s="17">
        <v>6.8539873277450994E-2</v>
      </c>
      <c r="P371" s="17">
        <v>5.6397291217038403E-2</v>
      </c>
      <c r="Q371" s="17">
        <v>8.0530770498588797E-2</v>
      </c>
      <c r="R371" s="17">
        <v>7.2641846885201006E-2</v>
      </c>
      <c r="S371" s="17">
        <v>7.3187440550325306E-2</v>
      </c>
      <c r="T371" s="17">
        <v>5.5435013502091797E-2</v>
      </c>
      <c r="U371" s="17">
        <v>0</v>
      </c>
      <c r="V371" s="17">
        <v>0.117356705579116</v>
      </c>
      <c r="W371" s="17"/>
      <c r="X371" s="17">
        <v>7.4763657175079601E-2</v>
      </c>
      <c r="Y371" s="17">
        <v>6.5565226060463E-2</v>
      </c>
      <c r="Z371" s="17">
        <v>6.3045988094026201E-2</v>
      </c>
      <c r="AA371" s="17">
        <v>0.119007587148942</v>
      </c>
      <c r="AB371" s="17">
        <v>0</v>
      </c>
      <c r="AC371" s="17"/>
      <c r="AD371" s="17">
        <v>6.4061448571869004E-2</v>
      </c>
    </row>
    <row r="372" spans="2:30" x14ac:dyDescent="0.35">
      <c r="B372" t="s">
        <v>159</v>
      </c>
      <c r="C372" s="17">
        <v>0.53366251849433599</v>
      </c>
      <c r="D372" s="17">
        <v>0.52990447234794302</v>
      </c>
      <c r="E372" s="17">
        <v>0.53278856530053698</v>
      </c>
      <c r="F372" s="17"/>
      <c r="G372" s="17">
        <v>0.55554434023967003</v>
      </c>
      <c r="H372" s="17">
        <v>0.51374333345017198</v>
      </c>
      <c r="I372" s="17">
        <v>0.532858709514623</v>
      </c>
      <c r="J372" s="17"/>
      <c r="K372" s="17">
        <v>0.52238280739990495</v>
      </c>
      <c r="L372" s="17">
        <v>0.485236406150796</v>
      </c>
      <c r="M372" s="17">
        <v>0.48978962397925002</v>
      </c>
      <c r="N372" s="17">
        <v>0.53264778974372395</v>
      </c>
      <c r="O372" s="17">
        <v>0.62839198427543297</v>
      </c>
      <c r="P372" s="17">
        <v>0.57152601904811795</v>
      </c>
      <c r="Q372" s="17">
        <v>0.52801526592849402</v>
      </c>
      <c r="R372" s="17">
        <v>0.55710794266014496</v>
      </c>
      <c r="S372" s="17">
        <v>0.60299309996907802</v>
      </c>
      <c r="T372" s="17">
        <v>0.47626210066073998</v>
      </c>
      <c r="U372" s="17">
        <v>0.52183800471916397</v>
      </c>
      <c r="V372" s="17">
        <v>0.459765062550475</v>
      </c>
      <c r="W372" s="17"/>
      <c r="X372" s="17">
        <v>0.54634625024195005</v>
      </c>
      <c r="Y372" s="17">
        <v>0.56161383999500103</v>
      </c>
      <c r="Z372" s="17">
        <v>0.51354701238589695</v>
      </c>
      <c r="AA372" s="17">
        <v>0.27913783757806898</v>
      </c>
      <c r="AB372" s="17">
        <v>0.83201632896034805</v>
      </c>
      <c r="AC372" s="17"/>
      <c r="AD372" s="17">
        <v>0.57009310562442195</v>
      </c>
    </row>
    <row r="373" spans="2:30" x14ac:dyDescent="0.35">
      <c r="B373" t="s">
        <v>160</v>
      </c>
      <c r="C373" s="17">
        <v>0.15370351253891201</v>
      </c>
      <c r="D373" s="17">
        <v>0.175344858380626</v>
      </c>
      <c r="E373" s="17">
        <v>0.13222577360700899</v>
      </c>
      <c r="F373" s="17"/>
      <c r="G373" s="17">
        <v>0.150963205741903</v>
      </c>
      <c r="H373" s="17">
        <v>0.15002816063589799</v>
      </c>
      <c r="I373" s="17">
        <v>0.15950555796426799</v>
      </c>
      <c r="J373" s="17"/>
      <c r="K373" s="17">
        <v>0.15680255142426</v>
      </c>
      <c r="L373" s="17">
        <v>0.162789538569548</v>
      </c>
      <c r="M373" s="17">
        <v>0.204307093196543</v>
      </c>
      <c r="N373" s="17">
        <v>0.14311745273211199</v>
      </c>
      <c r="O373" s="17">
        <v>9.4317821022829207E-2</v>
      </c>
      <c r="P373" s="17">
        <v>0.166253942486735</v>
      </c>
      <c r="Q373" s="17">
        <v>8.3597376224692793E-2</v>
      </c>
      <c r="R373" s="17">
        <v>0.14797398558295699</v>
      </c>
      <c r="S373" s="17">
        <v>0.13460117973240401</v>
      </c>
      <c r="T373" s="17">
        <v>0.227582268737096</v>
      </c>
      <c r="U373" s="17">
        <v>0.17015878848455701</v>
      </c>
      <c r="V373" s="17">
        <v>0.160107448728733</v>
      </c>
      <c r="W373" s="17"/>
      <c r="X373" s="17">
        <v>0.135422263905595</v>
      </c>
      <c r="Y373" s="17">
        <v>0.14644967294235101</v>
      </c>
      <c r="Z373" s="17">
        <v>0.162226357016961</v>
      </c>
      <c r="AA373" s="17">
        <v>0.35981637697067997</v>
      </c>
      <c r="AB373" s="17">
        <v>0</v>
      </c>
      <c r="AC373" s="17"/>
      <c r="AD373" s="17">
        <v>0.15215809936543401</v>
      </c>
    </row>
    <row r="374" spans="2:30" x14ac:dyDescent="0.35">
      <c r="B374" t="s">
        <v>161</v>
      </c>
      <c r="C374" s="17">
        <v>0.37995900595542498</v>
      </c>
      <c r="D374" s="17">
        <v>0.354559613967316</v>
      </c>
      <c r="E374" s="17">
        <v>0.40056279169352799</v>
      </c>
      <c r="F374" s="17"/>
      <c r="G374" s="17">
        <v>0.404581134497767</v>
      </c>
      <c r="H374" s="17">
        <v>0.36371517281427501</v>
      </c>
      <c r="I374" s="17">
        <v>0.37335315155035498</v>
      </c>
      <c r="J374" s="17"/>
      <c r="K374" s="17">
        <v>0.36558025597564497</v>
      </c>
      <c r="L374" s="17">
        <v>0.32244686758124902</v>
      </c>
      <c r="M374" s="17">
        <v>0.28548253078270702</v>
      </c>
      <c r="N374" s="17">
        <v>0.38953033701161199</v>
      </c>
      <c r="O374" s="17">
        <v>0.53407416325260404</v>
      </c>
      <c r="P374" s="17">
        <v>0.40527207656138298</v>
      </c>
      <c r="Q374" s="17">
        <v>0.44441788970380097</v>
      </c>
      <c r="R374" s="17">
        <v>0.40913395707718803</v>
      </c>
      <c r="S374" s="17">
        <v>0.46839192023667398</v>
      </c>
      <c r="T374" s="17">
        <v>0.24867983192364401</v>
      </c>
      <c r="U374" s="17">
        <v>0.35167921623460702</v>
      </c>
      <c r="V374" s="17">
        <v>0.299657613821743</v>
      </c>
      <c r="W374" s="17"/>
      <c r="X374" s="17">
        <v>0.41092398633635602</v>
      </c>
      <c r="Y374" s="17">
        <v>0.41516416705265102</v>
      </c>
      <c r="Z374" s="17">
        <v>0.35132065536893597</v>
      </c>
      <c r="AA374" s="17">
        <v>-8.0678539392611395E-2</v>
      </c>
      <c r="AB374" s="17">
        <v>0.83201632896034805</v>
      </c>
      <c r="AC374" s="17"/>
      <c r="AD374" s="17">
        <v>0.417935006258988</v>
      </c>
    </row>
    <row r="375" spans="2:30" x14ac:dyDescent="0.35">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row>
    <row r="376" spans="2:30" x14ac:dyDescent="0.35">
      <c r="B376" s="6" t="s">
        <v>188</v>
      </c>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row>
    <row r="377" spans="2:30" x14ac:dyDescent="0.35">
      <c r="B377" s="26" t="s">
        <v>52</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row>
    <row r="378" spans="2:30" x14ac:dyDescent="0.35">
      <c r="B378" t="s">
        <v>155</v>
      </c>
      <c r="C378" s="17">
        <v>5.9626046668274903E-2</v>
      </c>
      <c r="D378" s="17">
        <v>7.07167034552207E-2</v>
      </c>
      <c r="E378" s="17">
        <v>4.92080343353909E-2</v>
      </c>
      <c r="F378" s="17"/>
      <c r="G378" s="17">
        <v>4.8653369451291499E-2</v>
      </c>
      <c r="H378" s="17">
        <v>5.5356751272933498E-2</v>
      </c>
      <c r="I378" s="17">
        <v>7.3204299491727506E-2</v>
      </c>
      <c r="J378" s="17"/>
      <c r="K378" s="17">
        <v>0.100688251584335</v>
      </c>
      <c r="L378" s="17">
        <v>3.7761046326829598E-2</v>
      </c>
      <c r="M378" s="17">
        <v>8.9069620318760506E-2</v>
      </c>
      <c r="N378" s="17">
        <v>3.4630433749974099E-2</v>
      </c>
      <c r="O378" s="17">
        <v>3.4520483395020202E-2</v>
      </c>
      <c r="P378" s="17">
        <v>2.7870794633224401E-2</v>
      </c>
      <c r="Q378" s="17">
        <v>3.4370376457089E-2</v>
      </c>
      <c r="R378" s="17">
        <v>2.4818630817065899E-2</v>
      </c>
      <c r="S378" s="17">
        <v>0.101744744762626</v>
      </c>
      <c r="T378" s="17">
        <v>7.6531488499926803E-2</v>
      </c>
      <c r="U378" s="17">
        <v>5.8883223136073297E-2</v>
      </c>
      <c r="V378" s="17">
        <v>3.43588818606336E-2</v>
      </c>
      <c r="W378" s="17"/>
      <c r="X378" s="17">
        <v>6.1683585172273098E-2</v>
      </c>
      <c r="Y378" s="17">
        <v>4.4786129074778101E-2</v>
      </c>
      <c r="Z378" s="17">
        <v>8.2493230842969403E-2</v>
      </c>
      <c r="AA378" s="17">
        <v>7.3003234566614797E-2</v>
      </c>
      <c r="AB378" s="17">
        <v>0.13856419482658899</v>
      </c>
      <c r="AC378" s="17"/>
      <c r="AD378" s="17">
        <v>6.7030472527296797E-2</v>
      </c>
    </row>
    <row r="379" spans="2:30" x14ac:dyDescent="0.35">
      <c r="B379" t="s">
        <v>179</v>
      </c>
      <c r="C379" s="17">
        <v>0.15755695694796301</v>
      </c>
      <c r="D379" s="17">
        <v>0.16433864553683</v>
      </c>
      <c r="E379" s="17">
        <v>0.146825230235583</v>
      </c>
      <c r="F379" s="17"/>
      <c r="G379" s="17">
        <v>0.15254899038497899</v>
      </c>
      <c r="H379" s="17">
        <v>0.13204372689281499</v>
      </c>
      <c r="I379" s="17">
        <v>0.185529510818113</v>
      </c>
      <c r="J379" s="17"/>
      <c r="K379" s="17">
        <v>0.125642590950623</v>
      </c>
      <c r="L379" s="17">
        <v>0.13225708442949499</v>
      </c>
      <c r="M379" s="17">
        <v>0.18026020626121</v>
      </c>
      <c r="N379" s="17">
        <v>0.21625278339335499</v>
      </c>
      <c r="O379" s="17">
        <v>0.203125115503135</v>
      </c>
      <c r="P379" s="17">
        <v>0.21132884888027201</v>
      </c>
      <c r="Q379" s="17">
        <v>0.203420081498661</v>
      </c>
      <c r="R379" s="17">
        <v>0.14275117925443001</v>
      </c>
      <c r="S379" s="17">
        <v>0.141079984644609</v>
      </c>
      <c r="T379" s="17">
        <v>2.77634308556194E-2</v>
      </c>
      <c r="U379" s="17">
        <v>0.19134825130074901</v>
      </c>
      <c r="V379" s="17">
        <v>0.145414077562561</v>
      </c>
      <c r="W379" s="17"/>
      <c r="X379" s="17">
        <v>0.154283854043369</v>
      </c>
      <c r="Y379" s="17">
        <v>0.15302270275414501</v>
      </c>
      <c r="Z379" s="17">
        <v>0.14118855528680699</v>
      </c>
      <c r="AA379" s="17">
        <v>0.19555857451828201</v>
      </c>
      <c r="AB379" s="17">
        <v>0.309304680422747</v>
      </c>
      <c r="AC379" s="17"/>
      <c r="AD379" s="17">
        <v>0.157321191027819</v>
      </c>
    </row>
    <row r="380" spans="2:30" x14ac:dyDescent="0.35">
      <c r="B380" t="s">
        <v>180</v>
      </c>
      <c r="C380" s="17">
        <v>0.31869294535696902</v>
      </c>
      <c r="D380" s="17">
        <v>0.30556100204756897</v>
      </c>
      <c r="E380" s="17">
        <v>0.33184032624758703</v>
      </c>
      <c r="F380" s="17"/>
      <c r="G380" s="17">
        <v>0.32128686949185398</v>
      </c>
      <c r="H380" s="17">
        <v>0.31893973240147</v>
      </c>
      <c r="I380" s="17">
        <v>0.316187639285753</v>
      </c>
      <c r="J380" s="17"/>
      <c r="K380" s="17">
        <v>0.34481918563809499</v>
      </c>
      <c r="L380" s="17">
        <v>0.27543027824808802</v>
      </c>
      <c r="M380" s="17">
        <v>0.223242060535044</v>
      </c>
      <c r="N380" s="17">
        <v>0.27771636993507498</v>
      </c>
      <c r="O380" s="17">
        <v>0.43789505026127601</v>
      </c>
      <c r="P380" s="17">
        <v>0.36177899231571597</v>
      </c>
      <c r="Q380" s="17">
        <v>0.29022403264322</v>
      </c>
      <c r="R380" s="17">
        <v>0.225304236798237</v>
      </c>
      <c r="S380" s="17">
        <v>0.25832109530238001</v>
      </c>
      <c r="T380" s="17">
        <v>0.37713827726111199</v>
      </c>
      <c r="U380" s="17">
        <v>0.41474987456745299</v>
      </c>
      <c r="V380" s="17">
        <v>0.46989817898613101</v>
      </c>
      <c r="W380" s="17"/>
      <c r="X380" s="17">
        <v>0.28137072578386102</v>
      </c>
      <c r="Y380" s="17">
        <v>0.33493933141395899</v>
      </c>
      <c r="Z380" s="17">
        <v>0.360487211178116</v>
      </c>
      <c r="AA380" s="17">
        <v>0.26717662555895599</v>
      </c>
      <c r="AB380" s="17">
        <v>0</v>
      </c>
      <c r="AC380" s="17"/>
      <c r="AD380" s="17">
        <v>0.31734354799415698</v>
      </c>
    </row>
    <row r="381" spans="2:30" x14ac:dyDescent="0.35">
      <c r="B381" t="s">
        <v>181</v>
      </c>
      <c r="C381" s="17">
        <v>0.26274659598785499</v>
      </c>
      <c r="D381" s="17">
        <v>0.24223848649358801</v>
      </c>
      <c r="E381" s="17">
        <v>0.286718925413181</v>
      </c>
      <c r="F381" s="17"/>
      <c r="G381" s="17">
        <v>0.24738885262615801</v>
      </c>
      <c r="H381" s="17">
        <v>0.30069663016559101</v>
      </c>
      <c r="I381" s="17">
        <v>0.24116105488561301</v>
      </c>
      <c r="J381" s="17"/>
      <c r="K381" s="17">
        <v>0.244785517225559</v>
      </c>
      <c r="L381" s="17">
        <v>0.30733405450984602</v>
      </c>
      <c r="M381" s="17">
        <v>0.23267983493084399</v>
      </c>
      <c r="N381" s="17">
        <v>0.27164403472142101</v>
      </c>
      <c r="O381" s="17">
        <v>0.17804704360166601</v>
      </c>
      <c r="P381" s="17">
        <v>0.24881018812946701</v>
      </c>
      <c r="Q381" s="17">
        <v>0.27706784398353901</v>
      </c>
      <c r="R381" s="17">
        <v>0.31489435272426702</v>
      </c>
      <c r="S381" s="17">
        <v>0.26301881574187302</v>
      </c>
      <c r="T381" s="17">
        <v>0.34058660786427403</v>
      </c>
      <c r="U381" s="17">
        <v>0.23146541834175399</v>
      </c>
      <c r="V381" s="17">
        <v>0.191318313797918</v>
      </c>
      <c r="W381" s="17"/>
      <c r="X381" s="17">
        <v>0.266195419355852</v>
      </c>
      <c r="Y381" s="17">
        <v>0.27094775418767097</v>
      </c>
      <c r="Z381" s="17">
        <v>0.25349405340127301</v>
      </c>
      <c r="AA381" s="17">
        <v>0.30029420037397497</v>
      </c>
      <c r="AB381" s="17">
        <v>0</v>
      </c>
      <c r="AC381" s="17"/>
      <c r="AD381" s="17">
        <v>0.25647940367302302</v>
      </c>
    </row>
    <row r="382" spans="2:30" x14ac:dyDescent="0.35">
      <c r="B382" t="s">
        <v>158</v>
      </c>
      <c r="C382" s="17">
        <v>0.11168818322348199</v>
      </c>
      <c r="D382" s="17">
        <v>0.124552676766814</v>
      </c>
      <c r="E382" s="17">
        <v>0.100576941917742</v>
      </c>
      <c r="F382" s="17"/>
      <c r="G382" s="17">
        <v>0.123071204891653</v>
      </c>
      <c r="H382" s="17">
        <v>0.103972468542575</v>
      </c>
      <c r="I382" s="17">
        <v>0.108824645080278</v>
      </c>
      <c r="J382" s="17"/>
      <c r="K382" s="17">
        <v>9.0735285872346902E-2</v>
      </c>
      <c r="L382" s="17">
        <v>0.161549882352442</v>
      </c>
      <c r="M382" s="17">
        <v>0.143515765326792</v>
      </c>
      <c r="N382" s="17">
        <v>9.6313646368566805E-2</v>
      </c>
      <c r="O382" s="17">
        <v>5.8965647004973899E-2</v>
      </c>
      <c r="P382" s="17">
        <v>9.3617756444359504E-2</v>
      </c>
      <c r="Q382" s="17">
        <v>0.100404515443569</v>
      </c>
      <c r="R382" s="17">
        <v>0.20118125470722401</v>
      </c>
      <c r="S382" s="17">
        <v>0.137422695066449</v>
      </c>
      <c r="T382" s="17">
        <v>0.117350758328438</v>
      </c>
      <c r="U382" s="17">
        <v>4.2235110242197602E-2</v>
      </c>
      <c r="V382" s="17">
        <v>4.1653842213640997E-2</v>
      </c>
      <c r="W382" s="17"/>
      <c r="X382" s="17">
        <v>0.129291750183052</v>
      </c>
      <c r="Y382" s="17">
        <v>0.11388399308097601</v>
      </c>
      <c r="Z382" s="17">
        <v>9.8893503012279504E-2</v>
      </c>
      <c r="AA382" s="17">
        <v>7.7216371114979906E-2</v>
      </c>
      <c r="AB382" s="17">
        <v>0.55213112475066395</v>
      </c>
      <c r="AC382" s="17"/>
      <c r="AD382" s="17">
        <v>0.133147063380613</v>
      </c>
    </row>
    <row r="383" spans="2:30" x14ac:dyDescent="0.35">
      <c r="B383" t="s">
        <v>182</v>
      </c>
      <c r="C383" s="17">
        <v>8.9689271815454996E-2</v>
      </c>
      <c r="D383" s="17">
        <v>9.2592485699978203E-2</v>
      </c>
      <c r="E383" s="17">
        <v>8.4830541850516195E-2</v>
      </c>
      <c r="F383" s="17"/>
      <c r="G383" s="17">
        <v>0.107050713154065</v>
      </c>
      <c r="H383" s="17">
        <v>8.8990690724614796E-2</v>
      </c>
      <c r="I383" s="17">
        <v>7.5092850438515504E-2</v>
      </c>
      <c r="J383" s="17"/>
      <c r="K383" s="17">
        <v>9.3329168729039902E-2</v>
      </c>
      <c r="L383" s="17">
        <v>8.5667654133299395E-2</v>
      </c>
      <c r="M383" s="17">
        <v>0.131232512627349</v>
      </c>
      <c r="N383" s="17">
        <v>0.103442731831607</v>
      </c>
      <c r="O383" s="17">
        <v>8.7446660233929399E-2</v>
      </c>
      <c r="P383" s="17">
        <v>5.6593419596961098E-2</v>
      </c>
      <c r="Q383" s="17">
        <v>9.4513149973921295E-2</v>
      </c>
      <c r="R383" s="17">
        <v>9.1050345698776305E-2</v>
      </c>
      <c r="S383" s="17">
        <v>9.8412664482062998E-2</v>
      </c>
      <c r="T383" s="17">
        <v>6.06294371906302E-2</v>
      </c>
      <c r="U383" s="17">
        <v>6.1318122411774E-2</v>
      </c>
      <c r="V383" s="17">
        <v>0.117356705579116</v>
      </c>
      <c r="W383" s="17"/>
      <c r="X383" s="17">
        <v>0.107174665461594</v>
      </c>
      <c r="Y383" s="17">
        <v>8.2420089488471196E-2</v>
      </c>
      <c r="Z383" s="17">
        <v>6.3443446278554902E-2</v>
      </c>
      <c r="AA383" s="17">
        <v>8.6750993867192705E-2</v>
      </c>
      <c r="AB383" s="17">
        <v>0</v>
      </c>
      <c r="AC383" s="17"/>
      <c r="AD383" s="17">
        <v>6.8678321397091194E-2</v>
      </c>
    </row>
    <row r="384" spans="2:30" x14ac:dyDescent="0.35">
      <c r="B384" t="s">
        <v>159</v>
      </c>
      <c r="C384" s="17">
        <v>0.21718300361623799</v>
      </c>
      <c r="D384" s="17">
        <v>0.23505534899205099</v>
      </c>
      <c r="E384" s="17">
        <v>0.196033264570974</v>
      </c>
      <c r="F384" s="17"/>
      <c r="G384" s="17">
        <v>0.20120235983626999</v>
      </c>
      <c r="H384" s="17">
        <v>0.18740047816574901</v>
      </c>
      <c r="I384" s="17">
        <v>0.25873381030984099</v>
      </c>
      <c r="J384" s="17"/>
      <c r="K384" s="17">
        <v>0.226330842534959</v>
      </c>
      <c r="L384" s="17">
        <v>0.17001813075632499</v>
      </c>
      <c r="M384" s="17">
        <v>0.26932982657997001</v>
      </c>
      <c r="N384" s="17">
        <v>0.25088321714333001</v>
      </c>
      <c r="O384" s="17">
        <v>0.23764559889815501</v>
      </c>
      <c r="P384" s="17">
        <v>0.23919964351349601</v>
      </c>
      <c r="Q384" s="17">
        <v>0.23779045795574999</v>
      </c>
      <c r="R384" s="17">
        <v>0.16756981007149599</v>
      </c>
      <c r="S384" s="17">
        <v>0.24282472940723501</v>
      </c>
      <c r="T384" s="17">
        <v>0.104294919355546</v>
      </c>
      <c r="U384" s="17">
        <v>0.25023147443682198</v>
      </c>
      <c r="V384" s="17">
        <v>0.17977295942319399</v>
      </c>
      <c r="W384" s="17"/>
      <c r="X384" s="17">
        <v>0.21596743921564199</v>
      </c>
      <c r="Y384" s="17">
        <v>0.197808831828923</v>
      </c>
      <c r="Z384" s="17">
        <v>0.22368178612977699</v>
      </c>
      <c r="AA384" s="17">
        <v>0.26856180908489702</v>
      </c>
      <c r="AB384" s="17">
        <v>0.447868875249336</v>
      </c>
      <c r="AC384" s="17"/>
      <c r="AD384" s="17">
        <v>0.22435166355511599</v>
      </c>
    </row>
    <row r="385" spans="2:30" x14ac:dyDescent="0.35">
      <c r="B385" t="s">
        <v>160</v>
      </c>
      <c r="C385" s="17">
        <v>0.374434779211338</v>
      </c>
      <c r="D385" s="17">
        <v>0.36679116326040201</v>
      </c>
      <c r="E385" s="17">
        <v>0.38729586733092303</v>
      </c>
      <c r="F385" s="17"/>
      <c r="G385" s="17">
        <v>0.37046005751781003</v>
      </c>
      <c r="H385" s="17">
        <v>0.40466909870816598</v>
      </c>
      <c r="I385" s="17">
        <v>0.34998569996589102</v>
      </c>
      <c r="J385" s="17"/>
      <c r="K385" s="17">
        <v>0.335520803097906</v>
      </c>
      <c r="L385" s="17">
        <v>0.46888393686228702</v>
      </c>
      <c r="M385" s="17">
        <v>0.37619560025763699</v>
      </c>
      <c r="N385" s="17">
        <v>0.367957681089988</v>
      </c>
      <c r="O385" s="17">
        <v>0.23701269060663999</v>
      </c>
      <c r="P385" s="17">
        <v>0.34242794457382703</v>
      </c>
      <c r="Q385" s="17">
        <v>0.377472359427108</v>
      </c>
      <c r="R385" s="17">
        <v>0.51607560743149095</v>
      </c>
      <c r="S385" s="17">
        <v>0.40044151080832202</v>
      </c>
      <c r="T385" s="17">
        <v>0.45793736619271103</v>
      </c>
      <c r="U385" s="17">
        <v>0.273700528583951</v>
      </c>
      <c r="V385" s="17">
        <v>0.23297215601155899</v>
      </c>
      <c r="W385" s="17"/>
      <c r="X385" s="17">
        <v>0.39548716953890301</v>
      </c>
      <c r="Y385" s="17">
        <v>0.384831747268647</v>
      </c>
      <c r="Z385" s="17">
        <v>0.35238755641355302</v>
      </c>
      <c r="AA385" s="17">
        <v>0.377510571488955</v>
      </c>
      <c r="AB385" s="17">
        <v>0.55213112475066395</v>
      </c>
      <c r="AC385" s="17"/>
      <c r="AD385" s="17">
        <v>0.38962646705363602</v>
      </c>
    </row>
    <row r="386" spans="2:30" x14ac:dyDescent="0.35">
      <c r="B386" t="s">
        <v>161</v>
      </c>
      <c r="C386" s="17">
        <v>-0.15725177559510001</v>
      </c>
      <c r="D386" s="17">
        <v>-0.13173581426835099</v>
      </c>
      <c r="E386" s="17">
        <v>-0.191262602759949</v>
      </c>
      <c r="F386" s="17"/>
      <c r="G386" s="17">
        <v>-0.16925769768154</v>
      </c>
      <c r="H386" s="17">
        <v>-0.217268620542417</v>
      </c>
      <c r="I386" s="17">
        <v>-9.1251889656050106E-2</v>
      </c>
      <c r="J386" s="17"/>
      <c r="K386" s="17">
        <v>-0.109189960562947</v>
      </c>
      <c r="L386" s="17">
        <v>-0.29886580610596197</v>
      </c>
      <c r="M386" s="17">
        <v>-0.106865773677666</v>
      </c>
      <c r="N386" s="17">
        <v>-0.117074463946659</v>
      </c>
      <c r="O386" s="17">
        <v>6.3290829151518803E-4</v>
      </c>
      <c r="P386" s="17">
        <v>-0.103228301060331</v>
      </c>
      <c r="Q386" s="17">
        <v>-0.13968190147135801</v>
      </c>
      <c r="R386" s="17">
        <v>-0.34850579735999498</v>
      </c>
      <c r="S386" s="17">
        <v>-0.15761678140108701</v>
      </c>
      <c r="T386" s="17">
        <v>-0.353642446837165</v>
      </c>
      <c r="U386" s="17">
        <v>-2.3469054147129399E-2</v>
      </c>
      <c r="V386" s="17">
        <v>-5.3199196588364597E-2</v>
      </c>
      <c r="W386" s="17"/>
      <c r="X386" s="17">
        <v>-0.17951973032326099</v>
      </c>
      <c r="Y386" s="17">
        <v>-0.18702291543972499</v>
      </c>
      <c r="Z386" s="17">
        <v>-0.128705770283776</v>
      </c>
      <c r="AA386" s="17">
        <v>-0.108948762404058</v>
      </c>
      <c r="AB386" s="17">
        <v>-0.10426224950132799</v>
      </c>
      <c r="AC386" s="17"/>
      <c r="AD386" s="17">
        <v>-0.16527480349852</v>
      </c>
    </row>
    <row r="387" spans="2:30" x14ac:dyDescent="0.35">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row>
    <row r="388" spans="2:30" x14ac:dyDescent="0.35">
      <c r="B388" s="6" t="s">
        <v>206</v>
      </c>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row>
    <row r="389" spans="2:30" x14ac:dyDescent="0.35">
      <c r="B389" s="26" t="s">
        <v>52</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row>
    <row r="390" spans="2:30" x14ac:dyDescent="0.35">
      <c r="B390" t="s">
        <v>189</v>
      </c>
      <c r="C390" s="17">
        <v>0.63548624380418195</v>
      </c>
      <c r="D390" s="17">
        <v>0.61675071097516598</v>
      </c>
      <c r="E390" s="17">
        <v>0.65629768855840298</v>
      </c>
      <c r="F390" s="17"/>
      <c r="G390" s="17">
        <v>0.62782042339591304</v>
      </c>
      <c r="H390" s="17">
        <v>0.64526642111356003</v>
      </c>
      <c r="I390" s="17">
        <v>0.633178672498654</v>
      </c>
      <c r="J390" s="17"/>
      <c r="K390" s="17">
        <v>0.65469696385658604</v>
      </c>
      <c r="L390" s="17">
        <v>0.65356943890804597</v>
      </c>
      <c r="M390" s="17">
        <v>0.69650260530667296</v>
      </c>
      <c r="N390" s="17">
        <v>0.59216271899995998</v>
      </c>
      <c r="O390" s="17">
        <v>0.58739460829566903</v>
      </c>
      <c r="P390" s="17">
        <v>0.64256141822490598</v>
      </c>
      <c r="Q390" s="17">
        <v>0.56594701130286396</v>
      </c>
      <c r="R390" s="17">
        <v>0.74112237327841901</v>
      </c>
      <c r="S390" s="17">
        <v>0.59621374340239097</v>
      </c>
      <c r="T390" s="17">
        <v>0.71882944390527503</v>
      </c>
      <c r="U390" s="17">
        <v>0.58862067881117697</v>
      </c>
      <c r="V390" s="17">
        <v>0.58026978492103898</v>
      </c>
      <c r="W390" s="17"/>
      <c r="X390" s="17">
        <v>0.60071014699454905</v>
      </c>
      <c r="Y390" s="17">
        <v>0.65254061307897504</v>
      </c>
      <c r="Z390" s="17">
        <v>0.67413679530195103</v>
      </c>
      <c r="AA390" s="17">
        <v>0.48757223442143799</v>
      </c>
      <c r="AB390" s="17">
        <v>0.47116742362490699</v>
      </c>
      <c r="AC390" s="17"/>
      <c r="AD390" s="17">
        <v>0.61705514246932403</v>
      </c>
    </row>
    <row r="391" spans="2:30" x14ac:dyDescent="0.35">
      <c r="B391" t="s">
        <v>190</v>
      </c>
      <c r="C391" s="17">
        <v>0.613011330399165</v>
      </c>
      <c r="D391" s="17">
        <v>0.57864010329913995</v>
      </c>
      <c r="E391" s="17">
        <v>0.64829828856868599</v>
      </c>
      <c r="F391" s="17"/>
      <c r="G391" s="17">
        <v>0.63066009467490003</v>
      </c>
      <c r="H391" s="17">
        <v>0.59795711338414403</v>
      </c>
      <c r="I391" s="17">
        <v>0.61142824624856895</v>
      </c>
      <c r="J391" s="17"/>
      <c r="K391" s="17">
        <v>0.63186381367604505</v>
      </c>
      <c r="L391" s="17">
        <v>0.65090510274475299</v>
      </c>
      <c r="M391" s="17">
        <v>0.68372076319300401</v>
      </c>
      <c r="N391" s="17">
        <v>0.55628691235024896</v>
      </c>
      <c r="O391" s="17">
        <v>0.44416554076515202</v>
      </c>
      <c r="P391" s="17">
        <v>0.57815508488593204</v>
      </c>
      <c r="Q391" s="17">
        <v>0.59414415159751199</v>
      </c>
      <c r="R391" s="17">
        <v>0.65176308761811896</v>
      </c>
      <c r="S391" s="17">
        <v>0.58100985437016905</v>
      </c>
      <c r="T391" s="17">
        <v>0.71857976469088902</v>
      </c>
      <c r="U391" s="17">
        <v>0.68740292410538495</v>
      </c>
      <c r="V391" s="17">
        <v>0.58709304204996304</v>
      </c>
      <c r="W391" s="17"/>
      <c r="X391" s="17">
        <v>0.60542135258958096</v>
      </c>
      <c r="Y391" s="17">
        <v>0.63891573441584104</v>
      </c>
      <c r="Z391" s="17">
        <v>0.60130303623548698</v>
      </c>
      <c r="AA391" s="17">
        <v>0.41352525754157199</v>
      </c>
      <c r="AB391" s="17">
        <v>0.52883257637509296</v>
      </c>
      <c r="AC391" s="17"/>
      <c r="AD391" s="17">
        <v>0.62090165279074905</v>
      </c>
    </row>
    <row r="392" spans="2:30" x14ac:dyDescent="0.35">
      <c r="B392" t="s">
        <v>191</v>
      </c>
      <c r="C392" s="17">
        <v>0.491113213034445</v>
      </c>
      <c r="D392" s="17">
        <v>0.47428536536231902</v>
      </c>
      <c r="E392" s="17">
        <v>0.50697721214473102</v>
      </c>
      <c r="F392" s="17"/>
      <c r="G392" s="17">
        <v>0.484664462751278</v>
      </c>
      <c r="H392" s="17">
        <v>0.52264668284724702</v>
      </c>
      <c r="I392" s="17">
        <v>0.46763562990740298</v>
      </c>
      <c r="J392" s="17"/>
      <c r="K392" s="17">
        <v>0.46690788021956903</v>
      </c>
      <c r="L392" s="17">
        <v>0.51720992390872</v>
      </c>
      <c r="M392" s="17">
        <v>0.51207704426313105</v>
      </c>
      <c r="N392" s="17">
        <v>0.46960999764806999</v>
      </c>
      <c r="O392" s="17">
        <v>0.42687398971650298</v>
      </c>
      <c r="P392" s="17">
        <v>0.57342151679389197</v>
      </c>
      <c r="Q392" s="17">
        <v>0.56777261694551295</v>
      </c>
      <c r="R392" s="17">
        <v>0.58712282498961899</v>
      </c>
      <c r="S392" s="17">
        <v>0.43195709766777202</v>
      </c>
      <c r="T392" s="17">
        <v>0.49451036312128599</v>
      </c>
      <c r="U392" s="17">
        <v>0.43709562358607801</v>
      </c>
      <c r="V392" s="17">
        <v>0.34817429527504501</v>
      </c>
      <c r="W392" s="17"/>
      <c r="X392" s="17">
        <v>0.435164977815513</v>
      </c>
      <c r="Y392" s="17">
        <v>0.54250569326296005</v>
      </c>
      <c r="Z392" s="17">
        <v>0.51611328391207101</v>
      </c>
      <c r="AA392" s="17">
        <v>0.22037587534220701</v>
      </c>
      <c r="AB392" s="17">
        <v>0.52271164853760099</v>
      </c>
      <c r="AC392" s="17"/>
      <c r="AD392" s="17">
        <v>0.492421104990928</v>
      </c>
    </row>
    <row r="393" spans="2:30" x14ac:dyDescent="0.35">
      <c r="B393" t="s">
        <v>192</v>
      </c>
      <c r="C393" s="17">
        <v>0.440122433739151</v>
      </c>
      <c r="D393" s="17">
        <v>0.38766147776774201</v>
      </c>
      <c r="E393" s="17">
        <v>0.48911476559855399</v>
      </c>
      <c r="F393" s="17"/>
      <c r="G393" s="17">
        <v>0.39446695994458503</v>
      </c>
      <c r="H393" s="17">
        <v>0.43263462460591601</v>
      </c>
      <c r="I393" s="17">
        <v>0.48712353534792102</v>
      </c>
      <c r="J393" s="17"/>
      <c r="K393" s="17">
        <v>0.42141131507250401</v>
      </c>
      <c r="L393" s="17">
        <v>0.42333174597534401</v>
      </c>
      <c r="M393" s="17">
        <v>0.50038063495084795</v>
      </c>
      <c r="N393" s="17">
        <v>0.39054349335354699</v>
      </c>
      <c r="O393" s="17">
        <v>0.414652390722627</v>
      </c>
      <c r="P393" s="17">
        <v>0.47584172129975899</v>
      </c>
      <c r="Q393" s="17">
        <v>0.40433943259980798</v>
      </c>
      <c r="R393" s="17">
        <v>0.49093786672077599</v>
      </c>
      <c r="S393" s="17">
        <v>0.40654878162305003</v>
      </c>
      <c r="T393" s="17">
        <v>0.513227317659805</v>
      </c>
      <c r="U393" s="17">
        <v>0.497909491531485</v>
      </c>
      <c r="V393" s="17">
        <v>0.40681733461578401</v>
      </c>
      <c r="W393" s="17"/>
      <c r="X393" s="17">
        <v>0.361633983770422</v>
      </c>
      <c r="Y393" s="17">
        <v>0.467424602507443</v>
      </c>
      <c r="Z393" s="17">
        <v>0.471503638169329</v>
      </c>
      <c r="AA393" s="17">
        <v>0.41170181865035799</v>
      </c>
      <c r="AB393" s="17">
        <v>0.55213112475066395</v>
      </c>
      <c r="AC393" s="17"/>
      <c r="AD393" s="17">
        <v>0.44285579532084202</v>
      </c>
    </row>
    <row r="394" spans="2:30" x14ac:dyDescent="0.35">
      <c r="B394" t="s">
        <v>193</v>
      </c>
      <c r="C394" s="17">
        <v>0.43573111986525598</v>
      </c>
      <c r="D394" s="17">
        <v>0.407204469205737</v>
      </c>
      <c r="E394" s="17">
        <v>0.46445136535820303</v>
      </c>
      <c r="F394" s="17"/>
      <c r="G394" s="17">
        <v>0.42550137906511298</v>
      </c>
      <c r="H394" s="17">
        <v>0.43981353733722001</v>
      </c>
      <c r="I394" s="17">
        <v>0.44093958327809102</v>
      </c>
      <c r="J394" s="17"/>
      <c r="K394" s="17">
        <v>0.53357303495237696</v>
      </c>
      <c r="L394" s="17">
        <v>0.362743528689077</v>
      </c>
      <c r="M394" s="17">
        <v>0.47082996798789201</v>
      </c>
      <c r="N394" s="17">
        <v>0.41190455714284502</v>
      </c>
      <c r="O394" s="17">
        <v>0.37921667871471298</v>
      </c>
      <c r="P394" s="17">
        <v>0.465226953046665</v>
      </c>
      <c r="Q394" s="17">
        <v>0.45057799649711799</v>
      </c>
      <c r="R394" s="17">
        <v>0.40522536828226402</v>
      </c>
      <c r="S394" s="17">
        <v>0.43870756728970101</v>
      </c>
      <c r="T394" s="17">
        <v>0.39484349761545801</v>
      </c>
      <c r="U394" s="17">
        <v>0.41409244673924001</v>
      </c>
      <c r="V394" s="17">
        <v>0.46222948957490501</v>
      </c>
      <c r="W394" s="17"/>
      <c r="X394" s="17">
        <v>0.48626633877064002</v>
      </c>
      <c r="Y394" s="17">
        <v>0.43125169568896299</v>
      </c>
      <c r="Z394" s="17">
        <v>0.42575177091473798</v>
      </c>
      <c r="AA394" s="17">
        <v>0.21000989822740701</v>
      </c>
      <c r="AB394" s="17">
        <v>0.47116742362490699</v>
      </c>
      <c r="AC394" s="17"/>
      <c r="AD394" s="17">
        <v>0.430241529841209</v>
      </c>
    </row>
    <row r="395" spans="2:30" x14ac:dyDescent="0.35">
      <c r="B395" t="s">
        <v>194</v>
      </c>
      <c r="C395" s="17">
        <v>0.43406483829613102</v>
      </c>
      <c r="D395" s="17">
        <v>0.41747199445130101</v>
      </c>
      <c r="E395" s="17">
        <v>0.45008505704267698</v>
      </c>
      <c r="F395" s="17"/>
      <c r="G395" s="17">
        <v>0.44038197818601998</v>
      </c>
      <c r="H395" s="17">
        <v>0.45321563093120998</v>
      </c>
      <c r="I395" s="17">
        <v>0.41082225971795799</v>
      </c>
      <c r="J395" s="17"/>
      <c r="K395" s="17">
        <v>0.39006338681097502</v>
      </c>
      <c r="L395" s="17">
        <v>0.47241970731099098</v>
      </c>
      <c r="M395" s="17">
        <v>0.52526124056114898</v>
      </c>
      <c r="N395" s="17">
        <v>0.41322652899731799</v>
      </c>
      <c r="O395" s="17">
        <v>0.37558277904967902</v>
      </c>
      <c r="P395" s="17">
        <v>0.43077526124385002</v>
      </c>
      <c r="Q395" s="17">
        <v>0.402827843367912</v>
      </c>
      <c r="R395" s="17">
        <v>0.56185386179843899</v>
      </c>
      <c r="S395" s="17">
        <v>0.38313581483178599</v>
      </c>
      <c r="T395" s="17">
        <v>0.45622709088333502</v>
      </c>
      <c r="U395" s="17">
        <v>0.52034579817544802</v>
      </c>
      <c r="V395" s="17">
        <v>0.34792282662137203</v>
      </c>
      <c r="W395" s="17"/>
      <c r="X395" s="17">
        <v>0.42416292944538497</v>
      </c>
      <c r="Y395" s="17">
        <v>0.47118995011756099</v>
      </c>
      <c r="Z395" s="17">
        <v>0.41356034144999299</v>
      </c>
      <c r="AA395" s="17">
        <v>0.26519746314592701</v>
      </c>
      <c r="AB395" s="17">
        <v>0.13856419482658899</v>
      </c>
      <c r="AC395" s="17"/>
      <c r="AD395" s="17">
        <v>0.42785254006581802</v>
      </c>
    </row>
    <row r="396" spans="2:30" x14ac:dyDescent="0.35">
      <c r="B396" t="s">
        <v>195</v>
      </c>
      <c r="C396" s="17">
        <v>0.390282216996366</v>
      </c>
      <c r="D396" s="17">
        <v>0.42144974046339301</v>
      </c>
      <c r="E396" s="17">
        <v>0.358345856602103</v>
      </c>
      <c r="F396" s="17"/>
      <c r="G396" s="17">
        <v>0.37859732341690699</v>
      </c>
      <c r="H396" s="17">
        <v>0.392077935415513</v>
      </c>
      <c r="I396" s="17">
        <v>0.39888125366418298</v>
      </c>
      <c r="J396" s="17"/>
      <c r="K396" s="17">
        <v>0.42668045867864801</v>
      </c>
      <c r="L396" s="17">
        <v>0.38262644215043301</v>
      </c>
      <c r="M396" s="17">
        <v>0.449950412357638</v>
      </c>
      <c r="N396" s="17">
        <v>0.27868297211034598</v>
      </c>
      <c r="O396" s="17">
        <v>0.31587437294364001</v>
      </c>
      <c r="P396" s="17">
        <v>0.43229472375551398</v>
      </c>
      <c r="Q396" s="17">
        <v>0.40226354224912803</v>
      </c>
      <c r="R396" s="17">
        <v>0.26000331345420402</v>
      </c>
      <c r="S396" s="17">
        <v>0.37223779457074901</v>
      </c>
      <c r="T396" s="17">
        <v>0.47949554121156102</v>
      </c>
      <c r="U396" s="17">
        <v>0.48956247945682702</v>
      </c>
      <c r="V396" s="17">
        <v>0.28513284371907499</v>
      </c>
      <c r="W396" s="17"/>
      <c r="X396" s="17">
        <v>0.40608459241742001</v>
      </c>
      <c r="Y396" s="17">
        <v>0.381611070326421</v>
      </c>
      <c r="Z396" s="17">
        <v>0.390057206320364</v>
      </c>
      <c r="AA396" s="17">
        <v>0.31091803007632801</v>
      </c>
      <c r="AB396" s="17">
        <v>0.332603228798318</v>
      </c>
      <c r="AC396" s="17"/>
      <c r="AD396" s="17">
        <v>0.39418650832493701</v>
      </c>
    </row>
    <row r="397" spans="2:30" x14ac:dyDescent="0.35">
      <c r="B397" t="s">
        <v>196</v>
      </c>
      <c r="C397" s="17">
        <v>0.37865491379842098</v>
      </c>
      <c r="D397" s="17">
        <v>0.36910715448631698</v>
      </c>
      <c r="E397" s="17">
        <v>0.38970695425039498</v>
      </c>
      <c r="F397" s="17"/>
      <c r="G397" s="17">
        <v>0.36781607015677098</v>
      </c>
      <c r="H397" s="17">
        <v>0.36333337181184999</v>
      </c>
      <c r="I397" s="17">
        <v>0.40232869886029798</v>
      </c>
      <c r="J397" s="17"/>
      <c r="K397" s="17">
        <v>0.375494405247073</v>
      </c>
      <c r="L397" s="17">
        <v>0.34692564595026298</v>
      </c>
      <c r="M397" s="17">
        <v>0.464846583343755</v>
      </c>
      <c r="N397" s="17">
        <v>0.23670494193748301</v>
      </c>
      <c r="O397" s="17">
        <v>0.31098710243754701</v>
      </c>
      <c r="P397" s="17">
        <v>0.42379993238289798</v>
      </c>
      <c r="Q397" s="17">
        <v>0.42256259229162302</v>
      </c>
      <c r="R397" s="17">
        <v>0.37350905264692302</v>
      </c>
      <c r="S397" s="17">
        <v>0.41168244971698797</v>
      </c>
      <c r="T397" s="17">
        <v>0.32189292841995798</v>
      </c>
      <c r="U397" s="17">
        <v>0.49815885123667702</v>
      </c>
      <c r="V397" s="17">
        <v>0.46249976817296601</v>
      </c>
      <c r="W397" s="17"/>
      <c r="X397" s="17">
        <v>0.35601258837294197</v>
      </c>
      <c r="Y397" s="17">
        <v>0.38417473484254799</v>
      </c>
      <c r="Z397" s="17">
        <v>0.407105542177853</v>
      </c>
      <c r="AA397" s="17">
        <v>0.389754885160083</v>
      </c>
      <c r="AB397" s="17">
        <v>0.16461955775866599</v>
      </c>
      <c r="AC397" s="17"/>
      <c r="AD397" s="17">
        <v>0.37395021082954599</v>
      </c>
    </row>
    <row r="398" spans="2:30" x14ac:dyDescent="0.35">
      <c r="B398" t="s">
        <v>197</v>
      </c>
      <c r="C398" s="17">
        <v>0.336629626496807</v>
      </c>
      <c r="D398" s="17">
        <v>0.30917883483765102</v>
      </c>
      <c r="E398" s="17">
        <v>0.36191298677399802</v>
      </c>
      <c r="F398" s="17"/>
      <c r="G398" s="17">
        <v>0.34108993206518101</v>
      </c>
      <c r="H398" s="17">
        <v>0.35047250781288602</v>
      </c>
      <c r="I398" s="17">
        <v>0.31992207104270398</v>
      </c>
      <c r="J398" s="17"/>
      <c r="K398" s="17">
        <v>0.379966141651089</v>
      </c>
      <c r="L398" s="17">
        <v>0.307229074648874</v>
      </c>
      <c r="M398" s="17">
        <v>0.40522485761288002</v>
      </c>
      <c r="N398" s="17">
        <v>0.37030217664947801</v>
      </c>
      <c r="O398" s="17">
        <v>0.38915206875722902</v>
      </c>
      <c r="P398" s="17">
        <v>0.30176000418893301</v>
      </c>
      <c r="Q398" s="17">
        <v>0.30982821963089402</v>
      </c>
      <c r="R398" s="17">
        <v>0.285071470626795</v>
      </c>
      <c r="S398" s="17">
        <v>0.338683555042326</v>
      </c>
      <c r="T398" s="17">
        <v>0.258886491948907</v>
      </c>
      <c r="U398" s="17">
        <v>0.35121748497948302</v>
      </c>
      <c r="V398" s="17">
        <v>0.273277628635551</v>
      </c>
      <c r="W398" s="17"/>
      <c r="X398" s="17">
        <v>0.36693322504262299</v>
      </c>
      <c r="Y398" s="17">
        <v>0.35556469631748</v>
      </c>
      <c r="Z398" s="17">
        <v>0.313674897415127</v>
      </c>
      <c r="AA398" s="17">
        <v>0.16010272749923299</v>
      </c>
      <c r="AB398" s="17">
        <v>0.13856419482658899</v>
      </c>
      <c r="AC398" s="17"/>
      <c r="AD398" s="17">
        <v>0.32660932777583701</v>
      </c>
    </row>
    <row r="399" spans="2:30" x14ac:dyDescent="0.35">
      <c r="B399" t="s">
        <v>198</v>
      </c>
      <c r="C399" s="17">
        <v>0.33347439799991402</v>
      </c>
      <c r="D399" s="17">
        <v>0.31245575100217499</v>
      </c>
      <c r="E399" s="17">
        <v>0.35926704286771299</v>
      </c>
      <c r="F399" s="17"/>
      <c r="G399" s="17">
        <v>0.36063868546767602</v>
      </c>
      <c r="H399" s="17">
        <v>0.312535178558347</v>
      </c>
      <c r="I399" s="17">
        <v>0.32897558748621197</v>
      </c>
      <c r="J399" s="17"/>
      <c r="K399" s="17">
        <v>0.37122646188723302</v>
      </c>
      <c r="L399" s="17">
        <v>0.344372206730578</v>
      </c>
      <c r="M399" s="17">
        <v>0.422376989865764</v>
      </c>
      <c r="N399" s="17">
        <v>0.29280187669675301</v>
      </c>
      <c r="O399" s="17">
        <v>0.2802119019255</v>
      </c>
      <c r="P399" s="17">
        <v>0.41405442233335799</v>
      </c>
      <c r="Q399" s="17">
        <v>0.27172892244314101</v>
      </c>
      <c r="R399" s="17">
        <v>0.371410688956339</v>
      </c>
      <c r="S399" s="17">
        <v>0.21592111910336301</v>
      </c>
      <c r="T399" s="17">
        <v>0.39931798350710102</v>
      </c>
      <c r="U399" s="17">
        <v>0.306549931841815</v>
      </c>
      <c r="V399" s="17">
        <v>0.306578845116531</v>
      </c>
      <c r="W399" s="17"/>
      <c r="X399" s="17">
        <v>0.36468876054919003</v>
      </c>
      <c r="Y399" s="17">
        <v>0.312494157433436</v>
      </c>
      <c r="Z399" s="17">
        <v>0.388908324093793</v>
      </c>
      <c r="AA399" s="17">
        <v>0.23586222509266</v>
      </c>
      <c r="AB399" s="17">
        <v>0.30318375258525498</v>
      </c>
      <c r="AC399" s="17"/>
      <c r="AD399" s="17">
        <v>0.31792620871565802</v>
      </c>
    </row>
    <row r="400" spans="2:30" x14ac:dyDescent="0.35">
      <c r="B400" t="s">
        <v>199</v>
      </c>
      <c r="C400" s="17">
        <v>0.31385238003989002</v>
      </c>
      <c r="D400" s="17">
        <v>0.31950255928000199</v>
      </c>
      <c r="E400" s="17">
        <v>0.31503107406016201</v>
      </c>
      <c r="F400" s="17"/>
      <c r="G400" s="17">
        <v>0.27389988978711199</v>
      </c>
      <c r="H400" s="17">
        <v>0.31251133249206298</v>
      </c>
      <c r="I400" s="17">
        <v>0.35016669223945901</v>
      </c>
      <c r="J400" s="17"/>
      <c r="K400" s="17">
        <v>0.37065908272173198</v>
      </c>
      <c r="L400" s="17">
        <v>0.25170258338597101</v>
      </c>
      <c r="M400" s="17">
        <v>0.37458233475895097</v>
      </c>
      <c r="N400" s="17">
        <v>0.186438361046286</v>
      </c>
      <c r="O400" s="17">
        <v>0.35266330064796497</v>
      </c>
      <c r="P400" s="17">
        <v>0.30846358603852903</v>
      </c>
      <c r="Q400" s="17">
        <v>0.34380652145475099</v>
      </c>
      <c r="R400" s="17">
        <v>0.323614320061483</v>
      </c>
      <c r="S400" s="17">
        <v>0.32115514975071402</v>
      </c>
      <c r="T400" s="17">
        <v>0.36099997537662498</v>
      </c>
      <c r="U400" s="17">
        <v>0.24862289153759301</v>
      </c>
      <c r="V400" s="17">
        <v>0.29513694120196499</v>
      </c>
      <c r="W400" s="17"/>
      <c r="X400" s="17">
        <v>0.32757603807562702</v>
      </c>
      <c r="Y400" s="17">
        <v>0.30382269262480899</v>
      </c>
      <c r="Z400" s="17">
        <v>0.38932094147579299</v>
      </c>
      <c r="AA400" s="17">
        <v>0.14972711380267101</v>
      </c>
      <c r="AB400" s="17">
        <v>0.36084890533544101</v>
      </c>
      <c r="AC400" s="17"/>
      <c r="AD400" s="17">
        <v>0.319667462461245</v>
      </c>
    </row>
    <row r="401" spans="2:30" x14ac:dyDescent="0.35">
      <c r="B401" t="s">
        <v>200</v>
      </c>
      <c r="C401" s="17">
        <v>0.31124329551504998</v>
      </c>
      <c r="D401" s="17">
        <v>0.26558103770015001</v>
      </c>
      <c r="E401" s="17">
        <v>0.35859861238535201</v>
      </c>
      <c r="F401" s="17"/>
      <c r="G401" s="17">
        <v>0.317765278862714</v>
      </c>
      <c r="H401" s="17">
        <v>0.31478505270710999</v>
      </c>
      <c r="I401" s="17">
        <v>0.30224469094210399</v>
      </c>
      <c r="J401" s="17"/>
      <c r="K401" s="17">
        <v>0.27044413523403199</v>
      </c>
      <c r="L401" s="17">
        <v>0.36564008589677399</v>
      </c>
      <c r="M401" s="17">
        <v>0.34197740896998902</v>
      </c>
      <c r="N401" s="17">
        <v>0.32894698890265001</v>
      </c>
      <c r="O401" s="17">
        <v>0.28274236644622203</v>
      </c>
      <c r="P401" s="17">
        <v>0.289827651166914</v>
      </c>
      <c r="Q401" s="17">
        <v>0.28878030019553502</v>
      </c>
      <c r="R401" s="17">
        <v>0.38584513957099198</v>
      </c>
      <c r="S401" s="17">
        <v>0.29531832642996397</v>
      </c>
      <c r="T401" s="17">
        <v>0.309980915801437</v>
      </c>
      <c r="U401" s="17">
        <v>0.39528159521835399</v>
      </c>
      <c r="V401" s="17">
        <v>0.15239917720676799</v>
      </c>
      <c r="W401" s="17"/>
      <c r="X401" s="17">
        <v>0.32050391433480702</v>
      </c>
      <c r="Y401" s="17">
        <v>0.32875779577651898</v>
      </c>
      <c r="Z401" s="17">
        <v>0.26146317082452603</v>
      </c>
      <c r="AA401" s="17">
        <v>0.31189052271474299</v>
      </c>
      <c r="AB401" s="17">
        <v>0.13856419482658899</v>
      </c>
      <c r="AC401" s="17"/>
      <c r="AD401" s="17">
        <v>0.31276799000262301</v>
      </c>
    </row>
    <row r="402" spans="2:30" x14ac:dyDescent="0.35">
      <c r="B402" t="s">
        <v>201</v>
      </c>
      <c r="C402" s="17">
        <v>0.29791377151577297</v>
      </c>
      <c r="D402" s="17">
        <v>0.31775216381315102</v>
      </c>
      <c r="E402" s="17">
        <v>0.27956173416107299</v>
      </c>
      <c r="F402" s="17"/>
      <c r="G402" s="17">
        <v>0.246137993710352</v>
      </c>
      <c r="H402" s="17">
        <v>0.26189571340561502</v>
      </c>
      <c r="I402" s="17">
        <v>0.37665190101142898</v>
      </c>
      <c r="J402" s="17"/>
      <c r="K402" s="17">
        <v>0.28144425273248402</v>
      </c>
      <c r="L402" s="17">
        <v>0.306181413720305</v>
      </c>
      <c r="M402" s="17">
        <v>0.32480896061387099</v>
      </c>
      <c r="N402" s="17">
        <v>0.31009245619967601</v>
      </c>
      <c r="O402" s="17">
        <v>0.26554995895619399</v>
      </c>
      <c r="P402" s="17">
        <v>0.29543949858665602</v>
      </c>
      <c r="Q402" s="17">
        <v>0.27927704040417101</v>
      </c>
      <c r="R402" s="17">
        <v>0.28573298228688898</v>
      </c>
      <c r="S402" s="17">
        <v>0.28490753627962301</v>
      </c>
      <c r="T402" s="17">
        <v>0.38365376475629798</v>
      </c>
      <c r="U402" s="17">
        <v>0.25393331006555803</v>
      </c>
      <c r="V402" s="17">
        <v>0.275309587992219</v>
      </c>
      <c r="W402" s="17"/>
      <c r="X402" s="17">
        <v>0.27030714752198398</v>
      </c>
      <c r="Y402" s="17">
        <v>0.30879670763075301</v>
      </c>
      <c r="Z402" s="17">
        <v>0.33482657284905198</v>
      </c>
      <c r="AA402" s="17">
        <v>0.29419716473768598</v>
      </c>
      <c r="AB402" s="17">
        <v>0.30594056714176099</v>
      </c>
      <c r="AC402" s="17"/>
      <c r="AD402" s="17">
        <v>0.28472149034981498</v>
      </c>
    </row>
    <row r="403" spans="2:30" x14ac:dyDescent="0.35">
      <c r="B403" t="s">
        <v>202</v>
      </c>
      <c r="C403" s="17">
        <v>0.22161319481108899</v>
      </c>
      <c r="D403" s="17">
        <v>0.25330479421769903</v>
      </c>
      <c r="E403" s="17">
        <v>0.193015905378702</v>
      </c>
      <c r="F403" s="17"/>
      <c r="G403" s="17">
        <v>0.17688065866517899</v>
      </c>
      <c r="H403" s="17">
        <v>0.21005450592893801</v>
      </c>
      <c r="I403" s="17">
        <v>0.27156580064818298</v>
      </c>
      <c r="J403" s="17"/>
      <c r="K403" s="17">
        <v>0.243578363584945</v>
      </c>
      <c r="L403" s="17">
        <v>0.193237892929087</v>
      </c>
      <c r="M403" s="17">
        <v>0.232136964367472</v>
      </c>
      <c r="N403" s="17">
        <v>0.23036192319198601</v>
      </c>
      <c r="O403" s="17">
        <v>0.28035708856786901</v>
      </c>
      <c r="P403" s="17">
        <v>0.25887521303202399</v>
      </c>
      <c r="Q403" s="17">
        <v>0.21225182981907201</v>
      </c>
      <c r="R403" s="17">
        <v>0.167419977370696</v>
      </c>
      <c r="S403" s="17">
        <v>0.216067288321594</v>
      </c>
      <c r="T403" s="17">
        <v>0.23522479293623499</v>
      </c>
      <c r="U403" s="17">
        <v>0.129972319711704</v>
      </c>
      <c r="V403" s="17">
        <v>0.152812488375725</v>
      </c>
      <c r="W403" s="17"/>
      <c r="X403" s="17">
        <v>0.22178854890508701</v>
      </c>
      <c r="Y403" s="17">
        <v>0.20606176211525401</v>
      </c>
      <c r="Z403" s="17">
        <v>0.25763157110085999</v>
      </c>
      <c r="AA403" s="17">
        <v>0.24417485230307401</v>
      </c>
      <c r="AB403" s="17">
        <v>0.167983671039652</v>
      </c>
      <c r="AC403" s="17"/>
      <c r="AD403" s="17">
        <v>0.232648306970029</v>
      </c>
    </row>
    <row r="404" spans="2:30" x14ac:dyDescent="0.35">
      <c r="B404" t="s">
        <v>203</v>
      </c>
      <c r="C404" s="17">
        <v>0.21402388485962101</v>
      </c>
      <c r="D404" s="17">
        <v>0.20829166934771801</v>
      </c>
      <c r="E404" s="17">
        <v>0.22501065292051201</v>
      </c>
      <c r="F404" s="17"/>
      <c r="G404" s="17">
        <v>0.160427132892008</v>
      </c>
      <c r="H404" s="17">
        <v>0.21880863790536401</v>
      </c>
      <c r="I404" s="17">
        <v>0.25665611195764398</v>
      </c>
      <c r="J404" s="17"/>
      <c r="K404" s="17">
        <v>0.23363997546554499</v>
      </c>
      <c r="L404" s="17">
        <v>0.232148153354474</v>
      </c>
      <c r="M404" s="17">
        <v>0.21899623402686599</v>
      </c>
      <c r="N404" s="17">
        <v>0.15273406087677899</v>
      </c>
      <c r="O404" s="17">
        <v>0.20823432133344799</v>
      </c>
      <c r="P404" s="17">
        <v>0.224073575314652</v>
      </c>
      <c r="Q404" s="17">
        <v>0.209517901443937</v>
      </c>
      <c r="R404" s="17">
        <v>0.117721076794223</v>
      </c>
      <c r="S404" s="17">
        <v>0.27696933356164499</v>
      </c>
      <c r="T404" s="17">
        <v>0.18774304292764399</v>
      </c>
      <c r="U404" s="17">
        <v>0.19988908611790199</v>
      </c>
      <c r="V404" s="17">
        <v>0.18744164883442099</v>
      </c>
      <c r="W404" s="17"/>
      <c r="X404" s="17">
        <v>0.187864287028431</v>
      </c>
      <c r="Y404" s="17">
        <v>0.20747022103701901</v>
      </c>
      <c r="Z404" s="17">
        <v>0.28260411628048798</v>
      </c>
      <c r="AA404" s="17">
        <v>0.16600280273740201</v>
      </c>
      <c r="AB404" s="17">
        <v>0.167983671039652</v>
      </c>
      <c r="AC404" s="17"/>
      <c r="AD404" s="17">
        <v>0.21104021807849599</v>
      </c>
    </row>
    <row r="405" spans="2:30" x14ac:dyDescent="0.35">
      <c r="B405" t="s">
        <v>204</v>
      </c>
      <c r="C405" s="17">
        <v>0.20486945036729701</v>
      </c>
      <c r="D405" s="17">
        <v>0.195855957119066</v>
      </c>
      <c r="E405" s="17">
        <v>0.21303603327192999</v>
      </c>
      <c r="F405" s="17"/>
      <c r="G405" s="17">
        <v>0.221678060108429</v>
      </c>
      <c r="H405" s="17">
        <v>0.19955698435088401</v>
      </c>
      <c r="I405" s="17">
        <v>0.195021914368188</v>
      </c>
      <c r="J405" s="17"/>
      <c r="K405" s="17">
        <v>0.26142957956453799</v>
      </c>
      <c r="L405" s="17">
        <v>0.232165090882445</v>
      </c>
      <c r="M405" s="17">
        <v>0.162159108900745</v>
      </c>
      <c r="N405" s="17">
        <v>0.20276490247282999</v>
      </c>
      <c r="O405" s="17">
        <v>0.19570514677119899</v>
      </c>
      <c r="P405" s="17">
        <v>0.19132624596594899</v>
      </c>
      <c r="Q405" s="17">
        <v>0.17114716186973</v>
      </c>
      <c r="R405" s="17">
        <v>0.117498397611977</v>
      </c>
      <c r="S405" s="17">
        <v>0.191641080659021</v>
      </c>
      <c r="T405" s="17">
        <v>0.223403145938151</v>
      </c>
      <c r="U405" s="17">
        <v>0.22403184468610601</v>
      </c>
      <c r="V405" s="17">
        <v>0.19689117550305699</v>
      </c>
      <c r="W405" s="17"/>
      <c r="X405" s="17">
        <v>0.24287473722912201</v>
      </c>
      <c r="Y405" s="17">
        <v>0.200070008290956</v>
      </c>
      <c r="Z405" s="17">
        <v>0.16842765454689401</v>
      </c>
      <c r="AA405" s="17">
        <v>0.152684918861625</v>
      </c>
      <c r="AB405" s="17">
        <v>0.13856419482658899</v>
      </c>
      <c r="AC405" s="17"/>
      <c r="AD405" s="17">
        <v>0.216034633225269</v>
      </c>
    </row>
    <row r="406" spans="2:30" x14ac:dyDescent="0.35">
      <c r="B406" t="s">
        <v>50</v>
      </c>
      <c r="C406" s="17">
        <v>3.05217573312275E-2</v>
      </c>
      <c r="D406" s="17">
        <v>3.7313384741038999E-2</v>
      </c>
      <c r="E406" s="17">
        <v>2.40049446495301E-2</v>
      </c>
      <c r="F406" s="17"/>
      <c r="G406" s="17">
        <v>2.1518934703822198E-2</v>
      </c>
      <c r="H406" s="17">
        <v>3.5949907220629802E-2</v>
      </c>
      <c r="I406" s="17">
        <v>3.34095363893403E-2</v>
      </c>
      <c r="J406" s="17"/>
      <c r="K406" s="17">
        <v>3.2750403234085998E-2</v>
      </c>
      <c r="L406" s="17">
        <v>6.9475631868598606E-2</v>
      </c>
      <c r="M406" s="17">
        <v>3.1585978828654403E-2</v>
      </c>
      <c r="N406" s="17">
        <v>3.9179440836952399E-2</v>
      </c>
      <c r="O406" s="17">
        <v>1.35462681656764E-2</v>
      </c>
      <c r="P406" s="17">
        <v>1.03800292651251E-2</v>
      </c>
      <c r="Q406" s="17">
        <v>1.1938022533553199E-2</v>
      </c>
      <c r="R406" s="17">
        <v>2.0472070735097499E-2</v>
      </c>
      <c r="S406" s="17">
        <v>3.4211340752005097E-2</v>
      </c>
      <c r="T406" s="17">
        <v>1.55014113682563E-2</v>
      </c>
      <c r="U406" s="17">
        <v>1.8258968007679101E-2</v>
      </c>
      <c r="V406" s="17">
        <v>3.78806277103007E-2</v>
      </c>
      <c r="W406" s="17"/>
      <c r="X406" s="17">
        <v>4.00432312176289E-2</v>
      </c>
      <c r="Y406" s="17">
        <v>1.8371778659454299E-2</v>
      </c>
      <c r="Z406" s="17">
        <v>3.12376308418169E-2</v>
      </c>
      <c r="AA406" s="17">
        <v>4.0930223417399603E-2</v>
      </c>
      <c r="AB406" s="17">
        <v>0.167983671039652</v>
      </c>
      <c r="AC406" s="17"/>
      <c r="AD406" s="17">
        <v>3.3870648929947698E-2</v>
      </c>
    </row>
    <row r="407" spans="2:30" x14ac:dyDescent="0.35">
      <c r="B407" t="s">
        <v>205</v>
      </c>
      <c r="C407" s="17">
        <v>1.64225092535384E-2</v>
      </c>
      <c r="D407" s="17">
        <v>2.18552369407315E-2</v>
      </c>
      <c r="E407" s="17">
        <v>9.0231007230534305E-3</v>
      </c>
      <c r="F407" s="17"/>
      <c r="G407" s="17">
        <v>2.29098361140718E-2</v>
      </c>
      <c r="H407" s="17">
        <v>8.5973238083945705E-3</v>
      </c>
      <c r="I407" s="17">
        <v>1.7958158272892301E-2</v>
      </c>
      <c r="J407" s="17"/>
      <c r="K407" s="17">
        <v>2.6374617595422901E-2</v>
      </c>
      <c r="L407" s="17">
        <v>0</v>
      </c>
      <c r="M407" s="17">
        <v>0</v>
      </c>
      <c r="N407" s="17">
        <v>2.0371618779215801E-2</v>
      </c>
      <c r="O407" s="17">
        <v>1.35462681656764E-2</v>
      </c>
      <c r="P407" s="17">
        <v>1.9975580924205202E-2</v>
      </c>
      <c r="Q407" s="17">
        <v>4.7075432473656399E-2</v>
      </c>
      <c r="R407" s="17">
        <v>0</v>
      </c>
      <c r="S407" s="17">
        <v>8.8194747756888594E-3</v>
      </c>
      <c r="T407" s="17">
        <v>0</v>
      </c>
      <c r="U407" s="17">
        <v>3.9127497172256699E-2</v>
      </c>
      <c r="V407" s="17">
        <v>4.5117196008181398E-2</v>
      </c>
      <c r="W407" s="17"/>
      <c r="X407" s="17">
        <v>1.6706390931683399E-2</v>
      </c>
      <c r="Y407" s="17">
        <v>1.6878042544604802E-2</v>
      </c>
      <c r="Z407" s="17">
        <v>1.5345838544896901E-2</v>
      </c>
      <c r="AA407" s="17">
        <v>0</v>
      </c>
      <c r="AB407" s="17">
        <v>0</v>
      </c>
      <c r="AC407" s="17"/>
      <c r="AD407" s="17">
        <v>1.6994965314088201E-2</v>
      </c>
    </row>
    <row r="408" spans="2:30" x14ac:dyDescent="0.35">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row>
    <row r="409" spans="2:30" x14ac:dyDescent="0.35">
      <c r="B409" s="6" t="s">
        <v>217</v>
      </c>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row>
    <row r="410" spans="2:30" x14ac:dyDescent="0.35">
      <c r="B410" s="26" t="s">
        <v>52</v>
      </c>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row>
    <row r="411" spans="2:30" x14ac:dyDescent="0.35">
      <c r="B411" t="s">
        <v>207</v>
      </c>
      <c r="C411" s="17">
        <v>0.53367266281123005</v>
      </c>
      <c r="D411" s="17">
        <v>0.47218103003150402</v>
      </c>
      <c r="E411" s="17">
        <v>0.60129706840403196</v>
      </c>
      <c r="F411" s="17"/>
      <c r="G411" s="17">
        <v>0.53931367009482001</v>
      </c>
      <c r="H411" s="17">
        <v>0.51070604908204897</v>
      </c>
      <c r="I411" s="17">
        <v>0.549943022148776</v>
      </c>
      <c r="J411" s="17"/>
      <c r="K411" s="17">
        <v>0.575583515323841</v>
      </c>
      <c r="L411" s="17">
        <v>0.52540918115102697</v>
      </c>
      <c r="M411" s="17">
        <v>0.53288295935850405</v>
      </c>
      <c r="N411" s="17">
        <v>0.45687637634575001</v>
      </c>
      <c r="O411" s="17">
        <v>0.39024529186468898</v>
      </c>
      <c r="P411" s="17">
        <v>0.582296894680425</v>
      </c>
      <c r="Q411" s="17">
        <v>0.52901802586722002</v>
      </c>
      <c r="R411" s="17">
        <v>0.61840911393369902</v>
      </c>
      <c r="S411" s="17">
        <v>0.526604492333132</v>
      </c>
      <c r="T411" s="17">
        <v>0.49294514984690702</v>
      </c>
      <c r="U411" s="17">
        <v>0.61224504090306897</v>
      </c>
      <c r="V411" s="17">
        <v>0.73559674434884503</v>
      </c>
      <c r="W411" s="17"/>
      <c r="X411" s="17">
        <v>0.48806427045286199</v>
      </c>
      <c r="Y411" s="17">
        <v>0.54070130197990796</v>
      </c>
      <c r="Z411" s="17">
        <v>0.57089438005251203</v>
      </c>
      <c r="AA411" s="17">
        <v>0.54204649622831602</v>
      </c>
      <c r="AB411" s="17">
        <v>0.27988520420968399</v>
      </c>
      <c r="AC411" s="17"/>
      <c r="AD411" s="17">
        <v>0.51687074078985795</v>
      </c>
    </row>
    <row r="412" spans="2:30" x14ac:dyDescent="0.35">
      <c r="B412" t="s">
        <v>208</v>
      </c>
      <c r="C412" s="17">
        <v>0.41909361841293902</v>
      </c>
      <c r="D412" s="17">
        <v>0.41988960727629199</v>
      </c>
      <c r="E412" s="17">
        <v>0.42392489107106701</v>
      </c>
      <c r="F412" s="17"/>
      <c r="G412" s="17">
        <v>0.392631053414776</v>
      </c>
      <c r="H412" s="17">
        <v>0.371982648791639</v>
      </c>
      <c r="I412" s="17">
        <v>0.48585937489987002</v>
      </c>
      <c r="J412" s="17"/>
      <c r="K412" s="17">
        <v>0.402665080554024</v>
      </c>
      <c r="L412" s="17">
        <v>0.45248336389845201</v>
      </c>
      <c r="M412" s="17">
        <v>0.35133248142528301</v>
      </c>
      <c r="N412" s="17">
        <v>0.40872728422057503</v>
      </c>
      <c r="O412" s="17">
        <v>0.43403439158601498</v>
      </c>
      <c r="P412" s="17">
        <v>0.43014490687142598</v>
      </c>
      <c r="Q412" s="17">
        <v>0.39766429844019202</v>
      </c>
      <c r="R412" s="17">
        <v>0.46820236510583202</v>
      </c>
      <c r="S412" s="17">
        <v>0.39528624089252601</v>
      </c>
      <c r="T412" s="17">
        <v>0.46151336278102001</v>
      </c>
      <c r="U412" s="17">
        <v>0.50605830219261605</v>
      </c>
      <c r="V412" s="17">
        <v>0.326728293877589</v>
      </c>
      <c r="W412" s="17"/>
      <c r="X412" s="17">
        <v>0.40119723017695502</v>
      </c>
      <c r="Y412" s="17">
        <v>0.42394213605136599</v>
      </c>
      <c r="Z412" s="17">
        <v>0.46803004081384803</v>
      </c>
      <c r="AA412" s="17">
        <v>0.29689011869502302</v>
      </c>
      <c r="AB412" s="17">
        <v>0.332603228798318</v>
      </c>
      <c r="AC412" s="17"/>
      <c r="AD412" s="17">
        <v>0.42130307856986499</v>
      </c>
    </row>
    <row r="413" spans="2:30" x14ac:dyDescent="0.35">
      <c r="B413" t="s">
        <v>209</v>
      </c>
      <c r="C413" s="17">
        <v>0.38405864038052201</v>
      </c>
      <c r="D413" s="17">
        <v>0.38836056407786501</v>
      </c>
      <c r="E413" s="17">
        <v>0.38035642583902501</v>
      </c>
      <c r="F413" s="17"/>
      <c r="G413" s="17">
        <v>0.42584382709111002</v>
      </c>
      <c r="H413" s="17">
        <v>0.39224734406914702</v>
      </c>
      <c r="I413" s="17">
        <v>0.33980766725149503</v>
      </c>
      <c r="J413" s="17"/>
      <c r="K413" s="17">
        <v>0.362506766003373</v>
      </c>
      <c r="L413" s="17">
        <v>0.336383805638589</v>
      </c>
      <c r="M413" s="17">
        <v>0.47026620899051402</v>
      </c>
      <c r="N413" s="17">
        <v>0.31610958757591101</v>
      </c>
      <c r="O413" s="17">
        <v>0.49198580305136602</v>
      </c>
      <c r="P413" s="17">
        <v>0.36010028717341103</v>
      </c>
      <c r="Q413" s="17">
        <v>0.35060910768856302</v>
      </c>
      <c r="R413" s="17">
        <v>0.32311058569797202</v>
      </c>
      <c r="S413" s="17">
        <v>0.43792650547053502</v>
      </c>
      <c r="T413" s="17">
        <v>0.35026907266166302</v>
      </c>
      <c r="U413" s="17">
        <v>0.394484788301672</v>
      </c>
      <c r="V413" s="17">
        <v>0.50357347107974604</v>
      </c>
      <c r="W413" s="17"/>
      <c r="X413" s="17">
        <v>0.369268820926409</v>
      </c>
      <c r="Y413" s="17">
        <v>0.39807685386531699</v>
      </c>
      <c r="Z413" s="17">
        <v>0.368968266209871</v>
      </c>
      <c r="AA413" s="17">
        <v>0.48784048046904599</v>
      </c>
      <c r="AB413" s="17">
        <v>0</v>
      </c>
      <c r="AC413" s="17"/>
      <c r="AD413" s="17">
        <v>0.38102856971811899</v>
      </c>
    </row>
    <row r="414" spans="2:30" x14ac:dyDescent="0.35">
      <c r="B414" t="s">
        <v>210</v>
      </c>
      <c r="C414" s="17">
        <v>0.15817572456270401</v>
      </c>
      <c r="D414" s="17">
        <v>0.15757627634162699</v>
      </c>
      <c r="E414" s="17">
        <v>0.155480247890177</v>
      </c>
      <c r="F414" s="17"/>
      <c r="G414" s="17">
        <v>0.14982256654239201</v>
      </c>
      <c r="H414" s="17">
        <v>0.13124935453328601</v>
      </c>
      <c r="I414" s="17">
        <v>0.19039092658592399</v>
      </c>
      <c r="J414" s="17"/>
      <c r="K414" s="17">
        <v>0.16273721243377501</v>
      </c>
      <c r="L414" s="17">
        <v>0.15566141384330101</v>
      </c>
      <c r="M414" s="17">
        <v>0.16017461844917599</v>
      </c>
      <c r="N414" s="17">
        <v>0.130458564842765</v>
      </c>
      <c r="O414" s="17">
        <v>0.10850225437984</v>
      </c>
      <c r="P414" s="17">
        <v>0.13473282636898801</v>
      </c>
      <c r="Q414" s="17">
        <v>0.231199899875315</v>
      </c>
      <c r="R414" s="17">
        <v>0.31020594839418802</v>
      </c>
      <c r="S414" s="17">
        <v>9.5912039223361403E-2</v>
      </c>
      <c r="T414" s="17">
        <v>0.15627852017011601</v>
      </c>
      <c r="U414" s="17">
        <v>0.242268011750287</v>
      </c>
      <c r="V414" s="17">
        <v>0.11520213926348601</v>
      </c>
      <c r="W414" s="17"/>
      <c r="X414" s="17">
        <v>0.14038258144301699</v>
      </c>
      <c r="Y414" s="17">
        <v>0.14876134746997099</v>
      </c>
      <c r="Z414" s="17">
        <v>0.19981995867386601</v>
      </c>
      <c r="AA414" s="17">
        <v>0.1542416099292</v>
      </c>
      <c r="AB414" s="17">
        <v>0</v>
      </c>
      <c r="AC414" s="17"/>
      <c r="AD414" s="17">
        <v>0.14835146302872301</v>
      </c>
    </row>
    <row r="415" spans="2:30" x14ac:dyDescent="0.35">
      <c r="B415" t="s">
        <v>211</v>
      </c>
      <c r="C415" s="17">
        <v>0.15700748769235801</v>
      </c>
      <c r="D415" s="17">
        <v>0.13924769752203001</v>
      </c>
      <c r="E415" s="17">
        <v>0.176316048378208</v>
      </c>
      <c r="F415" s="17"/>
      <c r="G415" s="17">
        <v>0.180505204256315</v>
      </c>
      <c r="H415" s="17">
        <v>0.163256199009778</v>
      </c>
      <c r="I415" s="17">
        <v>0.13060413652303901</v>
      </c>
      <c r="J415" s="17"/>
      <c r="K415" s="17">
        <v>0.14501446111805699</v>
      </c>
      <c r="L415" s="17">
        <v>0.17079298852035199</v>
      </c>
      <c r="M415" s="17">
        <v>0.12404258298031801</v>
      </c>
      <c r="N415" s="17">
        <v>0.223737395014171</v>
      </c>
      <c r="O415" s="17">
        <v>0.12118149608986201</v>
      </c>
      <c r="P415" s="17">
        <v>0.16380268996894601</v>
      </c>
      <c r="Q415" s="17">
        <v>0.115472263096889</v>
      </c>
      <c r="R415" s="17">
        <v>0.171916370153465</v>
      </c>
      <c r="S415" s="17">
        <v>0.20303599610354101</v>
      </c>
      <c r="T415" s="17">
        <v>0.123956654106248</v>
      </c>
      <c r="U415" s="17">
        <v>9.0550667408437105E-2</v>
      </c>
      <c r="V415" s="17">
        <v>0.239957255655767</v>
      </c>
      <c r="W415" s="17"/>
      <c r="X415" s="17">
        <v>0.171082167297712</v>
      </c>
      <c r="Y415" s="17">
        <v>0.17075405493329401</v>
      </c>
      <c r="Z415" s="17">
        <v>0.13080241826599301</v>
      </c>
      <c r="AA415" s="17">
        <v>8.0149295240117796E-2</v>
      </c>
      <c r="AB415" s="17">
        <v>0</v>
      </c>
      <c r="AC415" s="17"/>
      <c r="AD415" s="17">
        <v>0.14775469859739401</v>
      </c>
    </row>
    <row r="416" spans="2:30" x14ac:dyDescent="0.35">
      <c r="B416" t="s">
        <v>212</v>
      </c>
      <c r="C416" s="17">
        <v>0.121352604693041</v>
      </c>
      <c r="D416" s="17">
        <v>0.119749758115671</v>
      </c>
      <c r="E416" s="17">
        <v>0.125832073670924</v>
      </c>
      <c r="F416" s="17"/>
      <c r="G416" s="17">
        <v>0.11571967956052399</v>
      </c>
      <c r="H416" s="17">
        <v>0.116990488776771</v>
      </c>
      <c r="I416" s="17">
        <v>0.130328754461629</v>
      </c>
      <c r="J416" s="17"/>
      <c r="K416" s="17">
        <v>0.12426529612892</v>
      </c>
      <c r="L416" s="17">
        <v>7.0853880439064501E-2</v>
      </c>
      <c r="M416" s="17">
        <v>0.160197116345829</v>
      </c>
      <c r="N416" s="17">
        <v>0.14215085055684201</v>
      </c>
      <c r="O416" s="17">
        <v>0.16438610094043299</v>
      </c>
      <c r="P416" s="17">
        <v>0.118208029477959</v>
      </c>
      <c r="Q416" s="17">
        <v>9.5639003272584094E-2</v>
      </c>
      <c r="R416" s="17">
        <v>0</v>
      </c>
      <c r="S416" s="17">
        <v>0.16888503782331299</v>
      </c>
      <c r="T416" s="17">
        <v>0.14853727748324499</v>
      </c>
      <c r="U416" s="17">
        <v>7.8057347354162004E-2</v>
      </c>
      <c r="V416" s="17">
        <v>0.11457694155159399</v>
      </c>
      <c r="W416" s="17"/>
      <c r="X416" s="17">
        <v>0.13411112898786401</v>
      </c>
      <c r="Y416" s="17">
        <v>0.116040357301587</v>
      </c>
      <c r="Z416" s="17">
        <v>0.119793025299522</v>
      </c>
      <c r="AA416" s="17">
        <v>0.19044850698353699</v>
      </c>
      <c r="AB416" s="17">
        <v>0.21952789595234601</v>
      </c>
      <c r="AC416" s="17"/>
      <c r="AD416" s="17">
        <v>0.13628398870272099</v>
      </c>
    </row>
    <row r="417" spans="2:30" x14ac:dyDescent="0.35">
      <c r="B417" t="s">
        <v>213</v>
      </c>
      <c r="C417" s="17">
        <v>8.6639861080536201E-2</v>
      </c>
      <c r="D417" s="17">
        <v>7.0901331025137307E-2</v>
      </c>
      <c r="E417" s="17">
        <v>9.9198049925481702E-2</v>
      </c>
      <c r="F417" s="17"/>
      <c r="G417" s="17">
        <v>7.6951976362108404E-2</v>
      </c>
      <c r="H417" s="17">
        <v>9.0040947185517806E-2</v>
      </c>
      <c r="I417" s="17">
        <v>9.2002214678427702E-2</v>
      </c>
      <c r="J417" s="17"/>
      <c r="K417" s="17">
        <v>0.109007734978861</v>
      </c>
      <c r="L417" s="17">
        <v>0.105437086240142</v>
      </c>
      <c r="M417" s="17">
        <v>7.6031985856062995E-2</v>
      </c>
      <c r="N417" s="17">
        <v>9.0060932175758696E-2</v>
      </c>
      <c r="O417" s="17">
        <v>9.7954442119775997E-2</v>
      </c>
      <c r="P417" s="17">
        <v>3.8855088951220501E-2</v>
      </c>
      <c r="Q417" s="17">
        <v>0.12614999638572799</v>
      </c>
      <c r="R417" s="17">
        <v>0</v>
      </c>
      <c r="S417" s="17">
        <v>8.4284800755324199E-2</v>
      </c>
      <c r="T417" s="17">
        <v>9.6391688840048201E-2</v>
      </c>
      <c r="U417" s="17">
        <v>5.7374972625358997E-2</v>
      </c>
      <c r="V417" s="17">
        <v>6.8717763721267297E-2</v>
      </c>
      <c r="W417" s="17"/>
      <c r="X417" s="17">
        <v>9.9616800372847397E-2</v>
      </c>
      <c r="Y417" s="17">
        <v>8.0994330304238193E-2</v>
      </c>
      <c r="Z417" s="17">
        <v>8.4297742346182494E-2</v>
      </c>
      <c r="AA417" s="17">
        <v>0.14025503291897501</v>
      </c>
      <c r="AB417" s="17">
        <v>0</v>
      </c>
      <c r="AC417" s="17"/>
      <c r="AD417" s="17">
        <v>9.7100674009997903E-2</v>
      </c>
    </row>
    <row r="418" spans="2:30" x14ac:dyDescent="0.35">
      <c r="B418" t="s">
        <v>214</v>
      </c>
      <c r="C418" s="17">
        <v>7.0815554565278604E-2</v>
      </c>
      <c r="D418" s="17">
        <v>9.6902674257588306E-2</v>
      </c>
      <c r="E418" s="17">
        <v>3.9226572105436099E-2</v>
      </c>
      <c r="F418" s="17"/>
      <c r="G418" s="17">
        <v>5.8962180359919299E-2</v>
      </c>
      <c r="H418" s="17">
        <v>6.8583026228550101E-2</v>
      </c>
      <c r="I418" s="17">
        <v>8.3284877685629297E-2</v>
      </c>
      <c r="J418" s="17"/>
      <c r="K418" s="17">
        <v>9.0115574777038798E-2</v>
      </c>
      <c r="L418" s="17">
        <v>4.8134561736200301E-2</v>
      </c>
      <c r="M418" s="17">
        <v>3.04345827021688E-2</v>
      </c>
      <c r="N418" s="17">
        <v>0.12505650039271199</v>
      </c>
      <c r="O418" s="17">
        <v>9.6156524663266907E-2</v>
      </c>
      <c r="P418" s="17">
        <v>7.5641637919680996E-2</v>
      </c>
      <c r="Q418" s="17">
        <v>5.8020855202638603E-2</v>
      </c>
      <c r="R418" s="17">
        <v>2.4818630817065899E-2</v>
      </c>
      <c r="S418" s="17">
        <v>9.5114484473250605E-2</v>
      </c>
      <c r="T418" s="17">
        <v>7.3745290716970405E-2</v>
      </c>
      <c r="U418" s="17">
        <v>4.1176138641601398E-2</v>
      </c>
      <c r="V418" s="17">
        <v>0</v>
      </c>
      <c r="W418" s="17"/>
      <c r="X418" s="17">
        <v>7.3836724566113204E-2</v>
      </c>
      <c r="Y418" s="17">
        <v>6.3528240063546501E-2</v>
      </c>
      <c r="Z418" s="17">
        <v>8.7472496665694802E-2</v>
      </c>
      <c r="AA418" s="17">
        <v>8.6559961175478095E-2</v>
      </c>
      <c r="AB418" s="17">
        <v>0.13856419482658899</v>
      </c>
      <c r="AC418" s="17"/>
      <c r="AD418" s="17">
        <v>8.0862352917379393E-2</v>
      </c>
    </row>
    <row r="419" spans="2:30" x14ac:dyDescent="0.35">
      <c r="B419" t="s">
        <v>215</v>
      </c>
      <c r="C419" s="17">
        <v>6.8542131646063306E-2</v>
      </c>
      <c r="D419" s="17">
        <v>7.7719003030764802E-2</v>
      </c>
      <c r="E419" s="17">
        <v>6.0361264224041998E-2</v>
      </c>
      <c r="F419" s="17"/>
      <c r="G419" s="17">
        <v>3.2513707985110898E-2</v>
      </c>
      <c r="H419" s="17">
        <v>8.5448228199047599E-2</v>
      </c>
      <c r="I419" s="17">
        <v>8.4549825041943694E-2</v>
      </c>
      <c r="J419" s="17"/>
      <c r="K419" s="17">
        <v>0.107860405538432</v>
      </c>
      <c r="L419" s="17">
        <v>6.1247910992011802E-2</v>
      </c>
      <c r="M419" s="17">
        <v>5.77821160559885E-2</v>
      </c>
      <c r="N419" s="17">
        <v>3.8326383473877797E-2</v>
      </c>
      <c r="O419" s="17">
        <v>9.2120675044265202E-2</v>
      </c>
      <c r="P419" s="17">
        <v>9.8258228139665602E-2</v>
      </c>
      <c r="Q419" s="17">
        <v>4.5886915327282403E-2</v>
      </c>
      <c r="R419" s="17">
        <v>0</v>
      </c>
      <c r="S419" s="17">
        <v>0.11700593395202601</v>
      </c>
      <c r="T419" s="17">
        <v>1.25494836875204E-2</v>
      </c>
      <c r="U419" s="17">
        <v>0</v>
      </c>
      <c r="V419" s="17">
        <v>0.118453606515092</v>
      </c>
      <c r="W419" s="17"/>
      <c r="X419" s="17">
        <v>3.88206255450479E-2</v>
      </c>
      <c r="Y419" s="17">
        <v>7.8378107686701906E-2</v>
      </c>
      <c r="Z419" s="17">
        <v>7.8266387429716394E-2</v>
      </c>
      <c r="AA419" s="17">
        <v>0.104688602597295</v>
      </c>
      <c r="AB419" s="17">
        <v>0.13856419482658899</v>
      </c>
      <c r="AC419" s="17"/>
      <c r="AD419" s="17">
        <v>8.0094581077859994E-2</v>
      </c>
    </row>
    <row r="420" spans="2:30" x14ac:dyDescent="0.35">
      <c r="B420" t="s">
        <v>216</v>
      </c>
      <c r="C420" s="17">
        <v>5.3151627809154701E-2</v>
      </c>
      <c r="D420" s="17">
        <v>6.4369170650149701E-2</v>
      </c>
      <c r="E420" s="17">
        <v>4.04470378550945E-2</v>
      </c>
      <c r="F420" s="17"/>
      <c r="G420" s="17">
        <v>5.6556688443642901E-2</v>
      </c>
      <c r="H420" s="17">
        <v>8.1012348269956597E-2</v>
      </c>
      <c r="I420" s="17">
        <v>2.44170564574176E-2</v>
      </c>
      <c r="J420" s="17"/>
      <c r="K420" s="17">
        <v>4.3884220972395603E-2</v>
      </c>
      <c r="L420" s="17">
        <v>6.44985092648067E-2</v>
      </c>
      <c r="M420" s="17">
        <v>6.5511720629664594E-2</v>
      </c>
      <c r="N420" s="17">
        <v>1.58226116922375E-2</v>
      </c>
      <c r="O420" s="17">
        <v>8.2587234955716696E-2</v>
      </c>
      <c r="P420" s="17">
        <v>3.7114420266809299E-2</v>
      </c>
      <c r="Q420" s="17">
        <v>5.0188422386468402E-2</v>
      </c>
      <c r="R420" s="17">
        <v>0.10162241331437299</v>
      </c>
      <c r="S420" s="17">
        <v>4.9472529941405503E-2</v>
      </c>
      <c r="T420" s="17">
        <v>4.3264842223875798E-2</v>
      </c>
      <c r="U420" s="17">
        <v>8.0999334717251806E-2</v>
      </c>
      <c r="V420" s="17">
        <v>3.43588818606336E-2</v>
      </c>
      <c r="W420" s="17"/>
      <c r="X420" s="17">
        <v>9.5247351473154995E-2</v>
      </c>
      <c r="Y420" s="17">
        <v>4.2172134749818402E-2</v>
      </c>
      <c r="Z420" s="17">
        <v>2.65140095391426E-2</v>
      </c>
      <c r="AA420" s="17">
        <v>5.6821374717614698E-2</v>
      </c>
      <c r="AB420" s="17">
        <v>0.167983671039652</v>
      </c>
      <c r="AC420" s="17"/>
      <c r="AD420" s="17">
        <v>5.4250520638338802E-2</v>
      </c>
    </row>
    <row r="421" spans="2:30" x14ac:dyDescent="0.35">
      <c r="B421" t="s">
        <v>50</v>
      </c>
      <c r="C421" s="17">
        <v>5.0924396171073097E-2</v>
      </c>
      <c r="D421" s="17">
        <v>6.4992533523470605E-2</v>
      </c>
      <c r="E421" s="17">
        <v>3.53211156137316E-2</v>
      </c>
      <c r="F421" s="17"/>
      <c r="G421" s="17">
        <v>3.2279495417521502E-2</v>
      </c>
      <c r="H421" s="17">
        <v>5.7496026079865599E-2</v>
      </c>
      <c r="I421" s="17">
        <v>6.12204958441709E-2</v>
      </c>
      <c r="J421" s="17"/>
      <c r="K421" s="17">
        <v>6.4369063784606398E-2</v>
      </c>
      <c r="L421" s="17">
        <v>6.9630924867017593E-2</v>
      </c>
      <c r="M421" s="17">
        <v>5.8294862268420199E-2</v>
      </c>
      <c r="N421" s="17">
        <v>5.0144386408246901E-2</v>
      </c>
      <c r="O421" s="17">
        <v>1.6422365519503199E-2</v>
      </c>
      <c r="P421" s="17">
        <v>6.1536028719056002E-2</v>
      </c>
      <c r="Q421" s="17">
        <v>5.6893064898968497E-2</v>
      </c>
      <c r="R421" s="17">
        <v>2.5287573411515499E-2</v>
      </c>
      <c r="S421" s="17">
        <v>5.9458468514827799E-2</v>
      </c>
      <c r="T421" s="17">
        <v>2.63852750107566E-2</v>
      </c>
      <c r="U421" s="17">
        <v>2.2553897936719799E-2</v>
      </c>
      <c r="V421" s="17">
        <v>3.78806277103007E-2</v>
      </c>
      <c r="W421" s="17"/>
      <c r="X421" s="17">
        <v>5.1101460800293701E-2</v>
      </c>
      <c r="Y421" s="17">
        <v>5.3444080209192002E-2</v>
      </c>
      <c r="Z421" s="17">
        <v>4.6362513799170099E-2</v>
      </c>
      <c r="AA421" s="17">
        <v>3.5856461693684102E-2</v>
      </c>
      <c r="AB421" s="17">
        <v>0</v>
      </c>
      <c r="AC421" s="17"/>
      <c r="AD421" s="17">
        <v>4.56975563176217E-2</v>
      </c>
    </row>
    <row r="422" spans="2:30" x14ac:dyDescent="0.35">
      <c r="B422" t="s">
        <v>110</v>
      </c>
      <c r="C422" s="17">
        <v>1.0224131285740999E-2</v>
      </c>
      <c r="D422" s="17">
        <v>6.0649775933248502E-3</v>
      </c>
      <c r="E422" s="17">
        <v>1.48766036387885E-2</v>
      </c>
      <c r="F422" s="17"/>
      <c r="G422" s="17">
        <v>1.4932362231577E-2</v>
      </c>
      <c r="H422" s="17">
        <v>5.8177812628735304E-3</v>
      </c>
      <c r="I422" s="17">
        <v>1.01624479001749E-2</v>
      </c>
      <c r="J422" s="17"/>
      <c r="K422" s="17">
        <v>1.28863665534589E-2</v>
      </c>
      <c r="L422" s="17">
        <v>1.5681636095165801E-2</v>
      </c>
      <c r="M422" s="17">
        <v>0</v>
      </c>
      <c r="N422" s="17">
        <v>0</v>
      </c>
      <c r="O422" s="17">
        <v>1.35462681656764E-2</v>
      </c>
      <c r="P422" s="17">
        <v>1.8879508027015299E-2</v>
      </c>
      <c r="Q422" s="17">
        <v>1.08566164165911E-2</v>
      </c>
      <c r="R422" s="17">
        <v>2.4818630817065899E-2</v>
      </c>
      <c r="S422" s="17">
        <v>7.4196323357815603E-3</v>
      </c>
      <c r="T422" s="17">
        <v>0</v>
      </c>
      <c r="U422" s="17">
        <v>1.8622240704881599E-2</v>
      </c>
      <c r="V422" s="17">
        <v>0</v>
      </c>
      <c r="W422" s="17"/>
      <c r="X422" s="17">
        <v>1.2722677880144801E-2</v>
      </c>
      <c r="Y422" s="17">
        <v>5.4862053526271003E-3</v>
      </c>
      <c r="Z422" s="17">
        <v>1.9999585956578601E-2</v>
      </c>
      <c r="AA422" s="17">
        <v>1.8457186052150701E-2</v>
      </c>
      <c r="AB422" s="17">
        <v>0</v>
      </c>
      <c r="AC422" s="17"/>
      <c r="AD422" s="17">
        <v>7.17572258272279E-3</v>
      </c>
    </row>
    <row r="423" spans="2:30" x14ac:dyDescent="0.35">
      <c r="B423" t="s">
        <v>84</v>
      </c>
      <c r="C423" s="17">
        <v>9.8471292486042392E-3</v>
      </c>
      <c r="D423" s="17">
        <v>9.7918237471951806E-3</v>
      </c>
      <c r="E423" s="17">
        <v>1.01311954727201E-2</v>
      </c>
      <c r="F423" s="17"/>
      <c r="G423" s="17">
        <v>1.7805054952302501E-2</v>
      </c>
      <c r="H423" s="17">
        <v>6.6647969831406598E-3</v>
      </c>
      <c r="I423" s="17">
        <v>5.8013979681169397E-3</v>
      </c>
      <c r="J423" s="17"/>
      <c r="K423" s="17">
        <v>6.1375106217072296E-3</v>
      </c>
      <c r="L423" s="17">
        <v>0</v>
      </c>
      <c r="M423" s="17">
        <v>1.1620063676510001E-2</v>
      </c>
      <c r="N423" s="17">
        <v>5.45798486830293E-2</v>
      </c>
      <c r="O423" s="17">
        <v>1.3815778982032701E-2</v>
      </c>
      <c r="P423" s="17">
        <v>0</v>
      </c>
      <c r="Q423" s="17">
        <v>1.1938022533553199E-2</v>
      </c>
      <c r="R423" s="17">
        <v>0</v>
      </c>
      <c r="S423" s="17">
        <v>0</v>
      </c>
      <c r="T423" s="17">
        <v>1.55014113682563E-2</v>
      </c>
      <c r="U423" s="17">
        <v>0</v>
      </c>
      <c r="V423" s="17">
        <v>0</v>
      </c>
      <c r="W423" s="17"/>
      <c r="X423" s="17">
        <v>1.7504418813540999E-2</v>
      </c>
      <c r="Y423" s="17">
        <v>4.6193532852767298E-3</v>
      </c>
      <c r="Z423" s="17">
        <v>1.1236623004895399E-2</v>
      </c>
      <c r="AA423" s="17">
        <v>0</v>
      </c>
      <c r="AB423" s="17">
        <v>0</v>
      </c>
      <c r="AC423" s="17"/>
      <c r="AD423" s="17">
        <v>1.20083850367103E-2</v>
      </c>
    </row>
    <row r="424" spans="2:30"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row>
    <row r="425" spans="2:30" x14ac:dyDescent="0.35">
      <c r="B425" s="6" t="s">
        <v>225</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row>
    <row r="426" spans="2:30" x14ac:dyDescent="0.35">
      <c r="B426" s="26" t="s">
        <v>226</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row>
    <row r="427" spans="2:30" x14ac:dyDescent="0.35">
      <c r="B427" t="s">
        <v>218</v>
      </c>
      <c r="C427" s="17">
        <v>0.36088850009761198</v>
      </c>
      <c r="D427" s="17">
        <v>0.37645102382808998</v>
      </c>
      <c r="E427" s="17">
        <v>0.34339096520993501</v>
      </c>
      <c r="F427" s="17"/>
      <c r="G427" s="17">
        <v>0.343181193687842</v>
      </c>
      <c r="H427" s="17">
        <v>0.41723038666653001</v>
      </c>
      <c r="I427" s="17">
        <v>0.31565765662082101</v>
      </c>
      <c r="J427" s="17"/>
      <c r="K427" s="17">
        <v>0.39835774325593698</v>
      </c>
      <c r="L427" s="17">
        <v>0.327389853058424</v>
      </c>
      <c r="M427" s="17">
        <v>0.44516254344171102</v>
      </c>
      <c r="N427" s="17">
        <v>0.26915658238027801</v>
      </c>
      <c r="O427" s="17">
        <v>0.38005882694057602</v>
      </c>
      <c r="P427" s="17">
        <v>0.29035271623450598</v>
      </c>
      <c r="Q427" s="17">
        <v>0.30542887297921301</v>
      </c>
      <c r="R427" s="17">
        <v>0.42409166218785899</v>
      </c>
      <c r="S427" s="17">
        <v>0.4127187306799</v>
      </c>
      <c r="T427" s="17">
        <v>0.38020307778205797</v>
      </c>
      <c r="U427" s="17">
        <v>0.36183703990913202</v>
      </c>
      <c r="V427" s="17">
        <v>0.336296884930333</v>
      </c>
      <c r="W427" s="17"/>
      <c r="X427" s="17">
        <v>0.381215373067538</v>
      </c>
      <c r="Y427" s="17">
        <v>0.40124396011768598</v>
      </c>
      <c r="Z427" s="17">
        <v>0.27137117468937699</v>
      </c>
      <c r="AA427" s="17">
        <v>0.23381959473139699</v>
      </c>
      <c r="AB427" s="17">
        <v>0</v>
      </c>
      <c r="AC427" s="17"/>
      <c r="AD427" s="17">
        <v>0.39993391944960199</v>
      </c>
    </row>
    <row r="428" spans="2:30" x14ac:dyDescent="0.35">
      <c r="B428" t="s">
        <v>219</v>
      </c>
      <c r="C428" s="17">
        <v>0.33648706266035799</v>
      </c>
      <c r="D428" s="17">
        <v>0.38604635090532802</v>
      </c>
      <c r="E428" s="17">
        <v>0.29454787107032099</v>
      </c>
      <c r="F428" s="17"/>
      <c r="G428" s="17">
        <v>0.31896735942101501</v>
      </c>
      <c r="H428" s="17">
        <v>0.39729268940912799</v>
      </c>
      <c r="I428" s="17">
        <v>0.28602325464519202</v>
      </c>
      <c r="J428" s="17"/>
      <c r="K428" s="17">
        <v>0.33078325433014599</v>
      </c>
      <c r="L428" s="17">
        <v>0.35667288920644302</v>
      </c>
      <c r="M428" s="17">
        <v>0.35905150361549798</v>
      </c>
      <c r="N428" s="17">
        <v>0.31900614941385602</v>
      </c>
      <c r="O428" s="17">
        <v>0.308802717210239</v>
      </c>
      <c r="P428" s="17">
        <v>0.26187226031691901</v>
      </c>
      <c r="Q428" s="17">
        <v>0.38589790945969898</v>
      </c>
      <c r="R428" s="17">
        <v>0.50537658486195902</v>
      </c>
      <c r="S428" s="17">
        <v>0.23583906717797601</v>
      </c>
      <c r="T428" s="17">
        <v>0.49063267760351098</v>
      </c>
      <c r="U428" s="17">
        <v>0.38859569594482402</v>
      </c>
      <c r="V428" s="17">
        <v>0.16611753458828499</v>
      </c>
      <c r="W428" s="17"/>
      <c r="X428" s="17">
        <v>0.337401246635466</v>
      </c>
      <c r="Y428" s="17">
        <v>0.36489143096379201</v>
      </c>
      <c r="Z428" s="17">
        <v>0.31150142564796401</v>
      </c>
      <c r="AA428" s="17">
        <v>0.16044194545278201</v>
      </c>
      <c r="AB428" s="17">
        <v>0.53655052920644497</v>
      </c>
      <c r="AC428" s="17"/>
      <c r="AD428" s="17">
        <v>0.32555077045625302</v>
      </c>
    </row>
    <row r="429" spans="2:30" x14ac:dyDescent="0.35">
      <c r="B429" t="s">
        <v>220</v>
      </c>
      <c r="C429" s="17">
        <v>0.24162583834378701</v>
      </c>
      <c r="D429" s="17">
        <v>0.22478239718870599</v>
      </c>
      <c r="E429" s="17">
        <v>0.26412304383502599</v>
      </c>
      <c r="F429" s="17"/>
      <c r="G429" s="17">
        <v>0.21822743484952101</v>
      </c>
      <c r="H429" s="17">
        <v>0.24003197805988699</v>
      </c>
      <c r="I429" s="17">
        <v>0.26769165509478399</v>
      </c>
      <c r="J429" s="17"/>
      <c r="K429" s="17">
        <v>0.24474780131094601</v>
      </c>
      <c r="L429" s="17">
        <v>0.21786761685752001</v>
      </c>
      <c r="M429" s="17">
        <v>0.24501389926923001</v>
      </c>
      <c r="N429" s="17">
        <v>0.335151970686342</v>
      </c>
      <c r="O429" s="17">
        <v>0.19939091584621799</v>
      </c>
      <c r="P429" s="17">
        <v>0.35238124002875298</v>
      </c>
      <c r="Q429" s="17">
        <v>0.13656707777315699</v>
      </c>
      <c r="R429" s="17">
        <v>0.178156750801059</v>
      </c>
      <c r="S429" s="17">
        <v>0.21468921580060399</v>
      </c>
      <c r="T429" s="17">
        <v>0.24577362791178001</v>
      </c>
      <c r="U429" s="17">
        <v>0.17268083465096201</v>
      </c>
      <c r="V429" s="17">
        <v>0.371263712503626</v>
      </c>
      <c r="W429" s="17"/>
      <c r="X429" s="17">
        <v>0.234900259599857</v>
      </c>
      <c r="Y429" s="17">
        <v>0.26259186607618801</v>
      </c>
      <c r="Z429" s="17">
        <v>0.18126417579912199</v>
      </c>
      <c r="AA429" s="17">
        <v>0.37565460220715402</v>
      </c>
      <c r="AB429" s="17">
        <v>0.25169985575025899</v>
      </c>
      <c r="AC429" s="17"/>
      <c r="AD429" s="17">
        <v>0.26485599625572598</v>
      </c>
    </row>
    <row r="430" spans="2:30" x14ac:dyDescent="0.35">
      <c r="B430" t="s">
        <v>221</v>
      </c>
      <c r="C430" s="17">
        <v>0.222050669264688</v>
      </c>
      <c r="D430" s="17">
        <v>0.21172568934376201</v>
      </c>
      <c r="E430" s="17">
        <v>0.23692983193731099</v>
      </c>
      <c r="F430" s="17"/>
      <c r="G430" s="17">
        <v>0.211881614312181</v>
      </c>
      <c r="H430" s="17">
        <v>0.216603056191955</v>
      </c>
      <c r="I430" s="17">
        <v>0.23874605278816199</v>
      </c>
      <c r="J430" s="17"/>
      <c r="K430" s="17">
        <v>0.28841722932873498</v>
      </c>
      <c r="L430" s="17">
        <v>0.24333633258860399</v>
      </c>
      <c r="M430" s="17">
        <v>0.23241164034636799</v>
      </c>
      <c r="N430" s="17">
        <v>0.144578901131836</v>
      </c>
      <c r="O430" s="17">
        <v>0.32751162511307902</v>
      </c>
      <c r="P430" s="17">
        <v>0.34111868186898903</v>
      </c>
      <c r="Q430" s="17">
        <v>0.15179211327519901</v>
      </c>
      <c r="R430" s="17">
        <v>0.22542612370024001</v>
      </c>
      <c r="S430" s="17">
        <v>0.20421939692275101</v>
      </c>
      <c r="T430" s="17">
        <v>0.109132241230035</v>
      </c>
      <c r="U430" s="17">
        <v>0.119234144337449</v>
      </c>
      <c r="V430" s="17">
        <v>0.103080751585405</v>
      </c>
      <c r="W430" s="17"/>
      <c r="X430" s="17">
        <v>0.24675906659420299</v>
      </c>
      <c r="Y430" s="17">
        <v>0.18845852691238399</v>
      </c>
      <c r="Z430" s="17">
        <v>0.24647334637989701</v>
      </c>
      <c r="AA430" s="17">
        <v>0.41850404770787403</v>
      </c>
      <c r="AB430" s="17">
        <v>0</v>
      </c>
      <c r="AC430" s="17"/>
      <c r="AD430" s="17">
        <v>0.228203470736696</v>
      </c>
    </row>
    <row r="431" spans="2:30" x14ac:dyDescent="0.35">
      <c r="B431" t="s">
        <v>222</v>
      </c>
      <c r="C431" s="17">
        <v>0.21395629004115399</v>
      </c>
      <c r="D431" s="17">
        <v>0.198412818927718</v>
      </c>
      <c r="E431" s="17">
        <v>0.227822666667996</v>
      </c>
      <c r="F431" s="17"/>
      <c r="G431" s="17">
        <v>0.18915184886998199</v>
      </c>
      <c r="H431" s="17">
        <v>0.21549898353133001</v>
      </c>
      <c r="I431" s="17">
        <v>0.23793997370666201</v>
      </c>
      <c r="J431" s="17"/>
      <c r="K431" s="17">
        <v>0.23662500870205999</v>
      </c>
      <c r="L431" s="17">
        <v>0.15627283892654001</v>
      </c>
      <c r="M431" s="17">
        <v>0.26157687455150502</v>
      </c>
      <c r="N431" s="17">
        <v>0.205837597968306</v>
      </c>
      <c r="O431" s="17">
        <v>0.18436150975770699</v>
      </c>
      <c r="P431" s="17">
        <v>0.28174587099977</v>
      </c>
      <c r="Q431" s="17">
        <v>0.25635232371486899</v>
      </c>
      <c r="R431" s="17">
        <v>0.182803021133048</v>
      </c>
      <c r="S431" s="17">
        <v>0.17844698359123901</v>
      </c>
      <c r="T431" s="17">
        <v>0.268334714681217</v>
      </c>
      <c r="U431" s="17">
        <v>0.15314648170706399</v>
      </c>
      <c r="V431" s="17">
        <v>0.103080751585405</v>
      </c>
      <c r="W431" s="17"/>
      <c r="X431" s="17">
        <v>0.23021665142290501</v>
      </c>
      <c r="Y431" s="17">
        <v>0.19943432057629601</v>
      </c>
      <c r="Z431" s="17">
        <v>0.230097640514622</v>
      </c>
      <c r="AA431" s="17">
        <v>0.20605275441280599</v>
      </c>
      <c r="AB431" s="17">
        <v>0</v>
      </c>
      <c r="AC431" s="17"/>
      <c r="AD431" s="17">
        <v>0.22738678228763801</v>
      </c>
    </row>
    <row r="432" spans="2:30" x14ac:dyDescent="0.35">
      <c r="B432" t="s">
        <v>223</v>
      </c>
      <c r="C432" s="17">
        <v>0.11181778378936399</v>
      </c>
      <c r="D432" s="17">
        <v>0.13166154837762001</v>
      </c>
      <c r="E432" s="17">
        <v>9.0838407336965202E-2</v>
      </c>
      <c r="F432" s="17"/>
      <c r="G432" s="17">
        <v>5.1903441522658703E-2</v>
      </c>
      <c r="H432" s="17">
        <v>0.106476481251744</v>
      </c>
      <c r="I432" s="17">
        <v>0.179984602586748</v>
      </c>
      <c r="J432" s="17"/>
      <c r="K432" s="17">
        <v>0.16525759616924901</v>
      </c>
      <c r="L432" s="17">
        <v>5.5353808651449801E-2</v>
      </c>
      <c r="M432" s="17">
        <v>0.184494174666849</v>
      </c>
      <c r="N432" s="17">
        <v>9.8672965988263195E-2</v>
      </c>
      <c r="O432" s="17">
        <v>4.8345777094806697E-2</v>
      </c>
      <c r="P432" s="17">
        <v>0.117157449567029</v>
      </c>
      <c r="Q432" s="17">
        <v>0.11468619053340801</v>
      </c>
      <c r="R432" s="17">
        <v>8.9045663926484706E-2</v>
      </c>
      <c r="S432" s="17">
        <v>0.11094435119306501</v>
      </c>
      <c r="T432" s="17">
        <v>0.109595909587111</v>
      </c>
      <c r="U432" s="17">
        <v>8.3362345848473601E-2</v>
      </c>
      <c r="V432" s="17">
        <v>0.113915842807375</v>
      </c>
      <c r="W432" s="17"/>
      <c r="X432" s="17">
        <v>0.136760072855276</v>
      </c>
      <c r="Y432" s="17">
        <v>9.1904708803222504E-2</v>
      </c>
      <c r="Z432" s="17">
        <v>0.151442938814842</v>
      </c>
      <c r="AA432" s="17">
        <v>0.12102988212256501</v>
      </c>
      <c r="AB432" s="17">
        <v>0.20761891697063101</v>
      </c>
      <c r="AC432" s="17"/>
      <c r="AD432" s="17">
        <v>0.112079422382899</v>
      </c>
    </row>
    <row r="433" spans="2:30" x14ac:dyDescent="0.35">
      <c r="B433" t="s">
        <v>50</v>
      </c>
      <c r="C433" s="17">
        <v>0.107338144477825</v>
      </c>
      <c r="D433" s="17">
        <v>9.3579799367611197E-2</v>
      </c>
      <c r="E433" s="17">
        <v>0.12559125161134699</v>
      </c>
      <c r="F433" s="17"/>
      <c r="G433" s="17">
        <v>0.146788752503064</v>
      </c>
      <c r="H433" s="17">
        <v>8.8264569615783703E-2</v>
      </c>
      <c r="I433" s="17">
        <v>8.7952541168644705E-2</v>
      </c>
      <c r="J433" s="17"/>
      <c r="K433" s="17">
        <v>0.153184337281628</v>
      </c>
      <c r="L433" s="17">
        <v>0.16939903866602299</v>
      </c>
      <c r="M433" s="17">
        <v>3.6957124505845602E-2</v>
      </c>
      <c r="N433" s="17">
        <v>0.110853743974845</v>
      </c>
      <c r="O433" s="17">
        <v>2.3934790319923099E-2</v>
      </c>
      <c r="P433" s="17">
        <v>8.8393562600871098E-2</v>
      </c>
      <c r="Q433" s="17">
        <v>7.4011789062675998E-2</v>
      </c>
      <c r="R433" s="17">
        <v>4.7551120486927098E-2</v>
      </c>
      <c r="S433" s="17">
        <v>0.111224763373383</v>
      </c>
      <c r="T433" s="17">
        <v>0.100850296215487</v>
      </c>
      <c r="U433" s="17">
        <v>8.6415844910021702E-2</v>
      </c>
      <c r="V433" s="17">
        <v>0.28261963659954098</v>
      </c>
      <c r="W433" s="17"/>
      <c r="X433" s="17">
        <v>9.0352653448283707E-2</v>
      </c>
      <c r="Y433" s="17">
        <v>0.109608059998709</v>
      </c>
      <c r="Z433" s="17">
        <v>9.1838681157674198E-2</v>
      </c>
      <c r="AA433" s="17">
        <v>7.60040210012983E-2</v>
      </c>
      <c r="AB433" s="17">
        <v>0.21174961504329601</v>
      </c>
      <c r="AC433" s="17"/>
      <c r="AD433" s="17">
        <v>7.6377077228760401E-2</v>
      </c>
    </row>
    <row r="434" spans="2:30" x14ac:dyDescent="0.35">
      <c r="B434" t="s">
        <v>224</v>
      </c>
      <c r="C434" s="17">
        <v>6.9727503028822205E-2</v>
      </c>
      <c r="D434" s="17">
        <v>9.2408274298103693E-2</v>
      </c>
      <c r="E434" s="17">
        <v>4.3690482132959702E-2</v>
      </c>
      <c r="F434" s="17"/>
      <c r="G434" s="17">
        <v>6.7008452634211194E-2</v>
      </c>
      <c r="H434" s="17">
        <v>7.3615810400542298E-2</v>
      </c>
      <c r="I434" s="17">
        <v>6.8158577285983804E-2</v>
      </c>
      <c r="J434" s="17"/>
      <c r="K434" s="17">
        <v>6.8755301994207305E-2</v>
      </c>
      <c r="L434" s="17">
        <v>9.0805864105436604E-2</v>
      </c>
      <c r="M434" s="17">
        <v>4.65864173209617E-2</v>
      </c>
      <c r="N434" s="17">
        <v>5.85693079111958E-2</v>
      </c>
      <c r="O434" s="17">
        <v>0</v>
      </c>
      <c r="P434" s="17">
        <v>6.9808647029893894E-2</v>
      </c>
      <c r="Q434" s="17">
        <v>0.102768071754947</v>
      </c>
      <c r="R434" s="17">
        <v>9.7218998662795403E-2</v>
      </c>
      <c r="S434" s="17">
        <v>6.1314617346322403E-2</v>
      </c>
      <c r="T434" s="17">
        <v>5.4959174012677102E-2</v>
      </c>
      <c r="U434" s="17">
        <v>0.131902775500291</v>
      </c>
      <c r="V434" s="17">
        <v>0.112900517551906</v>
      </c>
      <c r="W434" s="17"/>
      <c r="X434" s="17">
        <v>9.10289884194245E-2</v>
      </c>
      <c r="Y434" s="17">
        <v>5.4459076544697602E-2</v>
      </c>
      <c r="Z434" s="17">
        <v>8.1876846739034698E-2</v>
      </c>
      <c r="AA434" s="17">
        <v>9.7375406155136304E-2</v>
      </c>
      <c r="AB434" s="17">
        <v>0</v>
      </c>
      <c r="AC434" s="17"/>
      <c r="AD434" s="17">
        <v>8.1018983211650394E-2</v>
      </c>
    </row>
    <row r="435" spans="2:30" x14ac:dyDescent="0.35">
      <c r="B435" t="s">
        <v>110</v>
      </c>
      <c r="C435" s="17">
        <v>4.08535199739491E-2</v>
      </c>
      <c r="D435" s="17">
        <v>4.4611320238708702E-2</v>
      </c>
      <c r="E435" s="17">
        <v>3.47005163009367E-2</v>
      </c>
      <c r="F435" s="17"/>
      <c r="G435" s="17">
        <v>4.3305842809077899E-2</v>
      </c>
      <c r="H435" s="17">
        <v>3.9799268711184499E-2</v>
      </c>
      <c r="I435" s="17">
        <v>3.95001614969182E-2</v>
      </c>
      <c r="J435" s="17"/>
      <c r="K435" s="17">
        <v>1.15117564080808E-2</v>
      </c>
      <c r="L435" s="17">
        <v>4.5600581241722601E-2</v>
      </c>
      <c r="M435" s="17">
        <v>3.04913561003895E-2</v>
      </c>
      <c r="N435" s="17">
        <v>0</v>
      </c>
      <c r="O435" s="17">
        <v>0.10375039906583899</v>
      </c>
      <c r="P435" s="17">
        <v>1.6565183197156701E-2</v>
      </c>
      <c r="Q435" s="17">
        <v>6.3128971822339799E-2</v>
      </c>
      <c r="R435" s="17">
        <v>9.4220434505228406E-2</v>
      </c>
      <c r="S435" s="17">
        <v>2.45393203777356E-2</v>
      </c>
      <c r="T435" s="17">
        <v>0.108427836732157</v>
      </c>
      <c r="U435" s="17">
        <v>4.1513515782122298E-2</v>
      </c>
      <c r="V435" s="17">
        <v>0</v>
      </c>
      <c r="W435" s="17"/>
      <c r="X435" s="17">
        <v>4.72314954365829E-2</v>
      </c>
      <c r="Y435" s="17">
        <v>4.1486103502601901E-2</v>
      </c>
      <c r="Z435" s="17">
        <v>4.2622492799658497E-2</v>
      </c>
      <c r="AA435" s="17">
        <v>0</v>
      </c>
      <c r="AB435" s="17">
        <v>0</v>
      </c>
      <c r="AC435" s="17"/>
      <c r="AD435" s="17">
        <v>4.2291490966347198E-2</v>
      </c>
    </row>
    <row r="436" spans="2:30" x14ac:dyDescent="0.35">
      <c r="B436" t="s">
        <v>84</v>
      </c>
      <c r="C436" s="17">
        <v>1.47001724319821E-2</v>
      </c>
      <c r="D436" s="17">
        <v>1.33768762210225E-2</v>
      </c>
      <c r="E436" s="17">
        <v>1.31217947997065E-2</v>
      </c>
      <c r="F436" s="17"/>
      <c r="G436" s="17">
        <v>9.8089860754962503E-3</v>
      </c>
      <c r="H436" s="17">
        <v>9.2107852836849791E-3</v>
      </c>
      <c r="I436" s="17">
        <v>2.5968967381685599E-2</v>
      </c>
      <c r="J436" s="17"/>
      <c r="K436" s="17">
        <v>2.1786579496273498E-2</v>
      </c>
      <c r="L436" s="17">
        <v>0</v>
      </c>
      <c r="M436" s="17">
        <v>3.6957124505845602E-2</v>
      </c>
      <c r="N436" s="17">
        <v>0</v>
      </c>
      <c r="O436" s="17">
        <v>2.4410986774883601E-2</v>
      </c>
      <c r="P436" s="17">
        <v>0</v>
      </c>
      <c r="Q436" s="17">
        <v>3.6493306346443703E-2</v>
      </c>
      <c r="R436" s="17">
        <v>0</v>
      </c>
      <c r="S436" s="17">
        <v>0</v>
      </c>
      <c r="T436" s="17">
        <v>0</v>
      </c>
      <c r="U436" s="17">
        <v>7.9214808844736903E-2</v>
      </c>
      <c r="V436" s="17">
        <v>0</v>
      </c>
      <c r="W436" s="17"/>
      <c r="X436" s="17">
        <v>7.5363755936704597E-3</v>
      </c>
      <c r="Y436" s="17">
        <v>1.5449037427462601E-2</v>
      </c>
      <c r="Z436" s="17">
        <v>3.09326416556602E-2</v>
      </c>
      <c r="AA436" s="17">
        <v>0</v>
      </c>
      <c r="AB436" s="17">
        <v>0</v>
      </c>
      <c r="AC436" s="17"/>
      <c r="AD436" s="17">
        <v>1.47919846282794E-2</v>
      </c>
    </row>
    <row r="437" spans="2:30" x14ac:dyDescent="0.35">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row>
    <row r="438" spans="2:30" x14ac:dyDescent="0.35">
      <c r="B438" s="6" t="s">
        <v>240</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row>
    <row r="439" spans="2:30" x14ac:dyDescent="0.35">
      <c r="B439" s="26" t="s">
        <v>52</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row>
    <row r="440" spans="2:30" x14ac:dyDescent="0.35">
      <c r="B440" t="s">
        <v>232</v>
      </c>
      <c r="C440" s="17">
        <v>0.24914856521565101</v>
      </c>
      <c r="D440" s="17">
        <v>0.23290571474257399</v>
      </c>
      <c r="E440" s="17">
        <v>0.270282139420223</v>
      </c>
      <c r="F440" s="17"/>
      <c r="G440" s="17">
        <v>0.22326523094012701</v>
      </c>
      <c r="H440" s="17">
        <v>0.26201734520021303</v>
      </c>
      <c r="I440" s="17">
        <v>0.259980436072896</v>
      </c>
      <c r="J440" s="17"/>
      <c r="K440" s="17">
        <v>0.29837595388549798</v>
      </c>
      <c r="L440" s="17">
        <v>0.23437122134277699</v>
      </c>
      <c r="M440" s="17">
        <v>0.20685257770908999</v>
      </c>
      <c r="N440" s="17">
        <v>0.21588764892637599</v>
      </c>
      <c r="O440" s="17">
        <v>0.183064026632591</v>
      </c>
      <c r="P440" s="17">
        <v>0.30017478680499998</v>
      </c>
      <c r="Q440" s="17">
        <v>0.25515675680354699</v>
      </c>
      <c r="R440" s="17">
        <v>0.22236441863015699</v>
      </c>
      <c r="S440" s="17">
        <v>0.26364846102543299</v>
      </c>
      <c r="T440" s="17">
        <v>0.26676436468729497</v>
      </c>
      <c r="U440" s="17">
        <v>0.22534244820646901</v>
      </c>
      <c r="V440" s="17">
        <v>0.26691772670323599</v>
      </c>
      <c r="W440" s="17"/>
      <c r="X440" s="17">
        <v>0.30009126008721998</v>
      </c>
      <c r="Y440" s="17">
        <v>0.213206054542425</v>
      </c>
      <c r="Z440" s="17">
        <v>0.292439802459384</v>
      </c>
      <c r="AA440" s="17">
        <v>0.285430497772241</v>
      </c>
      <c r="AB440" s="17">
        <v>0.30594056714176099</v>
      </c>
      <c r="AC440" s="17"/>
      <c r="AD440" s="17">
        <v>0.26608276092045002</v>
      </c>
    </row>
    <row r="441" spans="2:30" x14ac:dyDescent="0.35">
      <c r="B441" t="s">
        <v>233</v>
      </c>
      <c r="C441" s="17">
        <v>0.38695691988122299</v>
      </c>
      <c r="D441" s="17">
        <v>0.37995633893076303</v>
      </c>
      <c r="E441" s="17">
        <v>0.39317526525134</v>
      </c>
      <c r="F441" s="17"/>
      <c r="G441" s="17">
        <v>0.41174295101934399</v>
      </c>
      <c r="H441" s="17">
        <v>0.359008021348589</v>
      </c>
      <c r="I441" s="17">
        <v>0.39102344848215398</v>
      </c>
      <c r="J441" s="17"/>
      <c r="K441" s="17">
        <v>0.34874447750862198</v>
      </c>
      <c r="L441" s="17">
        <v>0.43743826948775999</v>
      </c>
      <c r="M441" s="17">
        <v>0.40686646708641999</v>
      </c>
      <c r="N441" s="17">
        <v>0.31418440067615799</v>
      </c>
      <c r="O441" s="17">
        <v>0.43653441859155301</v>
      </c>
      <c r="P441" s="17">
        <v>0.31411716125274203</v>
      </c>
      <c r="Q441" s="17">
        <v>0.41967195951577102</v>
      </c>
      <c r="R441" s="17">
        <v>0.39459989867727002</v>
      </c>
      <c r="S441" s="17">
        <v>0.41145425612491698</v>
      </c>
      <c r="T441" s="17">
        <v>0.37597201564486499</v>
      </c>
      <c r="U441" s="17">
        <v>0.41157597755234099</v>
      </c>
      <c r="V441" s="17">
        <v>0.38889307906799397</v>
      </c>
      <c r="W441" s="17"/>
      <c r="X441" s="17">
        <v>0.34695396746500001</v>
      </c>
      <c r="Y441" s="17">
        <v>0.41519546698583498</v>
      </c>
      <c r="Z441" s="17">
        <v>0.40207635774357597</v>
      </c>
      <c r="AA441" s="17">
        <v>0.26713261476199501</v>
      </c>
      <c r="AB441" s="17">
        <v>0.55549523803165002</v>
      </c>
      <c r="AC441" s="17"/>
      <c r="AD441" s="17">
        <v>0.362803984762472</v>
      </c>
    </row>
    <row r="442" spans="2:30" x14ac:dyDescent="0.35">
      <c r="B442" t="s">
        <v>234</v>
      </c>
      <c r="C442" s="17">
        <v>0.192401864243752</v>
      </c>
      <c r="D442" s="17">
        <v>0.190814259546598</v>
      </c>
      <c r="E442" s="17">
        <v>0.191332261379622</v>
      </c>
      <c r="F442" s="17"/>
      <c r="G442" s="17">
        <v>0.18669742776801601</v>
      </c>
      <c r="H442" s="17">
        <v>0.198647267177569</v>
      </c>
      <c r="I442" s="17">
        <v>0.191638726510484</v>
      </c>
      <c r="J442" s="17"/>
      <c r="K442" s="17">
        <v>0.17294417556897199</v>
      </c>
      <c r="L442" s="17">
        <v>0.16383552389047601</v>
      </c>
      <c r="M442" s="17">
        <v>0.21122795339419101</v>
      </c>
      <c r="N442" s="17">
        <v>0.32893640861734402</v>
      </c>
      <c r="O442" s="17">
        <v>0.15660979212446499</v>
      </c>
      <c r="P442" s="17">
        <v>0.21978366496653001</v>
      </c>
      <c r="Q442" s="17">
        <v>0.177044327082654</v>
      </c>
      <c r="R442" s="17">
        <v>0.212057111858547</v>
      </c>
      <c r="S442" s="17">
        <v>0.16164843378954899</v>
      </c>
      <c r="T442" s="17">
        <v>0.129242926003933</v>
      </c>
      <c r="U442" s="17">
        <v>0.26488224311685599</v>
      </c>
      <c r="V442" s="17">
        <v>0.15349607814274399</v>
      </c>
      <c r="W442" s="17"/>
      <c r="X442" s="17">
        <v>0.17380172337418401</v>
      </c>
      <c r="Y442" s="17">
        <v>0.203938368439884</v>
      </c>
      <c r="Z442" s="17">
        <v>0.15962104909045699</v>
      </c>
      <c r="AA442" s="17">
        <v>0.25013575970740698</v>
      </c>
      <c r="AB442" s="17">
        <v>0.13856419482658899</v>
      </c>
      <c r="AC442" s="17"/>
      <c r="AD442" s="17">
        <v>0.199153279963346</v>
      </c>
    </row>
    <row r="443" spans="2:30" x14ac:dyDescent="0.35">
      <c r="B443" t="s">
        <v>235</v>
      </c>
      <c r="C443" s="17">
        <v>9.23268635960377E-2</v>
      </c>
      <c r="D443" s="17">
        <v>0.113797174122759</v>
      </c>
      <c r="E443" s="17">
        <v>7.1630108065810799E-2</v>
      </c>
      <c r="F443" s="17"/>
      <c r="G443" s="17">
        <v>0.104779026570904</v>
      </c>
      <c r="H443" s="17">
        <v>9.6400783385709995E-2</v>
      </c>
      <c r="I443" s="17">
        <v>7.7630280876736402E-2</v>
      </c>
      <c r="J443" s="17"/>
      <c r="K443" s="17">
        <v>8.4524683643338205E-2</v>
      </c>
      <c r="L443" s="17">
        <v>9.4102916854451393E-2</v>
      </c>
      <c r="M443" s="17">
        <v>8.3362006381364401E-2</v>
      </c>
      <c r="N443" s="17">
        <v>5.5075128746582297E-2</v>
      </c>
      <c r="O443" s="17">
        <v>0.15274444639508999</v>
      </c>
      <c r="P443" s="17">
        <v>0.10654702737319501</v>
      </c>
      <c r="Q443" s="17">
        <v>0.11528911890101499</v>
      </c>
      <c r="R443" s="17">
        <v>5.21697761501035E-2</v>
      </c>
      <c r="S443" s="17">
        <v>7.7998493882204298E-2</v>
      </c>
      <c r="T443" s="17">
        <v>0.151776669364138</v>
      </c>
      <c r="U443" s="17">
        <v>0</v>
      </c>
      <c r="V443" s="17">
        <v>8.40947246544579E-2</v>
      </c>
      <c r="W443" s="17"/>
      <c r="X443" s="17">
        <v>9.08812660153277E-2</v>
      </c>
      <c r="Y443" s="17">
        <v>9.25880268260727E-2</v>
      </c>
      <c r="Z443" s="17">
        <v>6.79704913525295E-2</v>
      </c>
      <c r="AA443" s="17">
        <v>0.149212920931617</v>
      </c>
      <c r="AB443" s="17">
        <v>0</v>
      </c>
      <c r="AC443" s="17"/>
      <c r="AD443" s="17">
        <v>9.5215633420537904E-2</v>
      </c>
    </row>
    <row r="444" spans="2:30" x14ac:dyDescent="0.35">
      <c r="B444" t="s">
        <v>236</v>
      </c>
      <c r="C444" s="17">
        <v>3.0944139880155298E-2</v>
      </c>
      <c r="D444" s="17">
        <v>3.08428155487643E-2</v>
      </c>
      <c r="E444" s="17">
        <v>2.9756176843835899E-2</v>
      </c>
      <c r="F444" s="17"/>
      <c r="G444" s="17">
        <v>2.4777403618135199E-2</v>
      </c>
      <c r="H444" s="17">
        <v>2.41460065087022E-2</v>
      </c>
      <c r="I444" s="17">
        <v>4.2639978934949502E-2</v>
      </c>
      <c r="J444" s="17"/>
      <c r="K444" s="17">
        <v>5.65227955377774E-2</v>
      </c>
      <c r="L444" s="17">
        <v>2.3372395837093701E-2</v>
      </c>
      <c r="M444" s="17">
        <v>2.2809153394431299E-2</v>
      </c>
      <c r="N444" s="17">
        <v>3.2926726644144297E-2</v>
      </c>
      <c r="O444" s="17">
        <v>1.4934745063278999E-2</v>
      </c>
      <c r="P444" s="17">
        <v>1.0576157645047801E-2</v>
      </c>
      <c r="Q444" s="17">
        <v>1.00431987468689E-2</v>
      </c>
      <c r="R444" s="17">
        <v>4.7761577125794E-2</v>
      </c>
      <c r="S444" s="17">
        <v>1.6239107111470402E-2</v>
      </c>
      <c r="T444" s="17">
        <v>5.9765097027690603E-2</v>
      </c>
      <c r="U444" s="17">
        <v>6.1681395108976501E-2</v>
      </c>
      <c r="V444" s="17">
        <v>3.43588818606336E-2</v>
      </c>
      <c r="W444" s="17"/>
      <c r="X444" s="17">
        <v>3.2613611150849098E-2</v>
      </c>
      <c r="Y444" s="17">
        <v>2.61302260259067E-2</v>
      </c>
      <c r="Z444" s="17">
        <v>4.08746947554329E-2</v>
      </c>
      <c r="AA444" s="17">
        <v>2.8391936461886001E-2</v>
      </c>
      <c r="AB444" s="17">
        <v>0</v>
      </c>
      <c r="AC444" s="17"/>
      <c r="AD444" s="17">
        <v>3.4013015218254297E-2</v>
      </c>
    </row>
    <row r="445" spans="2:30" x14ac:dyDescent="0.35">
      <c r="B445" t="s">
        <v>182</v>
      </c>
      <c r="C445" s="17">
        <v>4.8221647183180401E-2</v>
      </c>
      <c r="D445" s="17">
        <v>5.1683697108542002E-2</v>
      </c>
      <c r="E445" s="17">
        <v>4.3824049039168401E-2</v>
      </c>
      <c r="F445" s="17"/>
      <c r="G445" s="17">
        <v>4.8737960083474002E-2</v>
      </c>
      <c r="H445" s="17">
        <v>5.9780576379217E-2</v>
      </c>
      <c r="I445" s="17">
        <v>3.7087129122779797E-2</v>
      </c>
      <c r="J445" s="17"/>
      <c r="K445" s="17">
        <v>3.88879138557933E-2</v>
      </c>
      <c r="L445" s="17">
        <v>4.6879672587441197E-2</v>
      </c>
      <c r="M445" s="17">
        <v>6.8881842034502899E-2</v>
      </c>
      <c r="N445" s="17">
        <v>5.2989686389395302E-2</v>
      </c>
      <c r="O445" s="17">
        <v>5.6112571193020898E-2</v>
      </c>
      <c r="P445" s="17">
        <v>4.8801201957485101E-2</v>
      </c>
      <c r="Q445" s="17">
        <v>2.2794638950144299E-2</v>
      </c>
      <c r="R445" s="17">
        <v>7.10472175581284E-2</v>
      </c>
      <c r="S445" s="17">
        <v>6.9011248066425904E-2</v>
      </c>
      <c r="T445" s="17">
        <v>1.6478927272078898E-2</v>
      </c>
      <c r="U445" s="17">
        <v>3.6517936015358098E-2</v>
      </c>
      <c r="V445" s="17">
        <v>7.2239509570934293E-2</v>
      </c>
      <c r="W445" s="17"/>
      <c r="X445" s="17">
        <v>5.5658171907419701E-2</v>
      </c>
      <c r="Y445" s="17">
        <v>4.8941857179876397E-2</v>
      </c>
      <c r="Z445" s="17">
        <v>3.7017604598620302E-2</v>
      </c>
      <c r="AA445" s="17">
        <v>1.9696270364853798E-2</v>
      </c>
      <c r="AB445" s="17">
        <v>0</v>
      </c>
      <c r="AC445" s="17"/>
      <c r="AD445" s="17">
        <v>4.2731325714939698E-2</v>
      </c>
    </row>
    <row r="446" spans="2:30" x14ac:dyDescent="0.35">
      <c r="B446" t="s">
        <v>237</v>
      </c>
      <c r="C446" s="17">
        <v>0.63610548509687403</v>
      </c>
      <c r="D446" s="17">
        <v>0.61286205367333701</v>
      </c>
      <c r="E446" s="17">
        <v>0.663457404671563</v>
      </c>
      <c r="F446" s="17"/>
      <c r="G446" s="17">
        <v>0.63500818195947095</v>
      </c>
      <c r="H446" s="17">
        <v>0.62102536654880203</v>
      </c>
      <c r="I446" s="17">
        <v>0.65100388455504998</v>
      </c>
      <c r="J446" s="17"/>
      <c r="K446" s="17">
        <v>0.64712043139411901</v>
      </c>
      <c r="L446" s="17">
        <v>0.67180949083053698</v>
      </c>
      <c r="M446" s="17">
        <v>0.61371904479551098</v>
      </c>
      <c r="N446" s="17">
        <v>0.53007204960253396</v>
      </c>
      <c r="O446" s="17">
        <v>0.61959844522414498</v>
      </c>
      <c r="P446" s="17">
        <v>0.61429194805774201</v>
      </c>
      <c r="Q446" s="17">
        <v>0.67482871631931796</v>
      </c>
      <c r="R446" s="17">
        <v>0.61696431730742696</v>
      </c>
      <c r="S446" s="17">
        <v>0.67510271715035097</v>
      </c>
      <c r="T446" s="17">
        <v>0.64273638033215996</v>
      </c>
      <c r="U446" s="17">
        <v>0.63691842575880997</v>
      </c>
      <c r="V446" s="17">
        <v>0.65581080577122997</v>
      </c>
      <c r="W446" s="17"/>
      <c r="X446" s="17">
        <v>0.64704522755221905</v>
      </c>
      <c r="Y446" s="17">
        <v>0.62840152152826001</v>
      </c>
      <c r="Z446" s="17">
        <v>0.69451616020296103</v>
      </c>
      <c r="AA446" s="17">
        <v>0.55256311253423596</v>
      </c>
      <c r="AB446" s="17">
        <v>0.86143580517341101</v>
      </c>
      <c r="AC446" s="17"/>
      <c r="AD446" s="17">
        <v>0.62888674568292202</v>
      </c>
    </row>
    <row r="447" spans="2:30" x14ac:dyDescent="0.35">
      <c r="B447" t="s">
        <v>238</v>
      </c>
      <c r="C447" s="17">
        <v>0.12327100347619301</v>
      </c>
      <c r="D447" s="17">
        <v>0.144639989671523</v>
      </c>
      <c r="E447" s="17">
        <v>0.101386284909647</v>
      </c>
      <c r="F447" s="17"/>
      <c r="G447" s="17">
        <v>0.12955643018903901</v>
      </c>
      <c r="H447" s="17">
        <v>0.120546789894412</v>
      </c>
      <c r="I447" s="17">
        <v>0.120270259811686</v>
      </c>
      <c r="J447" s="17"/>
      <c r="K447" s="17">
        <v>0.14104747918111599</v>
      </c>
      <c r="L447" s="17">
        <v>0.117475312691545</v>
      </c>
      <c r="M447" s="17">
        <v>0.106171159775796</v>
      </c>
      <c r="N447" s="17">
        <v>8.8001855390726497E-2</v>
      </c>
      <c r="O447" s="17">
        <v>0.16767919145837001</v>
      </c>
      <c r="P447" s="17">
        <v>0.117123185018243</v>
      </c>
      <c r="Q447" s="17">
        <v>0.125332317647884</v>
      </c>
      <c r="R447" s="17">
        <v>9.9931353275897403E-2</v>
      </c>
      <c r="S447" s="17">
        <v>9.4237600993674703E-2</v>
      </c>
      <c r="T447" s="17">
        <v>0.21154176639182801</v>
      </c>
      <c r="U447" s="17">
        <v>6.1681395108976501E-2</v>
      </c>
      <c r="V447" s="17">
        <v>0.118453606515092</v>
      </c>
      <c r="W447" s="17"/>
      <c r="X447" s="17">
        <v>0.12349487716617701</v>
      </c>
      <c r="Y447" s="17">
        <v>0.118718252851979</v>
      </c>
      <c r="Z447" s="17">
        <v>0.108845186107962</v>
      </c>
      <c r="AA447" s="17">
        <v>0.17760485739350301</v>
      </c>
      <c r="AB447" s="17">
        <v>0</v>
      </c>
      <c r="AC447" s="17"/>
      <c r="AD447" s="17">
        <v>0.12922864863879199</v>
      </c>
    </row>
    <row r="448" spans="2:30" x14ac:dyDescent="0.35">
      <c r="B448" t="s">
        <v>161</v>
      </c>
      <c r="C448" s="17">
        <v>0.51283448162068102</v>
      </c>
      <c r="D448" s="17">
        <v>0.46822206400181299</v>
      </c>
      <c r="E448" s="17">
        <v>0.56207111976191704</v>
      </c>
      <c r="F448" s="17"/>
      <c r="G448" s="17">
        <v>0.505451751770431</v>
      </c>
      <c r="H448" s="17">
        <v>0.50047857665438999</v>
      </c>
      <c r="I448" s="17">
        <v>0.53073362474336405</v>
      </c>
      <c r="J448" s="17"/>
      <c r="K448" s="17">
        <v>0.50607295221300397</v>
      </c>
      <c r="L448" s="17">
        <v>0.554334178138992</v>
      </c>
      <c r="M448" s="17">
        <v>0.50754788501971504</v>
      </c>
      <c r="N448" s="17">
        <v>0.44207019421180699</v>
      </c>
      <c r="O448" s="17">
        <v>0.45191925376577502</v>
      </c>
      <c r="P448" s="17">
        <v>0.49716876303949897</v>
      </c>
      <c r="Q448" s="17">
        <v>0.54949639867143396</v>
      </c>
      <c r="R448" s="17">
        <v>0.51703296403152899</v>
      </c>
      <c r="S448" s="17">
        <v>0.58086511615667602</v>
      </c>
      <c r="T448" s="17">
        <v>0.43119461394033098</v>
      </c>
      <c r="U448" s="17">
        <v>0.575237030649833</v>
      </c>
      <c r="V448" s="17">
        <v>0.53735719925613901</v>
      </c>
      <c r="W448" s="17"/>
      <c r="X448" s="17">
        <v>0.52355035038604303</v>
      </c>
      <c r="Y448" s="17">
        <v>0.509683268676281</v>
      </c>
      <c r="Z448" s="17">
        <v>0.58567097409499802</v>
      </c>
      <c r="AA448" s="17">
        <v>0.374958255140734</v>
      </c>
      <c r="AB448" s="17">
        <v>0.86143580517341101</v>
      </c>
      <c r="AC448" s="17"/>
      <c r="AD448" s="17">
        <v>0.49965809704413</v>
      </c>
    </row>
    <row r="449" spans="2:30" x14ac:dyDescent="0.35">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row>
    <row r="450" spans="2:30" x14ac:dyDescent="0.35">
      <c r="B450" s="6" t="s">
        <v>241</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row>
    <row r="451" spans="2:30" x14ac:dyDescent="0.35">
      <c r="B451" s="26" t="s">
        <v>52</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row>
    <row r="452" spans="2:30" x14ac:dyDescent="0.35">
      <c r="B452" t="s">
        <v>232</v>
      </c>
      <c r="C452" s="17">
        <v>0.248085432518138</v>
      </c>
      <c r="D452" s="17">
        <v>0.23907778331857099</v>
      </c>
      <c r="E452" s="17">
        <v>0.25898360785632801</v>
      </c>
      <c r="F452" s="17"/>
      <c r="G452" s="17">
        <v>0.21434692825902299</v>
      </c>
      <c r="H452" s="17">
        <v>0.23200288005301101</v>
      </c>
      <c r="I452" s="17">
        <v>0.29256651468308098</v>
      </c>
      <c r="J452" s="17"/>
      <c r="K452" s="17">
        <v>0.26740296901351002</v>
      </c>
      <c r="L452" s="17">
        <v>0.207239516670994</v>
      </c>
      <c r="M452" s="17">
        <v>0.23924648679477301</v>
      </c>
      <c r="N452" s="17">
        <v>0.22998018794062899</v>
      </c>
      <c r="O452" s="17">
        <v>0.28935422845561698</v>
      </c>
      <c r="P452" s="17">
        <v>0.29770585116199699</v>
      </c>
      <c r="Q452" s="17">
        <v>0.26151778650140001</v>
      </c>
      <c r="R452" s="17">
        <v>0.13822793929838201</v>
      </c>
      <c r="S452" s="17">
        <v>0.28004184668198401</v>
      </c>
      <c r="T452" s="17">
        <v>0.20729950083000301</v>
      </c>
      <c r="U452" s="17">
        <v>0.236476139699453</v>
      </c>
      <c r="V452" s="17">
        <v>0.27462599822520001</v>
      </c>
      <c r="W452" s="17"/>
      <c r="X452" s="17">
        <v>0.24342908181685</v>
      </c>
      <c r="Y452" s="17">
        <v>0.24888817149154399</v>
      </c>
      <c r="Z452" s="17">
        <v>0.247021253084554</v>
      </c>
      <c r="AA452" s="17">
        <v>0.309209503717575</v>
      </c>
      <c r="AB452" s="17">
        <v>0.30318375258525498</v>
      </c>
      <c r="AC452" s="17"/>
      <c r="AD452" s="17">
        <v>0.26440504284537097</v>
      </c>
    </row>
    <row r="453" spans="2:30" x14ac:dyDescent="0.35">
      <c r="B453" t="s">
        <v>233</v>
      </c>
      <c r="C453" s="17">
        <v>0.36862429972322802</v>
      </c>
      <c r="D453" s="17">
        <v>0.37425500930073202</v>
      </c>
      <c r="E453" s="17">
        <v>0.35845961275868998</v>
      </c>
      <c r="F453" s="17"/>
      <c r="G453" s="17">
        <v>0.35331566174544898</v>
      </c>
      <c r="H453" s="17">
        <v>0.33622770906534799</v>
      </c>
      <c r="I453" s="17">
        <v>0.41200071304753699</v>
      </c>
      <c r="J453" s="17"/>
      <c r="K453" s="17">
        <v>0.34702148569417302</v>
      </c>
      <c r="L453" s="17">
        <v>0.358037818432274</v>
      </c>
      <c r="M453" s="17">
        <v>0.379572817049736</v>
      </c>
      <c r="N453" s="17">
        <v>0.423586816474885</v>
      </c>
      <c r="O453" s="17">
        <v>0.36254992617482101</v>
      </c>
      <c r="P453" s="17">
        <v>0.274228578379064</v>
      </c>
      <c r="Q453" s="17">
        <v>0.38966427250652302</v>
      </c>
      <c r="R453" s="17">
        <v>0.439325226923581</v>
      </c>
      <c r="S453" s="17">
        <v>0.40133075778739602</v>
      </c>
      <c r="T453" s="17">
        <v>0.366208729740301</v>
      </c>
      <c r="U453" s="17">
        <v>0.37919979810417898</v>
      </c>
      <c r="V453" s="17">
        <v>0.34093772697716501</v>
      </c>
      <c r="W453" s="17"/>
      <c r="X453" s="17">
        <v>0.32744450977439099</v>
      </c>
      <c r="Y453" s="17">
        <v>0.37032959761374801</v>
      </c>
      <c r="Z453" s="17">
        <v>0.433327985203318</v>
      </c>
      <c r="AA453" s="17">
        <v>0.31565860445087401</v>
      </c>
      <c r="AB453" s="17">
        <v>0.33596734207930401</v>
      </c>
      <c r="AC453" s="17"/>
      <c r="AD453" s="17">
        <v>0.347973969594088</v>
      </c>
    </row>
    <row r="454" spans="2:30" x14ac:dyDescent="0.35">
      <c r="B454" t="s">
        <v>234</v>
      </c>
      <c r="C454" s="17">
        <v>0.201010847220573</v>
      </c>
      <c r="D454" s="17">
        <v>0.207579891302443</v>
      </c>
      <c r="E454" s="17">
        <v>0.19662781351276001</v>
      </c>
      <c r="F454" s="17"/>
      <c r="G454" s="17">
        <v>0.20975769219606599</v>
      </c>
      <c r="H454" s="17">
        <v>0.220079893072681</v>
      </c>
      <c r="I454" s="17">
        <v>0.17571072136795299</v>
      </c>
      <c r="J454" s="17"/>
      <c r="K454" s="17">
        <v>0.221451497715492</v>
      </c>
      <c r="L454" s="17">
        <v>0.20964242313035</v>
      </c>
      <c r="M454" s="17">
        <v>0.20899925671424699</v>
      </c>
      <c r="N454" s="17">
        <v>0.141842191522877</v>
      </c>
      <c r="O454" s="17">
        <v>0.26323275013122899</v>
      </c>
      <c r="P454" s="17">
        <v>0.238544383371359</v>
      </c>
      <c r="Q454" s="17">
        <v>0.18752188196156799</v>
      </c>
      <c r="R454" s="17">
        <v>0.18836099070024301</v>
      </c>
      <c r="S454" s="17">
        <v>0.13483741205680499</v>
      </c>
      <c r="T454" s="17">
        <v>0.25108613674452801</v>
      </c>
      <c r="U454" s="17">
        <v>0.153377040330925</v>
      </c>
      <c r="V454" s="17">
        <v>0.191318313797918</v>
      </c>
      <c r="W454" s="17"/>
      <c r="X454" s="17">
        <v>0.21669137230322499</v>
      </c>
      <c r="Y454" s="17">
        <v>0.202637292013127</v>
      </c>
      <c r="Z454" s="17">
        <v>0.171355650075696</v>
      </c>
      <c r="AA454" s="17">
        <v>0.23379405980655399</v>
      </c>
      <c r="AB454" s="17">
        <v>0.36084890533544101</v>
      </c>
      <c r="AC454" s="17"/>
      <c r="AD454" s="17">
        <v>0.210796035492997</v>
      </c>
    </row>
    <row r="455" spans="2:30" x14ac:dyDescent="0.35">
      <c r="B455" t="s">
        <v>235</v>
      </c>
      <c r="C455" s="17">
        <v>0.10361115690716501</v>
      </c>
      <c r="D455" s="17">
        <v>8.4840636926443905E-2</v>
      </c>
      <c r="E455" s="17">
        <v>0.12383364172184</v>
      </c>
      <c r="F455" s="17"/>
      <c r="G455" s="17">
        <v>0.13059436233025801</v>
      </c>
      <c r="H455" s="17">
        <v>0.117244375752685</v>
      </c>
      <c r="I455" s="17">
        <v>6.7324037997769606E-2</v>
      </c>
      <c r="J455" s="17"/>
      <c r="K455" s="17">
        <v>9.2605948170489796E-2</v>
      </c>
      <c r="L455" s="17">
        <v>0.13097732491193001</v>
      </c>
      <c r="M455" s="17">
        <v>5.3891656953154503E-2</v>
      </c>
      <c r="N455" s="17">
        <v>0.114099018368937</v>
      </c>
      <c r="O455" s="17">
        <v>5.7501048090623501E-2</v>
      </c>
      <c r="P455" s="17">
        <v>0.109475536586865</v>
      </c>
      <c r="Q455" s="17">
        <v>0.10247852136510301</v>
      </c>
      <c r="R455" s="17">
        <v>6.3514575895876502E-2</v>
      </c>
      <c r="S455" s="17">
        <v>0.112812230236151</v>
      </c>
      <c r="T455" s="17">
        <v>0.129589502721597</v>
      </c>
      <c r="U455" s="17">
        <v>0.149739538230097</v>
      </c>
      <c r="V455" s="17">
        <v>0.12087845142878299</v>
      </c>
      <c r="W455" s="17"/>
      <c r="X455" s="17">
        <v>9.5378126108101993E-2</v>
      </c>
      <c r="Y455" s="17">
        <v>0.109235597729073</v>
      </c>
      <c r="Z455" s="17">
        <v>8.7468281955653496E-2</v>
      </c>
      <c r="AA455" s="17">
        <v>0.1050715177278</v>
      </c>
      <c r="AB455" s="17">
        <v>0</v>
      </c>
      <c r="AC455" s="17"/>
      <c r="AD455" s="17">
        <v>0.1062602031664</v>
      </c>
    </row>
    <row r="456" spans="2:30" x14ac:dyDescent="0.35">
      <c r="B456" t="s">
        <v>236</v>
      </c>
      <c r="C456" s="17">
        <v>2.7159882514549101E-2</v>
      </c>
      <c r="D456" s="17">
        <v>3.6148446340987801E-2</v>
      </c>
      <c r="E456" s="17">
        <v>1.8232201117668899E-2</v>
      </c>
      <c r="F456" s="17"/>
      <c r="G456" s="17">
        <v>2.45657325004674E-2</v>
      </c>
      <c r="H456" s="17">
        <v>3.75638024292414E-2</v>
      </c>
      <c r="I456" s="17">
        <v>1.9823409394611999E-2</v>
      </c>
      <c r="J456" s="17"/>
      <c r="K456" s="17">
        <v>2.48865659117148E-2</v>
      </c>
      <c r="L456" s="17">
        <v>8.3741232813874193E-3</v>
      </c>
      <c r="M456" s="17">
        <v>5.0356186326724499E-2</v>
      </c>
      <c r="N456" s="17">
        <v>1.8807822057736599E-2</v>
      </c>
      <c r="O456" s="17">
        <v>0</v>
      </c>
      <c r="P456" s="17">
        <v>3.91138826663361E-2</v>
      </c>
      <c r="Q456" s="17">
        <v>3.4715926276743303E-2</v>
      </c>
      <c r="R456" s="17">
        <v>7.42364762122735E-2</v>
      </c>
      <c r="S456" s="17">
        <v>3.4633265269842402E-2</v>
      </c>
      <c r="T456" s="17">
        <v>1.6478927272078898E-2</v>
      </c>
      <c r="U456" s="17">
        <v>4.4689547619987897E-2</v>
      </c>
      <c r="V456" s="17">
        <v>0</v>
      </c>
      <c r="W456" s="17"/>
      <c r="X456" s="17">
        <v>4.2374307515121397E-2</v>
      </c>
      <c r="Y456" s="17">
        <v>2.1048260710428399E-2</v>
      </c>
      <c r="Z456" s="17">
        <v>2.8960167321493899E-2</v>
      </c>
      <c r="AA456" s="17">
        <v>1.6570043932344201E-2</v>
      </c>
      <c r="AB456" s="17">
        <v>0</v>
      </c>
      <c r="AC456" s="17"/>
      <c r="AD456" s="17">
        <v>2.9311957699918401E-2</v>
      </c>
    </row>
    <row r="457" spans="2:30" x14ac:dyDescent="0.35">
      <c r="B457" t="s">
        <v>182</v>
      </c>
      <c r="C457" s="17">
        <v>5.1508381116347403E-2</v>
      </c>
      <c r="D457" s="17">
        <v>5.8098232810822499E-2</v>
      </c>
      <c r="E457" s="17">
        <v>4.38631230327131E-2</v>
      </c>
      <c r="F457" s="17"/>
      <c r="G457" s="17">
        <v>6.7419622968735493E-2</v>
      </c>
      <c r="H457" s="17">
        <v>5.6881339627033199E-2</v>
      </c>
      <c r="I457" s="17">
        <v>3.2574603509047402E-2</v>
      </c>
      <c r="J457" s="17"/>
      <c r="K457" s="17">
        <v>4.6631533494620299E-2</v>
      </c>
      <c r="L457" s="17">
        <v>8.5728793573063997E-2</v>
      </c>
      <c r="M457" s="17">
        <v>6.7933596161364906E-2</v>
      </c>
      <c r="N457" s="17">
        <v>7.1683963634935996E-2</v>
      </c>
      <c r="O457" s="17">
        <v>2.7362047147709099E-2</v>
      </c>
      <c r="P457" s="17">
        <v>4.0931767834378199E-2</v>
      </c>
      <c r="Q457" s="17">
        <v>2.4101611388663201E-2</v>
      </c>
      <c r="R457" s="17">
        <v>9.6334790969643896E-2</v>
      </c>
      <c r="S457" s="17">
        <v>3.6344487967821699E-2</v>
      </c>
      <c r="T457" s="17">
        <v>2.9337202691492498E-2</v>
      </c>
      <c r="U457" s="17">
        <v>3.6517936015358098E-2</v>
      </c>
      <c r="V457" s="17">
        <v>7.2239509570934293E-2</v>
      </c>
      <c r="W457" s="17"/>
      <c r="X457" s="17">
        <v>7.4682602482309901E-2</v>
      </c>
      <c r="Y457" s="17">
        <v>4.7861080442079103E-2</v>
      </c>
      <c r="Z457" s="17">
        <v>3.18666623592848E-2</v>
      </c>
      <c r="AA457" s="17">
        <v>1.9696270364853798E-2</v>
      </c>
      <c r="AB457" s="17">
        <v>0</v>
      </c>
      <c r="AC457" s="17"/>
      <c r="AD457" s="17">
        <v>4.1252791201225499E-2</v>
      </c>
    </row>
    <row r="458" spans="2:30" x14ac:dyDescent="0.35">
      <c r="B458" t="s">
        <v>237</v>
      </c>
      <c r="C458" s="17">
        <v>0.61670973224136605</v>
      </c>
      <c r="D458" s="17">
        <v>0.61333279261930296</v>
      </c>
      <c r="E458" s="17">
        <v>0.617443220615018</v>
      </c>
      <c r="F458" s="17"/>
      <c r="G458" s="17">
        <v>0.56766259000447306</v>
      </c>
      <c r="H458" s="17">
        <v>0.568230589118359</v>
      </c>
      <c r="I458" s="17">
        <v>0.70456722773061797</v>
      </c>
      <c r="J458" s="17"/>
      <c r="K458" s="17">
        <v>0.61442445470768203</v>
      </c>
      <c r="L458" s="17">
        <v>0.56527733510326905</v>
      </c>
      <c r="M458" s="17">
        <v>0.61881930384450901</v>
      </c>
      <c r="N458" s="17">
        <v>0.65356700441551396</v>
      </c>
      <c r="O458" s="17">
        <v>0.65190415463043805</v>
      </c>
      <c r="P458" s="17">
        <v>0.571934429541061</v>
      </c>
      <c r="Q458" s="17">
        <v>0.65118205900792303</v>
      </c>
      <c r="R458" s="17">
        <v>0.57755316622196295</v>
      </c>
      <c r="S458" s="17">
        <v>0.68137260446937997</v>
      </c>
      <c r="T458" s="17">
        <v>0.57350823057030298</v>
      </c>
      <c r="U458" s="17">
        <v>0.61567593780363195</v>
      </c>
      <c r="V458" s="17">
        <v>0.61556372520236502</v>
      </c>
      <c r="W458" s="17"/>
      <c r="X458" s="17">
        <v>0.57087359159124096</v>
      </c>
      <c r="Y458" s="17">
        <v>0.61921776910529203</v>
      </c>
      <c r="Z458" s="17">
        <v>0.68034923828787197</v>
      </c>
      <c r="AA458" s="17">
        <v>0.62486810816844796</v>
      </c>
      <c r="AB458" s="17">
        <v>0.63915109466455899</v>
      </c>
      <c r="AC458" s="17"/>
      <c r="AD458" s="17">
        <v>0.61237901243945903</v>
      </c>
    </row>
    <row r="459" spans="2:30" x14ac:dyDescent="0.35">
      <c r="B459" t="s">
        <v>238</v>
      </c>
      <c r="C459" s="17">
        <v>0.130771039421714</v>
      </c>
      <c r="D459" s="17">
        <v>0.120989083267432</v>
      </c>
      <c r="E459" s="17">
        <v>0.14206584283950899</v>
      </c>
      <c r="F459" s="17"/>
      <c r="G459" s="17">
        <v>0.15516009483072499</v>
      </c>
      <c r="H459" s="17">
        <v>0.15480817818192699</v>
      </c>
      <c r="I459" s="17">
        <v>8.7147447392381602E-2</v>
      </c>
      <c r="J459" s="17"/>
      <c r="K459" s="17">
        <v>0.117492514082205</v>
      </c>
      <c r="L459" s="17">
        <v>0.13935144819331799</v>
      </c>
      <c r="M459" s="17">
        <v>0.104247843279879</v>
      </c>
      <c r="N459" s="17">
        <v>0.132906840426673</v>
      </c>
      <c r="O459" s="17">
        <v>5.7501048090623501E-2</v>
      </c>
      <c r="P459" s="17">
        <v>0.14858941925320099</v>
      </c>
      <c r="Q459" s="17">
        <v>0.13719444764184599</v>
      </c>
      <c r="R459" s="17">
        <v>0.13775105210815</v>
      </c>
      <c r="S459" s="17">
        <v>0.14744549550599301</v>
      </c>
      <c r="T459" s="17">
        <v>0.146068429993676</v>
      </c>
      <c r="U459" s="17">
        <v>0.194429085850085</v>
      </c>
      <c r="V459" s="17">
        <v>0.12087845142878299</v>
      </c>
      <c r="W459" s="17"/>
      <c r="X459" s="17">
        <v>0.13775243362322301</v>
      </c>
      <c r="Y459" s="17">
        <v>0.13028385843950199</v>
      </c>
      <c r="Z459" s="17">
        <v>0.116428449277147</v>
      </c>
      <c r="AA459" s="17">
        <v>0.121641561660144</v>
      </c>
      <c r="AB459" s="17">
        <v>0</v>
      </c>
      <c r="AC459" s="17"/>
      <c r="AD459" s="17">
        <v>0.13557216086631799</v>
      </c>
    </row>
    <row r="460" spans="2:30" x14ac:dyDescent="0.35">
      <c r="B460" t="s">
        <v>161</v>
      </c>
      <c r="C460" s="17">
        <v>0.48593869281965202</v>
      </c>
      <c r="D460" s="17">
        <v>0.492343709351871</v>
      </c>
      <c r="E460" s="17">
        <v>0.47537737777550898</v>
      </c>
      <c r="F460" s="17"/>
      <c r="G460" s="17">
        <v>0.41250249517374699</v>
      </c>
      <c r="H460" s="17">
        <v>0.41342241093643201</v>
      </c>
      <c r="I460" s="17">
        <v>0.61741978033823597</v>
      </c>
      <c r="J460" s="17"/>
      <c r="K460" s="17">
        <v>0.49693194062547802</v>
      </c>
      <c r="L460" s="17">
        <v>0.42592588690995098</v>
      </c>
      <c r="M460" s="17">
        <v>0.51457146056462999</v>
      </c>
      <c r="N460" s="17">
        <v>0.52066016398883996</v>
      </c>
      <c r="O460" s="17">
        <v>0.59440310653981498</v>
      </c>
      <c r="P460" s="17">
        <v>0.42334501028785998</v>
      </c>
      <c r="Q460" s="17">
        <v>0.51398761136607696</v>
      </c>
      <c r="R460" s="17">
        <v>0.43980211411381298</v>
      </c>
      <c r="S460" s="17">
        <v>0.53392710896338702</v>
      </c>
      <c r="T460" s="17">
        <v>0.427439800576627</v>
      </c>
      <c r="U460" s="17">
        <v>0.421246851953547</v>
      </c>
      <c r="V460" s="17">
        <v>0.49468527377358201</v>
      </c>
      <c r="W460" s="17"/>
      <c r="X460" s="17">
        <v>0.43312115796801798</v>
      </c>
      <c r="Y460" s="17">
        <v>0.48893391066579001</v>
      </c>
      <c r="Z460" s="17">
        <v>0.56392078901072495</v>
      </c>
      <c r="AA460" s="17">
        <v>0.50322654650830401</v>
      </c>
      <c r="AB460" s="17">
        <v>0.63915109466455899</v>
      </c>
      <c r="AC460" s="17"/>
      <c r="AD460" s="17">
        <v>0.47680685157314001</v>
      </c>
    </row>
    <row r="461" spans="2:30" x14ac:dyDescent="0.35">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row>
    <row r="462" spans="2:30" x14ac:dyDescent="0.35">
      <c r="B462" s="6" t="s">
        <v>242</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row>
    <row r="463" spans="2:30" x14ac:dyDescent="0.35">
      <c r="B463" s="26" t="s">
        <v>52</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row>
    <row r="464" spans="2:30" x14ac:dyDescent="0.35">
      <c r="B464" t="s">
        <v>232</v>
      </c>
      <c r="C464" s="17">
        <v>0.40784195118767003</v>
      </c>
      <c r="D464" s="17">
        <v>0.39848528735802102</v>
      </c>
      <c r="E464" s="17">
        <v>0.41423028487559899</v>
      </c>
      <c r="F464" s="17"/>
      <c r="G464" s="17">
        <v>0.44221875940776201</v>
      </c>
      <c r="H464" s="17">
        <v>0.37634007706943901</v>
      </c>
      <c r="I464" s="17">
        <v>0.40677173514259601</v>
      </c>
      <c r="J464" s="17"/>
      <c r="K464" s="17">
        <v>0.45448458422064703</v>
      </c>
      <c r="L464" s="17">
        <v>0.43616191614781702</v>
      </c>
      <c r="M464" s="17">
        <v>0.39955894445777301</v>
      </c>
      <c r="N464" s="17">
        <v>0.40063206765461001</v>
      </c>
      <c r="O464" s="17">
        <v>0.37082522624928399</v>
      </c>
      <c r="P464" s="17">
        <v>0.306128728872883</v>
      </c>
      <c r="Q464" s="17">
        <v>0.41474913069451202</v>
      </c>
      <c r="R464" s="17">
        <v>0.37679474201247098</v>
      </c>
      <c r="S464" s="17">
        <v>0.39729644983476298</v>
      </c>
      <c r="T464" s="17">
        <v>0.47418988934460699</v>
      </c>
      <c r="U464" s="17">
        <v>0.45686567572549303</v>
      </c>
      <c r="V464" s="17">
        <v>0.322955079374249</v>
      </c>
      <c r="W464" s="17"/>
      <c r="X464" s="17">
        <v>0.36666566423236002</v>
      </c>
      <c r="Y464" s="17">
        <v>0.430272048148505</v>
      </c>
      <c r="Z464" s="17">
        <v>0.40049424307293502</v>
      </c>
      <c r="AA464" s="17">
        <v>0.33382168705870002</v>
      </c>
      <c r="AB464" s="17">
        <v>0.69405943285823901</v>
      </c>
      <c r="AC464" s="17"/>
      <c r="AD464" s="17">
        <v>0.40330341103329298</v>
      </c>
    </row>
    <row r="465" spans="2:30" x14ac:dyDescent="0.35">
      <c r="B465" t="s">
        <v>233</v>
      </c>
      <c r="C465" s="17">
        <v>0.36245880441384798</v>
      </c>
      <c r="D465" s="17">
        <v>0.35427854694665301</v>
      </c>
      <c r="E465" s="17">
        <v>0.37327196144615998</v>
      </c>
      <c r="F465" s="17"/>
      <c r="G465" s="17">
        <v>0.33893943094908902</v>
      </c>
      <c r="H465" s="17">
        <v>0.383903761582711</v>
      </c>
      <c r="I465" s="17">
        <v>0.36329033571693498</v>
      </c>
      <c r="J465" s="17"/>
      <c r="K465" s="17">
        <v>0.366543734817664</v>
      </c>
      <c r="L465" s="17">
        <v>0.34160768647668999</v>
      </c>
      <c r="M465" s="17">
        <v>0.40925793422279799</v>
      </c>
      <c r="N465" s="17">
        <v>0.21785040923450799</v>
      </c>
      <c r="O465" s="17">
        <v>0.35297556327045099</v>
      </c>
      <c r="P465" s="17">
        <v>0.42039359348041899</v>
      </c>
      <c r="Q465" s="17">
        <v>0.38955096340398199</v>
      </c>
      <c r="R465" s="17">
        <v>0.39018375505717801</v>
      </c>
      <c r="S465" s="17">
        <v>0.40857431163818198</v>
      </c>
      <c r="T465" s="17">
        <v>0.34226751805842898</v>
      </c>
      <c r="U465" s="17">
        <v>0.33930208837018899</v>
      </c>
      <c r="V465" s="17">
        <v>0.37382597884360402</v>
      </c>
      <c r="W465" s="17"/>
      <c r="X465" s="17">
        <v>0.36855432492218998</v>
      </c>
      <c r="Y465" s="17">
        <v>0.36940460959775601</v>
      </c>
      <c r="Z465" s="17">
        <v>0.35208596362574102</v>
      </c>
      <c r="AA465" s="17">
        <v>0.36402446820765699</v>
      </c>
      <c r="AB465" s="17">
        <v>0.16461955775866599</v>
      </c>
      <c r="AC465" s="17"/>
      <c r="AD465" s="17">
        <v>0.35729390077406098</v>
      </c>
    </row>
    <row r="466" spans="2:30" x14ac:dyDescent="0.35">
      <c r="B466" t="s">
        <v>234</v>
      </c>
      <c r="C466" s="17">
        <v>0.110654267622633</v>
      </c>
      <c r="D466" s="17">
        <v>0.123892841284185</v>
      </c>
      <c r="E466" s="17">
        <v>9.7118322533658E-2</v>
      </c>
      <c r="F466" s="17"/>
      <c r="G466" s="17">
        <v>9.7911288489319404E-2</v>
      </c>
      <c r="H466" s="17">
        <v>0.11018936749151501</v>
      </c>
      <c r="I466" s="17">
        <v>0.122271184100864</v>
      </c>
      <c r="J466" s="17"/>
      <c r="K466" s="17">
        <v>7.2034274611238097E-2</v>
      </c>
      <c r="L466" s="17">
        <v>9.5718009948266194E-2</v>
      </c>
      <c r="M466" s="17">
        <v>9.95963011564336E-2</v>
      </c>
      <c r="N466" s="17">
        <v>0.16507923380496201</v>
      </c>
      <c r="O466" s="17">
        <v>0.169723598189361</v>
      </c>
      <c r="P466" s="17">
        <v>0.14478662283407001</v>
      </c>
      <c r="Q466" s="17">
        <v>0.13877719202278399</v>
      </c>
      <c r="R466" s="17">
        <v>9.0988706756435195E-2</v>
      </c>
      <c r="S466" s="17">
        <v>6.4912724674882294E-2</v>
      </c>
      <c r="T466" s="17">
        <v>0.115579422939087</v>
      </c>
      <c r="U466" s="17">
        <v>8.8166950277534406E-2</v>
      </c>
      <c r="V466" s="17">
        <v>0.112525825696122</v>
      </c>
      <c r="W466" s="17"/>
      <c r="X466" s="17">
        <v>0.14898196128104699</v>
      </c>
      <c r="Y466" s="17">
        <v>7.9258578097297999E-2</v>
      </c>
      <c r="Z466" s="17">
        <v>0.15097719432839499</v>
      </c>
      <c r="AA466" s="17">
        <v>0.15192466805177199</v>
      </c>
      <c r="AB466" s="17">
        <v>0</v>
      </c>
      <c r="AC466" s="17"/>
      <c r="AD466" s="17">
        <v>0.11507212164070101</v>
      </c>
    </row>
    <row r="467" spans="2:30" x14ac:dyDescent="0.35">
      <c r="B467" t="s">
        <v>235</v>
      </c>
      <c r="C467" s="17">
        <v>4.61001370894445E-2</v>
      </c>
      <c r="D467" s="17">
        <v>4.7601988252264998E-2</v>
      </c>
      <c r="E467" s="17">
        <v>4.5559439575319702E-2</v>
      </c>
      <c r="F467" s="17"/>
      <c r="G467" s="17">
        <v>4.7658933531951997E-2</v>
      </c>
      <c r="H467" s="17">
        <v>5.0745255421959103E-2</v>
      </c>
      <c r="I467" s="17">
        <v>4.04392331916896E-2</v>
      </c>
      <c r="J467" s="17"/>
      <c r="K467" s="17">
        <v>4.3706498438413302E-2</v>
      </c>
      <c r="L467" s="17">
        <v>7.2853272567047794E-2</v>
      </c>
      <c r="M467" s="17">
        <v>1.9001681878185399E-2</v>
      </c>
      <c r="N467" s="17">
        <v>0.107165047127665</v>
      </c>
      <c r="O467" s="17">
        <v>1.6422365519503199E-2</v>
      </c>
      <c r="P467" s="17">
        <v>4.0761419040367702E-2</v>
      </c>
      <c r="Q467" s="17">
        <v>3.4144810135532201E-2</v>
      </c>
      <c r="R467" s="17">
        <v>2.0879374387205898E-2</v>
      </c>
      <c r="S467" s="17">
        <v>3.53789335452495E-2</v>
      </c>
      <c r="T467" s="17">
        <v>3.7648451062561199E-2</v>
      </c>
      <c r="U467" s="17">
        <v>5.7011699928156502E-2</v>
      </c>
      <c r="V467" s="17">
        <v>4.2440882440816903E-2</v>
      </c>
      <c r="W467" s="17"/>
      <c r="X467" s="17">
        <v>3.77657058488595E-2</v>
      </c>
      <c r="Y467" s="17">
        <v>5.6053640304971002E-2</v>
      </c>
      <c r="Z467" s="17">
        <v>3.4842697875362101E-2</v>
      </c>
      <c r="AA467" s="17">
        <v>2.5742273383930502E-2</v>
      </c>
      <c r="AB467" s="17">
        <v>0</v>
      </c>
      <c r="AC467" s="17"/>
      <c r="AD467" s="17">
        <v>5.7580999099590802E-2</v>
      </c>
    </row>
    <row r="468" spans="2:30" x14ac:dyDescent="0.35">
      <c r="B468" t="s">
        <v>236</v>
      </c>
      <c r="C468" s="17">
        <v>2.3165300776208701E-2</v>
      </c>
      <c r="D468" s="17">
        <v>2.42953257252333E-2</v>
      </c>
      <c r="E468" s="17">
        <v>2.2494847178145198E-2</v>
      </c>
      <c r="F468" s="17"/>
      <c r="G468" s="17">
        <v>2.26310932642543E-2</v>
      </c>
      <c r="H468" s="17">
        <v>1.7000929773701899E-2</v>
      </c>
      <c r="I468" s="17">
        <v>2.93305902661255E-2</v>
      </c>
      <c r="J468" s="17"/>
      <c r="K468" s="17">
        <v>1.8231705549021999E-2</v>
      </c>
      <c r="L468" s="17">
        <v>1.49982725557063E-2</v>
      </c>
      <c r="M468" s="17">
        <v>1.9001681878185399E-2</v>
      </c>
      <c r="N468" s="17">
        <v>2.0371618779215801E-2</v>
      </c>
      <c r="O468" s="17">
        <v>4.4903378748458601E-2</v>
      </c>
      <c r="P468" s="17">
        <v>3.8421172692359999E-2</v>
      </c>
      <c r="Q468" s="17">
        <v>1.29306223381242E-2</v>
      </c>
      <c r="R468" s="17">
        <v>2.4818630817065899E-2</v>
      </c>
      <c r="S468" s="17">
        <v>1.7573341949293299E-2</v>
      </c>
      <c r="T468" s="17">
        <v>1.38357913232362E-2</v>
      </c>
      <c r="U468" s="17">
        <v>2.2135649683268199E-2</v>
      </c>
      <c r="V468" s="17">
        <v>7.6012724074274604E-2</v>
      </c>
      <c r="W468" s="17"/>
      <c r="X468" s="17">
        <v>3.0220375870069999E-2</v>
      </c>
      <c r="Y468" s="17">
        <v>1.26233279286925E-2</v>
      </c>
      <c r="Z468" s="17">
        <v>1.2594186143256299E-2</v>
      </c>
      <c r="AA468" s="17">
        <v>0.10479063293308701</v>
      </c>
      <c r="AB468" s="17">
        <v>0.141321009383095</v>
      </c>
      <c r="AC468" s="17"/>
      <c r="AD468" s="17">
        <v>2.72132516125267E-2</v>
      </c>
    </row>
    <row r="469" spans="2:30" x14ac:dyDescent="0.35">
      <c r="B469" t="s">
        <v>182</v>
      </c>
      <c r="C469" s="17">
        <v>4.9779538910195098E-2</v>
      </c>
      <c r="D469" s="17">
        <v>5.14460104336429E-2</v>
      </c>
      <c r="E469" s="17">
        <v>4.7325144391118401E-2</v>
      </c>
      <c r="F469" s="17"/>
      <c r="G469" s="17">
        <v>5.0640494357623897E-2</v>
      </c>
      <c r="H469" s="17">
        <v>6.1820608660674299E-2</v>
      </c>
      <c r="I469" s="17">
        <v>3.7896921581789797E-2</v>
      </c>
      <c r="J469" s="17"/>
      <c r="K469" s="17">
        <v>4.4999202363015099E-2</v>
      </c>
      <c r="L469" s="17">
        <v>3.8660842304472698E-2</v>
      </c>
      <c r="M469" s="17">
        <v>5.3583456406624902E-2</v>
      </c>
      <c r="N469" s="17">
        <v>8.8901623399038704E-2</v>
      </c>
      <c r="O469" s="17">
        <v>4.51498680229412E-2</v>
      </c>
      <c r="P469" s="17">
        <v>4.9508463079899298E-2</v>
      </c>
      <c r="Q469" s="17">
        <v>9.8472814050659298E-3</v>
      </c>
      <c r="R469" s="17">
        <v>9.6334790969643896E-2</v>
      </c>
      <c r="S469" s="17">
        <v>7.6264238357628994E-2</v>
      </c>
      <c r="T469" s="17">
        <v>1.6478927272078898E-2</v>
      </c>
      <c r="U469" s="17">
        <v>3.6517936015358098E-2</v>
      </c>
      <c r="V469" s="17">
        <v>7.2239509570934293E-2</v>
      </c>
      <c r="W469" s="17"/>
      <c r="X469" s="17">
        <v>4.7811967845473001E-2</v>
      </c>
      <c r="Y469" s="17">
        <v>5.2387795922777397E-2</v>
      </c>
      <c r="Z469" s="17">
        <v>4.90057149543109E-2</v>
      </c>
      <c r="AA469" s="17">
        <v>1.9696270364853798E-2</v>
      </c>
      <c r="AB469" s="17">
        <v>0</v>
      </c>
      <c r="AC469" s="17"/>
      <c r="AD469" s="17">
        <v>3.9536315839827398E-2</v>
      </c>
    </row>
    <row r="470" spans="2:30" x14ac:dyDescent="0.35">
      <c r="B470" t="s">
        <v>237</v>
      </c>
      <c r="C470" s="17">
        <v>0.770300755601519</v>
      </c>
      <c r="D470" s="17">
        <v>0.75276383430467297</v>
      </c>
      <c r="E470" s="17">
        <v>0.78750224632175903</v>
      </c>
      <c r="F470" s="17"/>
      <c r="G470" s="17">
        <v>0.78115819035684997</v>
      </c>
      <c r="H470" s="17">
        <v>0.76024383865214995</v>
      </c>
      <c r="I470" s="17">
        <v>0.77006207085953104</v>
      </c>
      <c r="J470" s="17"/>
      <c r="K470" s="17">
        <v>0.82102831903831097</v>
      </c>
      <c r="L470" s="17">
        <v>0.77776960262450701</v>
      </c>
      <c r="M470" s="17">
        <v>0.80881687868057095</v>
      </c>
      <c r="N470" s="17">
        <v>0.61848247688911795</v>
      </c>
      <c r="O470" s="17">
        <v>0.72380078951973603</v>
      </c>
      <c r="P470" s="17">
        <v>0.72652232235330305</v>
      </c>
      <c r="Q470" s="17">
        <v>0.80430009409849301</v>
      </c>
      <c r="R470" s="17">
        <v>0.76697849706964905</v>
      </c>
      <c r="S470" s="17">
        <v>0.80587076147294601</v>
      </c>
      <c r="T470" s="17">
        <v>0.81645740740303696</v>
      </c>
      <c r="U470" s="17">
        <v>0.79616776409568302</v>
      </c>
      <c r="V470" s="17">
        <v>0.69678105821785197</v>
      </c>
      <c r="W470" s="17"/>
      <c r="X470" s="17">
        <v>0.73521998915455</v>
      </c>
      <c r="Y470" s="17">
        <v>0.79967665774626095</v>
      </c>
      <c r="Z470" s="17">
        <v>0.75258020669867498</v>
      </c>
      <c r="AA470" s="17">
        <v>0.69784615526635696</v>
      </c>
      <c r="AB470" s="17">
        <v>0.858678990616905</v>
      </c>
      <c r="AC470" s="17"/>
      <c r="AD470" s="17">
        <v>0.76059731180735402</v>
      </c>
    </row>
    <row r="471" spans="2:30" x14ac:dyDescent="0.35">
      <c r="B471" t="s">
        <v>238</v>
      </c>
      <c r="C471" s="17">
        <v>6.9265437865653201E-2</v>
      </c>
      <c r="D471" s="17">
        <v>7.1897313977498406E-2</v>
      </c>
      <c r="E471" s="17">
        <v>6.8054286753464893E-2</v>
      </c>
      <c r="F471" s="17"/>
      <c r="G471" s="17">
        <v>7.0290026796206301E-2</v>
      </c>
      <c r="H471" s="17">
        <v>6.7746185195661002E-2</v>
      </c>
      <c r="I471" s="17">
        <v>6.97698234578151E-2</v>
      </c>
      <c r="J471" s="17"/>
      <c r="K471" s="17">
        <v>6.1938203987435297E-2</v>
      </c>
      <c r="L471" s="17">
        <v>8.7851545122754102E-2</v>
      </c>
      <c r="M471" s="17">
        <v>3.8003363756370798E-2</v>
      </c>
      <c r="N471" s="17">
        <v>0.12753666590688101</v>
      </c>
      <c r="O471" s="17">
        <v>6.13257442679618E-2</v>
      </c>
      <c r="P471" s="17">
        <v>7.9182591732727695E-2</v>
      </c>
      <c r="Q471" s="17">
        <v>4.7075432473656399E-2</v>
      </c>
      <c r="R471" s="17">
        <v>4.5698005204271801E-2</v>
      </c>
      <c r="S471" s="17">
        <v>5.2952275494542803E-2</v>
      </c>
      <c r="T471" s="17">
        <v>5.14842423857974E-2</v>
      </c>
      <c r="U471" s="17">
        <v>7.9147349611424694E-2</v>
      </c>
      <c r="V471" s="17">
        <v>0.118453606515092</v>
      </c>
      <c r="W471" s="17"/>
      <c r="X471" s="17">
        <v>6.7986081718929503E-2</v>
      </c>
      <c r="Y471" s="17">
        <v>6.8676968233663496E-2</v>
      </c>
      <c r="Z471" s="17">
        <v>4.7436884018618397E-2</v>
      </c>
      <c r="AA471" s="17">
        <v>0.130532906317017</v>
      </c>
      <c r="AB471" s="17">
        <v>0.141321009383095</v>
      </c>
      <c r="AC471" s="17"/>
      <c r="AD471" s="17">
        <v>8.4794250712117505E-2</v>
      </c>
    </row>
    <row r="472" spans="2:30" x14ac:dyDescent="0.35">
      <c r="B472" t="s">
        <v>161</v>
      </c>
      <c r="C472" s="17">
        <v>0.70103531773586603</v>
      </c>
      <c r="D472" s="17">
        <v>0.68086652032717498</v>
      </c>
      <c r="E472" s="17">
        <v>0.71944795956829399</v>
      </c>
      <c r="F472" s="17"/>
      <c r="G472" s="17">
        <v>0.71086816356064397</v>
      </c>
      <c r="H472" s="17">
        <v>0.69249765345648895</v>
      </c>
      <c r="I472" s="17">
        <v>0.70029224740171603</v>
      </c>
      <c r="J472" s="17"/>
      <c r="K472" s="17">
        <v>0.75909011505087598</v>
      </c>
      <c r="L472" s="17">
        <v>0.68991805750175295</v>
      </c>
      <c r="M472" s="17">
        <v>0.77081351492420003</v>
      </c>
      <c r="N472" s="17">
        <v>0.490945810982237</v>
      </c>
      <c r="O472" s="17">
        <v>0.66247504525177403</v>
      </c>
      <c r="P472" s="17">
        <v>0.64733973062057504</v>
      </c>
      <c r="Q472" s="17">
        <v>0.75722466162483704</v>
      </c>
      <c r="R472" s="17">
        <v>0.72128049186537702</v>
      </c>
      <c r="S472" s="17">
        <v>0.75291848597840305</v>
      </c>
      <c r="T472" s="17">
        <v>0.764973165017239</v>
      </c>
      <c r="U472" s="17">
        <v>0.71702041448425802</v>
      </c>
      <c r="V472" s="17">
        <v>0.57832745170276101</v>
      </c>
      <c r="W472" s="17"/>
      <c r="X472" s="17">
        <v>0.66723390743562105</v>
      </c>
      <c r="Y472" s="17">
        <v>0.73099968951259797</v>
      </c>
      <c r="Z472" s="17">
        <v>0.70514332268005697</v>
      </c>
      <c r="AA472" s="17">
        <v>0.56731324894933999</v>
      </c>
      <c r="AB472" s="17">
        <v>0.71735798123381</v>
      </c>
      <c r="AC472" s="17"/>
      <c r="AD472" s="17">
        <v>0.67580306109523702</v>
      </c>
    </row>
    <row r="473" spans="2:30" x14ac:dyDescent="0.35">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row>
    <row r="474" spans="2:30" x14ac:dyDescent="0.35">
      <c r="B474" s="6" t="s">
        <v>243</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row>
    <row r="475" spans="2:30" x14ac:dyDescent="0.35">
      <c r="B475" s="26" t="s">
        <v>52</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row>
    <row r="476" spans="2:30" x14ac:dyDescent="0.35">
      <c r="B476" t="s">
        <v>232</v>
      </c>
      <c r="C476" s="17">
        <v>0.28912807206737501</v>
      </c>
      <c r="D476" s="17">
        <v>0.27642324421599701</v>
      </c>
      <c r="E476" s="17">
        <v>0.304112225534589</v>
      </c>
      <c r="F476" s="17"/>
      <c r="G476" s="17">
        <v>0.28829333658154199</v>
      </c>
      <c r="H476" s="17">
        <v>0.282286966261382</v>
      </c>
      <c r="I476" s="17">
        <v>0.296182550074851</v>
      </c>
      <c r="J476" s="17"/>
      <c r="K476" s="17">
        <v>0.36692603482819403</v>
      </c>
      <c r="L476" s="17">
        <v>0.28912888024727801</v>
      </c>
      <c r="M476" s="17">
        <v>0.279185412486323</v>
      </c>
      <c r="N476" s="17">
        <v>0.20961833394918999</v>
      </c>
      <c r="O476" s="17">
        <v>0.26765761105456798</v>
      </c>
      <c r="P476" s="17">
        <v>0.25288765817681702</v>
      </c>
      <c r="Q476" s="17">
        <v>0.272262145698975</v>
      </c>
      <c r="R476" s="17">
        <v>0.257347813410711</v>
      </c>
      <c r="S476" s="17">
        <v>0.31217072710284599</v>
      </c>
      <c r="T476" s="17">
        <v>0.27232164333110198</v>
      </c>
      <c r="U476" s="17">
        <v>0.35185916811705698</v>
      </c>
      <c r="V476" s="17">
        <v>0.30589525534951201</v>
      </c>
      <c r="W476" s="17"/>
      <c r="X476" s="17">
        <v>0.27951331447927202</v>
      </c>
      <c r="Y476" s="17">
        <v>0.28323756040981002</v>
      </c>
      <c r="Z476" s="17">
        <v>0.297499392594965</v>
      </c>
      <c r="AA476" s="17">
        <v>0.30255237208325703</v>
      </c>
      <c r="AB476" s="17">
        <v>0.52883257637509296</v>
      </c>
      <c r="AC476" s="17"/>
      <c r="AD476" s="17">
        <v>0.29493223318315198</v>
      </c>
    </row>
    <row r="477" spans="2:30" x14ac:dyDescent="0.35">
      <c r="B477" t="s">
        <v>233</v>
      </c>
      <c r="C477" s="17">
        <v>0.37224726945227499</v>
      </c>
      <c r="D477" s="17">
        <v>0.37660681109022198</v>
      </c>
      <c r="E477" s="17">
        <v>0.371966204211712</v>
      </c>
      <c r="F477" s="17"/>
      <c r="G477" s="17">
        <v>0.35961001975767398</v>
      </c>
      <c r="H477" s="17">
        <v>0.35543108254117001</v>
      </c>
      <c r="I477" s="17">
        <v>0.39888106483197999</v>
      </c>
      <c r="J477" s="17"/>
      <c r="K477" s="17">
        <v>0.372946606502991</v>
      </c>
      <c r="L477" s="17">
        <v>0.35464119975862601</v>
      </c>
      <c r="M477" s="17">
        <v>0.31565852870903699</v>
      </c>
      <c r="N477" s="17">
        <v>0.44640671083800898</v>
      </c>
      <c r="O477" s="17">
        <v>0.39719257467033597</v>
      </c>
      <c r="P477" s="17">
        <v>0.32953563595402502</v>
      </c>
      <c r="Q477" s="17">
        <v>0.420688010226967</v>
      </c>
      <c r="R477" s="17">
        <v>0.47052743492801902</v>
      </c>
      <c r="S477" s="17">
        <v>0.37389584654299701</v>
      </c>
      <c r="T477" s="17">
        <v>0.37034168820841001</v>
      </c>
      <c r="U477" s="17">
        <v>0.276198448963414</v>
      </c>
      <c r="V477" s="17">
        <v>0.333952627332957</v>
      </c>
      <c r="W477" s="17"/>
      <c r="X477" s="17">
        <v>0.32819068002767798</v>
      </c>
      <c r="Y477" s="17">
        <v>0.38806018769191702</v>
      </c>
      <c r="Z477" s="17">
        <v>0.38125063928125003</v>
      </c>
      <c r="AA477" s="17">
        <v>0.44489331031995</v>
      </c>
      <c r="AB477" s="17">
        <v>0.16461955775866599</v>
      </c>
      <c r="AC477" s="17"/>
      <c r="AD477" s="17">
        <v>0.36969580221926002</v>
      </c>
    </row>
    <row r="478" spans="2:30" x14ac:dyDescent="0.35">
      <c r="B478" t="s">
        <v>234</v>
      </c>
      <c r="C478" s="17">
        <v>0.16634480548869299</v>
      </c>
      <c r="D478" s="17">
        <v>0.16873991422586099</v>
      </c>
      <c r="E478" s="17">
        <v>0.16177618177543099</v>
      </c>
      <c r="F478" s="17"/>
      <c r="G478" s="17">
        <v>0.13593196123347701</v>
      </c>
      <c r="H478" s="17">
        <v>0.184146609846144</v>
      </c>
      <c r="I478" s="17">
        <v>0.176594774094149</v>
      </c>
      <c r="J478" s="17"/>
      <c r="K478" s="17">
        <v>0.12661248511074999</v>
      </c>
      <c r="L478" s="17">
        <v>0.21541768797893601</v>
      </c>
      <c r="M478" s="17">
        <v>0.112342008119505</v>
      </c>
      <c r="N478" s="17">
        <v>0.158946306474784</v>
      </c>
      <c r="O478" s="17">
        <v>0.142631061858008</v>
      </c>
      <c r="P478" s="17">
        <v>0.20432158656893901</v>
      </c>
      <c r="Q478" s="17">
        <v>0.15684491949347201</v>
      </c>
      <c r="R478" s="17">
        <v>8.9147814017159294E-2</v>
      </c>
      <c r="S478" s="17">
        <v>0.18481678743465299</v>
      </c>
      <c r="T478" s="17">
        <v>0.22347619473079799</v>
      </c>
      <c r="U478" s="17">
        <v>0.187733550143419</v>
      </c>
      <c r="V478" s="17">
        <v>0.12087845142878299</v>
      </c>
      <c r="W478" s="17"/>
      <c r="X478" s="17">
        <v>0.167612657087476</v>
      </c>
      <c r="Y478" s="17">
        <v>0.16567483850755599</v>
      </c>
      <c r="Z478" s="17">
        <v>0.17201359494073101</v>
      </c>
      <c r="AA478" s="17">
        <v>0.135653370663958</v>
      </c>
      <c r="AB478" s="17">
        <v>0.306547865866241</v>
      </c>
      <c r="AC478" s="17"/>
      <c r="AD478" s="17">
        <v>0.16431027737711101</v>
      </c>
    </row>
    <row r="479" spans="2:30" x14ac:dyDescent="0.35">
      <c r="B479" t="s">
        <v>235</v>
      </c>
      <c r="C479" s="17">
        <v>9.0814723576741405E-2</v>
      </c>
      <c r="D479" s="17">
        <v>9.1683010975149304E-2</v>
      </c>
      <c r="E479" s="17">
        <v>8.8041712037266295E-2</v>
      </c>
      <c r="F479" s="17"/>
      <c r="G479" s="17">
        <v>0.12781183620627101</v>
      </c>
      <c r="H479" s="17">
        <v>8.6764825322318606E-2</v>
      </c>
      <c r="I479" s="17">
        <v>6.2076597223494602E-2</v>
      </c>
      <c r="J479" s="17"/>
      <c r="K479" s="17">
        <v>6.0933979458820703E-2</v>
      </c>
      <c r="L479" s="17">
        <v>5.6253064625819103E-2</v>
      </c>
      <c r="M479" s="17">
        <v>0.16730148872112899</v>
      </c>
      <c r="N479" s="17">
        <v>0.14584920790106501</v>
      </c>
      <c r="O479" s="17">
        <v>0.134608263767558</v>
      </c>
      <c r="P479" s="17">
        <v>0.13340559717942699</v>
      </c>
      <c r="Q479" s="17">
        <v>0.101460234641803</v>
      </c>
      <c r="R479" s="17">
        <v>4.5290701552163401E-2</v>
      </c>
      <c r="S479" s="17">
        <v>4.2566316234368198E-2</v>
      </c>
      <c r="T479" s="17">
        <v>4.3514521438262198E-2</v>
      </c>
      <c r="U479" s="17">
        <v>8.1073848375590604E-2</v>
      </c>
      <c r="V479" s="17">
        <v>0.12191696030963201</v>
      </c>
      <c r="W479" s="17"/>
      <c r="X479" s="17">
        <v>0.12583966418419501</v>
      </c>
      <c r="Y479" s="17">
        <v>8.4702629652312802E-2</v>
      </c>
      <c r="Z479" s="17">
        <v>7.4215672502037505E-2</v>
      </c>
      <c r="AA479" s="17">
        <v>5.9459387955218698E-2</v>
      </c>
      <c r="AB479" s="17">
        <v>0</v>
      </c>
      <c r="AC479" s="17"/>
      <c r="AD479" s="17">
        <v>9.4188253922890902E-2</v>
      </c>
    </row>
    <row r="480" spans="2:30" x14ac:dyDescent="0.35">
      <c r="B480" t="s">
        <v>236</v>
      </c>
      <c r="C480" s="17">
        <v>2.80433925733179E-2</v>
      </c>
      <c r="D480" s="17">
        <v>2.6323960723917801E-2</v>
      </c>
      <c r="E480" s="17">
        <v>2.8508076619627301E-2</v>
      </c>
      <c r="F480" s="17"/>
      <c r="G480" s="17">
        <v>2.8550828624385099E-2</v>
      </c>
      <c r="H480" s="17">
        <v>2.83755573151507E-2</v>
      </c>
      <c r="I480" s="17">
        <v>2.7290961470254001E-2</v>
      </c>
      <c r="J480" s="17"/>
      <c r="K480" s="17">
        <v>2.2489149200628899E-2</v>
      </c>
      <c r="L480" s="17">
        <v>1.3828646371983199E-2</v>
      </c>
      <c r="M480" s="17">
        <v>2.84089413910148E-2</v>
      </c>
      <c r="N480" s="17">
        <v>0</v>
      </c>
      <c r="O480" s="17">
        <v>3.05484415018209E-2</v>
      </c>
      <c r="P480" s="17">
        <v>5.0356970699447799E-2</v>
      </c>
      <c r="Q480" s="17">
        <v>2.3876045067106399E-2</v>
      </c>
      <c r="R480" s="17">
        <v>4.6166947798721401E-2</v>
      </c>
      <c r="S480" s="17">
        <v>1.6972411887379701E-2</v>
      </c>
      <c r="T480" s="17">
        <v>5.8365613651091802E-2</v>
      </c>
      <c r="U480" s="17">
        <v>4.4481398701893597E-2</v>
      </c>
      <c r="V480" s="17">
        <v>4.5117196008181398E-2</v>
      </c>
      <c r="W480" s="17"/>
      <c r="X480" s="17">
        <v>3.3525756095970097E-2</v>
      </c>
      <c r="Y480" s="17">
        <v>2.5436697383127E-2</v>
      </c>
      <c r="Z480" s="17">
        <v>2.5516378359624899E-2</v>
      </c>
      <c r="AA480" s="17">
        <v>3.7745288612763203E-2</v>
      </c>
      <c r="AB480" s="17">
        <v>0</v>
      </c>
      <c r="AC480" s="17"/>
      <c r="AD480" s="17">
        <v>3.1273946615069097E-2</v>
      </c>
    </row>
    <row r="481" spans="2:30" x14ac:dyDescent="0.35">
      <c r="B481" t="s">
        <v>182</v>
      </c>
      <c r="C481" s="17">
        <v>5.3421736841597199E-2</v>
      </c>
      <c r="D481" s="17">
        <v>6.0223058768852998E-2</v>
      </c>
      <c r="E481" s="17">
        <v>4.5595599821373303E-2</v>
      </c>
      <c r="F481" s="17"/>
      <c r="G481" s="17">
        <v>5.98020175966507E-2</v>
      </c>
      <c r="H481" s="17">
        <v>6.2994958713835106E-2</v>
      </c>
      <c r="I481" s="17">
        <v>3.89740523052707E-2</v>
      </c>
      <c r="J481" s="17"/>
      <c r="K481" s="17">
        <v>5.00917448986158E-2</v>
      </c>
      <c r="L481" s="17">
        <v>7.0730521017357703E-2</v>
      </c>
      <c r="M481" s="17">
        <v>9.7103620572991101E-2</v>
      </c>
      <c r="N481" s="17">
        <v>3.9179440836952399E-2</v>
      </c>
      <c r="O481" s="17">
        <v>2.7362047147709099E-2</v>
      </c>
      <c r="P481" s="17">
        <v>2.9492551421343799E-2</v>
      </c>
      <c r="Q481" s="17">
        <v>2.4868644871677399E-2</v>
      </c>
      <c r="R481" s="17">
        <v>9.1519288293225906E-2</v>
      </c>
      <c r="S481" s="17">
        <v>6.9577910797756798E-2</v>
      </c>
      <c r="T481" s="17">
        <v>3.1980338640335199E-2</v>
      </c>
      <c r="U481" s="17">
        <v>5.8653585698626297E-2</v>
      </c>
      <c r="V481" s="17">
        <v>7.2239509570934293E-2</v>
      </c>
      <c r="W481" s="17"/>
      <c r="X481" s="17">
        <v>6.53179281254095E-2</v>
      </c>
      <c r="Y481" s="17">
        <v>5.2888086355276399E-2</v>
      </c>
      <c r="Z481" s="17">
        <v>4.9504322321391701E-2</v>
      </c>
      <c r="AA481" s="17">
        <v>1.9696270364853798E-2</v>
      </c>
      <c r="AB481" s="17">
        <v>0</v>
      </c>
      <c r="AC481" s="17"/>
      <c r="AD481" s="17">
        <v>4.5599486682517301E-2</v>
      </c>
    </row>
    <row r="482" spans="2:30" x14ac:dyDescent="0.35">
      <c r="B482" t="s">
        <v>237</v>
      </c>
      <c r="C482" s="17">
        <v>0.66137534151965005</v>
      </c>
      <c r="D482" s="17">
        <v>0.65303005530621905</v>
      </c>
      <c r="E482" s="17">
        <v>0.67607842974630195</v>
      </c>
      <c r="F482" s="17"/>
      <c r="G482" s="17">
        <v>0.64790335633921603</v>
      </c>
      <c r="H482" s="17">
        <v>0.63771804880255101</v>
      </c>
      <c r="I482" s="17">
        <v>0.695063614906831</v>
      </c>
      <c r="J482" s="17"/>
      <c r="K482" s="17">
        <v>0.73987264133118502</v>
      </c>
      <c r="L482" s="17">
        <v>0.64377008000590397</v>
      </c>
      <c r="M482" s="17">
        <v>0.59484394119535899</v>
      </c>
      <c r="N482" s="17">
        <v>0.65602504478719903</v>
      </c>
      <c r="O482" s="17">
        <v>0.66485018572490395</v>
      </c>
      <c r="P482" s="17">
        <v>0.58242329413084204</v>
      </c>
      <c r="Q482" s="17">
        <v>0.692950155925942</v>
      </c>
      <c r="R482" s="17">
        <v>0.72787524833872996</v>
      </c>
      <c r="S482" s="17">
        <v>0.686066573645843</v>
      </c>
      <c r="T482" s="17">
        <v>0.64266333153951205</v>
      </c>
      <c r="U482" s="17">
        <v>0.62805761708047103</v>
      </c>
      <c r="V482" s="17">
        <v>0.63984788268246995</v>
      </c>
      <c r="W482" s="17"/>
      <c r="X482" s="17">
        <v>0.60770399450695001</v>
      </c>
      <c r="Y482" s="17">
        <v>0.67129774810172704</v>
      </c>
      <c r="Z482" s="17">
        <v>0.67875003187621497</v>
      </c>
      <c r="AA482" s="17">
        <v>0.74744568240320697</v>
      </c>
      <c r="AB482" s="17">
        <v>0.69345213413375895</v>
      </c>
      <c r="AC482" s="17"/>
      <c r="AD482" s="17">
        <v>0.664628035402412</v>
      </c>
    </row>
    <row r="483" spans="2:30" x14ac:dyDescent="0.35">
      <c r="B483" t="s">
        <v>238</v>
      </c>
      <c r="C483" s="17">
        <v>0.11885811615005901</v>
      </c>
      <c r="D483" s="17">
        <v>0.118006971699067</v>
      </c>
      <c r="E483" s="17">
        <v>0.116549788656894</v>
      </c>
      <c r="F483" s="17"/>
      <c r="G483" s="17">
        <v>0.156362664830656</v>
      </c>
      <c r="H483" s="17">
        <v>0.11514038263746899</v>
      </c>
      <c r="I483" s="17">
        <v>8.9367558693748697E-2</v>
      </c>
      <c r="J483" s="17"/>
      <c r="K483" s="17">
        <v>8.3423128659449605E-2</v>
      </c>
      <c r="L483" s="17">
        <v>7.0081710997802305E-2</v>
      </c>
      <c r="M483" s="17">
        <v>0.19571043011214401</v>
      </c>
      <c r="N483" s="17">
        <v>0.14584920790106501</v>
      </c>
      <c r="O483" s="17">
        <v>0.16515670526937901</v>
      </c>
      <c r="P483" s="17">
        <v>0.18376256787887499</v>
      </c>
      <c r="Q483" s="17">
        <v>0.12533627970890901</v>
      </c>
      <c r="R483" s="17">
        <v>9.1457649350884795E-2</v>
      </c>
      <c r="S483" s="17">
        <v>5.9538728121747903E-2</v>
      </c>
      <c r="T483" s="17">
        <v>0.10188013508935399</v>
      </c>
      <c r="U483" s="17">
        <v>0.125555247077484</v>
      </c>
      <c r="V483" s="17">
        <v>0.16703415631781299</v>
      </c>
      <c r="W483" s="17"/>
      <c r="X483" s="17">
        <v>0.15936542028016501</v>
      </c>
      <c r="Y483" s="17">
        <v>0.11013932703543999</v>
      </c>
      <c r="Z483" s="17">
        <v>9.9732050861662397E-2</v>
      </c>
      <c r="AA483" s="17">
        <v>9.7204676567981901E-2</v>
      </c>
      <c r="AB483" s="17">
        <v>0</v>
      </c>
      <c r="AC483" s="17"/>
      <c r="AD483" s="17">
        <v>0.12546220053796001</v>
      </c>
    </row>
    <row r="484" spans="2:30" x14ac:dyDescent="0.35">
      <c r="B484" t="s">
        <v>161</v>
      </c>
      <c r="C484" s="17">
        <v>0.54251722536959102</v>
      </c>
      <c r="D484" s="17">
        <v>0.53502308360715201</v>
      </c>
      <c r="E484" s="17">
        <v>0.55952864108940803</v>
      </c>
      <c r="F484" s="17"/>
      <c r="G484" s="17">
        <v>0.49154069150856</v>
      </c>
      <c r="H484" s="17">
        <v>0.52257766616508206</v>
      </c>
      <c r="I484" s="17">
        <v>0.60569605621308198</v>
      </c>
      <c r="J484" s="17"/>
      <c r="K484" s="17">
        <v>0.65644951267173501</v>
      </c>
      <c r="L484" s="17">
        <v>0.57368836900810205</v>
      </c>
      <c r="M484" s="17">
        <v>0.39913351108321499</v>
      </c>
      <c r="N484" s="17">
        <v>0.51017583688613399</v>
      </c>
      <c r="O484" s="17">
        <v>0.49969348045552497</v>
      </c>
      <c r="P484" s="17">
        <v>0.39866072625196702</v>
      </c>
      <c r="Q484" s="17">
        <v>0.56761387621703296</v>
      </c>
      <c r="R484" s="17">
        <v>0.636417598987845</v>
      </c>
      <c r="S484" s="17">
        <v>0.62652784552409502</v>
      </c>
      <c r="T484" s="17">
        <v>0.54078319645015804</v>
      </c>
      <c r="U484" s="17">
        <v>0.50250237000298703</v>
      </c>
      <c r="V484" s="17">
        <v>0.47281372636465602</v>
      </c>
      <c r="W484" s="17"/>
      <c r="X484" s="17">
        <v>0.44833857422678502</v>
      </c>
      <c r="Y484" s="17">
        <v>0.56115842106628799</v>
      </c>
      <c r="Z484" s="17">
        <v>0.57901798101455204</v>
      </c>
      <c r="AA484" s="17">
        <v>0.65024100583522504</v>
      </c>
      <c r="AB484" s="17">
        <v>0.69345213413375895</v>
      </c>
      <c r="AC484" s="17"/>
      <c r="AD484" s="17">
        <v>0.53916583486445202</v>
      </c>
    </row>
    <row r="485" spans="2:30" x14ac:dyDescent="0.35">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row>
    <row r="486" spans="2:30" x14ac:dyDescent="0.35">
      <c r="B486" s="6" t="s">
        <v>244</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row>
    <row r="487" spans="2:30" x14ac:dyDescent="0.35">
      <c r="B487" s="26" t="s">
        <v>52</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row>
    <row r="488" spans="2:30" x14ac:dyDescent="0.35">
      <c r="B488" t="s">
        <v>232</v>
      </c>
      <c r="C488" s="17">
        <v>0.27401688462095303</v>
      </c>
      <c r="D488" s="17">
        <v>0.26841196462483402</v>
      </c>
      <c r="E488" s="17">
        <v>0.28061787600271698</v>
      </c>
      <c r="F488" s="17"/>
      <c r="G488" s="17">
        <v>0.21708529991748099</v>
      </c>
      <c r="H488" s="17">
        <v>0.28648958267258501</v>
      </c>
      <c r="I488" s="17">
        <v>0.31247264433287403</v>
      </c>
      <c r="J488" s="17"/>
      <c r="K488" s="17">
        <v>0.34539622392987701</v>
      </c>
      <c r="L488" s="17">
        <v>0.25759879356698001</v>
      </c>
      <c r="M488" s="17">
        <v>0.25814014748088798</v>
      </c>
      <c r="N488" s="17">
        <v>0.15553265021269</v>
      </c>
      <c r="O488" s="17">
        <v>0.26074832869425402</v>
      </c>
      <c r="P488" s="17">
        <v>0.258558488543151</v>
      </c>
      <c r="Q488" s="17">
        <v>0.283595581677409</v>
      </c>
      <c r="R488" s="17">
        <v>0.25569154514129699</v>
      </c>
      <c r="S488" s="17">
        <v>0.34273421471710702</v>
      </c>
      <c r="T488" s="17">
        <v>0.25699252022123598</v>
      </c>
      <c r="U488" s="17">
        <v>0.250131142048308</v>
      </c>
      <c r="V488" s="17">
        <v>0.30857156891687698</v>
      </c>
      <c r="W488" s="17"/>
      <c r="X488" s="17">
        <v>0.22976441900032499</v>
      </c>
      <c r="Y488" s="17">
        <v>0.29077183480205498</v>
      </c>
      <c r="Z488" s="17">
        <v>0.316757149119967</v>
      </c>
      <c r="AA488" s="17">
        <v>0.18383394687223401</v>
      </c>
      <c r="AB488" s="17">
        <v>0.36084890533544101</v>
      </c>
      <c r="AC488" s="17"/>
      <c r="AD488" s="17">
        <v>0.283593920285787</v>
      </c>
    </row>
    <row r="489" spans="2:30" x14ac:dyDescent="0.35">
      <c r="B489" t="s">
        <v>233</v>
      </c>
      <c r="C489" s="17">
        <v>0.37310423182087399</v>
      </c>
      <c r="D489" s="17">
        <v>0.361228252862838</v>
      </c>
      <c r="E489" s="17">
        <v>0.38517440363817901</v>
      </c>
      <c r="F489" s="17"/>
      <c r="G489" s="17">
        <v>0.39246118661804202</v>
      </c>
      <c r="H489" s="17">
        <v>0.35477459737668798</v>
      </c>
      <c r="I489" s="17">
        <v>0.373048201364791</v>
      </c>
      <c r="J489" s="17"/>
      <c r="K489" s="17">
        <v>0.293940787699908</v>
      </c>
      <c r="L489" s="17">
        <v>0.38106453376299898</v>
      </c>
      <c r="M489" s="17">
        <v>0.35073494740209099</v>
      </c>
      <c r="N489" s="17">
        <v>0.40674487146306698</v>
      </c>
      <c r="O489" s="17">
        <v>0.429253817243747</v>
      </c>
      <c r="P489" s="17">
        <v>0.44991855607424203</v>
      </c>
      <c r="Q489" s="17">
        <v>0.40927701287611901</v>
      </c>
      <c r="R489" s="17">
        <v>0.38464986930024597</v>
      </c>
      <c r="S489" s="17">
        <v>0.35259961143443302</v>
      </c>
      <c r="T489" s="17">
        <v>0.35042185437277201</v>
      </c>
      <c r="U489" s="17">
        <v>0.37216581780365099</v>
      </c>
      <c r="V489" s="17">
        <v>0.30663723717165797</v>
      </c>
      <c r="W489" s="17"/>
      <c r="X489" s="17">
        <v>0.382354433396279</v>
      </c>
      <c r="Y489" s="17">
        <v>0.37188018697833197</v>
      </c>
      <c r="Z489" s="17">
        <v>0.36593518383895601</v>
      </c>
      <c r="AA489" s="17">
        <v>0.45500526922430701</v>
      </c>
      <c r="AB489" s="17">
        <v>0.33596734207930401</v>
      </c>
      <c r="AC489" s="17"/>
      <c r="AD489" s="17">
        <v>0.357071430627391</v>
      </c>
    </row>
    <row r="490" spans="2:30" x14ac:dyDescent="0.35">
      <c r="B490" t="s">
        <v>234</v>
      </c>
      <c r="C490" s="17">
        <v>0.19989430617484699</v>
      </c>
      <c r="D490" s="17">
        <v>0.20321295380996701</v>
      </c>
      <c r="E490" s="17">
        <v>0.19659481066217099</v>
      </c>
      <c r="F490" s="17"/>
      <c r="G490" s="17">
        <v>0.21297908420074599</v>
      </c>
      <c r="H490" s="17">
        <v>0.205352420774607</v>
      </c>
      <c r="I490" s="17">
        <v>0.18336324787320801</v>
      </c>
      <c r="J490" s="17"/>
      <c r="K490" s="17">
        <v>0.190394265349665</v>
      </c>
      <c r="L490" s="17">
        <v>0.17676437428481601</v>
      </c>
      <c r="M490" s="17">
        <v>0.241907807121093</v>
      </c>
      <c r="N490" s="17">
        <v>0.24694191981507599</v>
      </c>
      <c r="O490" s="17">
        <v>0.219944607290599</v>
      </c>
      <c r="P490" s="17">
        <v>0.213266087753059</v>
      </c>
      <c r="Q490" s="17">
        <v>0.1830427622776</v>
      </c>
      <c r="R490" s="17">
        <v>0.21434010001899401</v>
      </c>
      <c r="S490" s="17">
        <v>0.149267189086883</v>
      </c>
      <c r="T490" s="17">
        <v>0.24249590361861101</v>
      </c>
      <c r="U490" s="17">
        <v>0.200356359412282</v>
      </c>
      <c r="V490" s="17">
        <v>0.10307664558190099</v>
      </c>
      <c r="W490" s="17"/>
      <c r="X490" s="17">
        <v>0.21486198266697701</v>
      </c>
      <c r="Y490" s="17">
        <v>0.19720988928109601</v>
      </c>
      <c r="Z490" s="17">
        <v>0.19007158290394799</v>
      </c>
      <c r="AA490" s="17">
        <v>0.18181859855732699</v>
      </c>
      <c r="AB490" s="17">
        <v>0.16461955775866599</v>
      </c>
      <c r="AC490" s="17"/>
      <c r="AD490" s="17">
        <v>0.21154225177331301</v>
      </c>
    </row>
    <row r="491" spans="2:30" x14ac:dyDescent="0.35">
      <c r="B491" t="s">
        <v>235</v>
      </c>
      <c r="C491" s="17">
        <v>6.6130323750866998E-2</v>
      </c>
      <c r="D491" s="17">
        <v>6.9849497787263098E-2</v>
      </c>
      <c r="E491" s="17">
        <v>6.3692332244201996E-2</v>
      </c>
      <c r="F491" s="17"/>
      <c r="G491" s="17">
        <v>7.4152125753453701E-2</v>
      </c>
      <c r="H491" s="17">
        <v>5.9191013290928803E-2</v>
      </c>
      <c r="I491" s="17">
        <v>6.5500217517626705E-2</v>
      </c>
      <c r="J491" s="17"/>
      <c r="K491" s="17">
        <v>9.3089719176001395E-2</v>
      </c>
      <c r="L491" s="17">
        <v>0.11166940786993999</v>
      </c>
      <c r="M491" s="17">
        <v>3.2131574869971397E-2</v>
      </c>
      <c r="N491" s="17">
        <v>5.0144386408246901E-2</v>
      </c>
      <c r="O491" s="17">
        <v>4.7756454560411603E-2</v>
      </c>
      <c r="P491" s="17">
        <v>2.7612000918108798E-2</v>
      </c>
      <c r="Q491" s="17">
        <v>3.2625185148256103E-2</v>
      </c>
      <c r="R491" s="17">
        <v>7.4271267981335404E-2</v>
      </c>
      <c r="S491" s="17">
        <v>6.8959132959350397E-2</v>
      </c>
      <c r="T491" s="17">
        <v>8.6817148647908807E-2</v>
      </c>
      <c r="U491" s="17">
        <v>7.9147349611424694E-2</v>
      </c>
      <c r="V491" s="17">
        <v>4.5117196008181398E-2</v>
      </c>
      <c r="W491" s="17"/>
      <c r="X491" s="17">
        <v>7.6579826732470699E-2</v>
      </c>
      <c r="Y491" s="17">
        <v>6.2448710156222199E-2</v>
      </c>
      <c r="Z491" s="17">
        <v>5.83702171184639E-2</v>
      </c>
      <c r="AA491" s="17">
        <v>7.9930433634048906E-2</v>
      </c>
      <c r="AB491" s="17">
        <v>0.13856419482658899</v>
      </c>
      <c r="AC491" s="17"/>
      <c r="AD491" s="17">
        <v>6.8365212863330693E-2</v>
      </c>
    </row>
    <row r="492" spans="2:30" x14ac:dyDescent="0.35">
      <c r="B492" t="s">
        <v>236</v>
      </c>
      <c r="C492" s="17">
        <v>2.4884940363731001E-2</v>
      </c>
      <c r="D492" s="17">
        <v>2.84031150263419E-2</v>
      </c>
      <c r="E492" s="17">
        <v>2.1716749826280499E-2</v>
      </c>
      <c r="F492" s="17"/>
      <c r="G492" s="17">
        <v>2.88489062834697E-2</v>
      </c>
      <c r="H492" s="17">
        <v>2.6181953447608299E-2</v>
      </c>
      <c r="I492" s="17">
        <v>2.0206366834334698E-2</v>
      </c>
      <c r="J492" s="17"/>
      <c r="K492" s="17">
        <v>1.23157648009064E-2</v>
      </c>
      <c r="L492" s="17">
        <v>0</v>
      </c>
      <c r="M492" s="17">
        <v>3.11833289968334E-2</v>
      </c>
      <c r="N492" s="17">
        <v>1.58226116922375E-2</v>
      </c>
      <c r="O492" s="17">
        <v>2.8750524045311799E-2</v>
      </c>
      <c r="P492" s="17">
        <v>1.0576157645047801E-2</v>
      </c>
      <c r="Q492" s="17">
        <v>5.7510565226887703E-2</v>
      </c>
      <c r="R492" s="17">
        <v>2.5287573411515499E-2</v>
      </c>
      <c r="S492" s="17">
        <v>1.6827673673886202E-2</v>
      </c>
      <c r="T492" s="17">
        <v>3.2957854544157797E-2</v>
      </c>
      <c r="U492" s="17">
        <v>1.8622240704881599E-2</v>
      </c>
      <c r="V492" s="17">
        <v>0.16435784275044901</v>
      </c>
      <c r="W492" s="17"/>
      <c r="X492" s="17">
        <v>2.45309501268225E-2</v>
      </c>
      <c r="Y492" s="17">
        <v>1.7220466436217299E-2</v>
      </c>
      <c r="Z492" s="17">
        <v>3.0552457894468799E-2</v>
      </c>
      <c r="AA492" s="17">
        <v>5.7339528641825802E-2</v>
      </c>
      <c r="AB492" s="17">
        <v>0</v>
      </c>
      <c r="AC492" s="17"/>
      <c r="AD492" s="17">
        <v>2.6860363316879299E-2</v>
      </c>
    </row>
    <row r="493" spans="2:30" x14ac:dyDescent="0.35">
      <c r="B493" t="s">
        <v>182</v>
      </c>
      <c r="C493" s="17">
        <v>6.1969313268727698E-2</v>
      </c>
      <c r="D493" s="17">
        <v>6.8894215888756299E-2</v>
      </c>
      <c r="E493" s="17">
        <v>5.2203827626449997E-2</v>
      </c>
      <c r="F493" s="17"/>
      <c r="G493" s="17">
        <v>7.4473397226808402E-2</v>
      </c>
      <c r="H493" s="17">
        <v>6.8010432437582605E-2</v>
      </c>
      <c r="I493" s="17">
        <v>4.54093220771652E-2</v>
      </c>
      <c r="J493" s="17"/>
      <c r="K493" s="17">
        <v>6.4863239043642301E-2</v>
      </c>
      <c r="L493" s="17">
        <v>7.2902890515265606E-2</v>
      </c>
      <c r="M493" s="17">
        <v>8.5902194129122894E-2</v>
      </c>
      <c r="N493" s="17">
        <v>0.12481356040868199</v>
      </c>
      <c r="O493" s="17">
        <v>1.35462681656764E-2</v>
      </c>
      <c r="P493" s="17">
        <v>4.0068709066391602E-2</v>
      </c>
      <c r="Q493" s="17">
        <v>3.3948892793729202E-2</v>
      </c>
      <c r="R493" s="17">
        <v>4.5759644146612898E-2</v>
      </c>
      <c r="S493" s="17">
        <v>6.96121781283396E-2</v>
      </c>
      <c r="T493" s="17">
        <v>3.03147185953151E-2</v>
      </c>
      <c r="U493" s="17">
        <v>7.9577090419453003E-2</v>
      </c>
      <c r="V493" s="17">
        <v>7.2239509570934293E-2</v>
      </c>
      <c r="W493" s="17"/>
      <c r="X493" s="17">
        <v>7.1908388077125601E-2</v>
      </c>
      <c r="Y493" s="17">
        <v>6.0468912346077403E-2</v>
      </c>
      <c r="Z493" s="17">
        <v>3.83134091241965E-2</v>
      </c>
      <c r="AA493" s="17">
        <v>4.2072223070257798E-2</v>
      </c>
      <c r="AB493" s="17">
        <v>0</v>
      </c>
      <c r="AC493" s="17"/>
      <c r="AD493" s="17">
        <v>5.2566821133299899E-2</v>
      </c>
    </row>
    <row r="494" spans="2:30" x14ac:dyDescent="0.35">
      <c r="B494" t="s">
        <v>237</v>
      </c>
      <c r="C494" s="17">
        <v>0.64712111644182801</v>
      </c>
      <c r="D494" s="17">
        <v>0.62964021748767196</v>
      </c>
      <c r="E494" s="17">
        <v>0.66579227964089605</v>
      </c>
      <c r="F494" s="17"/>
      <c r="G494" s="17">
        <v>0.60954648653552201</v>
      </c>
      <c r="H494" s="17">
        <v>0.64126418004927299</v>
      </c>
      <c r="I494" s="17">
        <v>0.68552084569766503</v>
      </c>
      <c r="J494" s="17"/>
      <c r="K494" s="17">
        <v>0.63933701162978496</v>
      </c>
      <c r="L494" s="17">
        <v>0.63866332732997899</v>
      </c>
      <c r="M494" s="17">
        <v>0.60887509488297897</v>
      </c>
      <c r="N494" s="17">
        <v>0.56227752167575695</v>
      </c>
      <c r="O494" s="17">
        <v>0.69000214593800102</v>
      </c>
      <c r="P494" s="17">
        <v>0.70847704461739303</v>
      </c>
      <c r="Q494" s="17">
        <v>0.69287259455352701</v>
      </c>
      <c r="R494" s="17">
        <v>0.64034141444154302</v>
      </c>
      <c r="S494" s="17">
        <v>0.69533382615154105</v>
      </c>
      <c r="T494" s="17">
        <v>0.60741437459400804</v>
      </c>
      <c r="U494" s="17">
        <v>0.62229695985195899</v>
      </c>
      <c r="V494" s="17">
        <v>0.61520880608853501</v>
      </c>
      <c r="W494" s="17"/>
      <c r="X494" s="17">
        <v>0.61211885239660402</v>
      </c>
      <c r="Y494" s="17">
        <v>0.66265202178038696</v>
      </c>
      <c r="Z494" s="17">
        <v>0.68269233295892295</v>
      </c>
      <c r="AA494" s="17">
        <v>0.63883921609654004</v>
      </c>
      <c r="AB494" s="17">
        <v>0.69681624741474502</v>
      </c>
      <c r="AC494" s="17"/>
      <c r="AD494" s="17">
        <v>0.640665350913177</v>
      </c>
    </row>
    <row r="495" spans="2:30" x14ac:dyDescent="0.35">
      <c r="B495" t="s">
        <v>238</v>
      </c>
      <c r="C495" s="17">
        <v>9.1015264114597996E-2</v>
      </c>
      <c r="D495" s="17">
        <v>9.8252612813605006E-2</v>
      </c>
      <c r="E495" s="17">
        <v>8.5409082070482395E-2</v>
      </c>
      <c r="F495" s="17"/>
      <c r="G495" s="17">
        <v>0.103001032036923</v>
      </c>
      <c r="H495" s="17">
        <v>8.5372966738537101E-2</v>
      </c>
      <c r="I495" s="17">
        <v>8.5706584351961407E-2</v>
      </c>
      <c r="J495" s="17"/>
      <c r="K495" s="17">
        <v>0.10540548397690799</v>
      </c>
      <c r="L495" s="17">
        <v>0.11166940786993999</v>
      </c>
      <c r="M495" s="17">
        <v>6.33149038668048E-2</v>
      </c>
      <c r="N495" s="17">
        <v>6.5966998100484397E-2</v>
      </c>
      <c r="O495" s="17">
        <v>7.6506978605723405E-2</v>
      </c>
      <c r="P495" s="17">
        <v>3.8188158563156598E-2</v>
      </c>
      <c r="Q495" s="17">
        <v>9.0135750375143694E-2</v>
      </c>
      <c r="R495" s="17">
        <v>9.95588413928509E-2</v>
      </c>
      <c r="S495" s="17">
        <v>8.5786806633236706E-2</v>
      </c>
      <c r="T495" s="17">
        <v>0.11977500319206701</v>
      </c>
      <c r="U495" s="17">
        <v>9.7769590316306207E-2</v>
      </c>
      <c r="V495" s="17">
        <v>0.20947503875862999</v>
      </c>
      <c r="W495" s="17"/>
      <c r="X495" s="17">
        <v>0.101110776859293</v>
      </c>
      <c r="Y495" s="17">
        <v>7.9669176592439495E-2</v>
      </c>
      <c r="Z495" s="17">
        <v>8.8922675012932703E-2</v>
      </c>
      <c r="AA495" s="17">
        <v>0.13726996227587501</v>
      </c>
      <c r="AB495" s="17">
        <v>0.13856419482658899</v>
      </c>
      <c r="AC495" s="17"/>
      <c r="AD495" s="17">
        <v>9.5225576180210006E-2</v>
      </c>
    </row>
    <row r="496" spans="2:30" x14ac:dyDescent="0.35">
      <c r="B496" t="s">
        <v>161</v>
      </c>
      <c r="C496" s="17">
        <v>0.55610585232722998</v>
      </c>
      <c r="D496" s="17">
        <v>0.53138760467406698</v>
      </c>
      <c r="E496" s="17">
        <v>0.58038319757041401</v>
      </c>
      <c r="F496" s="17"/>
      <c r="G496" s="17">
        <v>0.506545454498599</v>
      </c>
      <c r="H496" s="17">
        <v>0.55589121331073599</v>
      </c>
      <c r="I496" s="17">
        <v>0.59981426134570404</v>
      </c>
      <c r="J496" s="17"/>
      <c r="K496" s="17">
        <v>0.53393152765287699</v>
      </c>
      <c r="L496" s="17">
        <v>0.52699391946003904</v>
      </c>
      <c r="M496" s="17">
        <v>0.54556019101617403</v>
      </c>
      <c r="N496" s="17">
        <v>0.496310523575273</v>
      </c>
      <c r="O496" s="17">
        <v>0.61349516733227805</v>
      </c>
      <c r="P496" s="17">
        <v>0.67028888605423698</v>
      </c>
      <c r="Q496" s="17">
        <v>0.60273684417838402</v>
      </c>
      <c r="R496" s="17">
        <v>0.54078257304869204</v>
      </c>
      <c r="S496" s="17">
        <v>0.60954701951830403</v>
      </c>
      <c r="T496" s="17">
        <v>0.48763937140194102</v>
      </c>
      <c r="U496" s="17">
        <v>0.52452736953565304</v>
      </c>
      <c r="V496" s="17">
        <v>0.40573376732990402</v>
      </c>
      <c r="W496" s="17"/>
      <c r="X496" s="17">
        <v>0.51100807553731098</v>
      </c>
      <c r="Y496" s="17">
        <v>0.58298284518794796</v>
      </c>
      <c r="Z496" s="17">
        <v>0.59376965794599001</v>
      </c>
      <c r="AA496" s="17">
        <v>0.50156925382066597</v>
      </c>
      <c r="AB496" s="17">
        <v>0.55825205258815602</v>
      </c>
      <c r="AC496" s="17"/>
      <c r="AD496" s="17">
        <v>0.54543977473296701</v>
      </c>
    </row>
    <row r="497" spans="2:30" x14ac:dyDescent="0.35">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row>
    <row r="498" spans="2:30" x14ac:dyDescent="0.35">
      <c r="B498" s="6" t="s">
        <v>261</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row>
    <row r="499" spans="2:30" x14ac:dyDescent="0.35">
      <c r="B499" s="26" t="s">
        <v>52</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row>
    <row r="500" spans="2:30" x14ac:dyDescent="0.35">
      <c r="B500" t="s">
        <v>259</v>
      </c>
      <c r="C500" s="17">
        <v>0.208038333827504</v>
      </c>
      <c r="D500" s="17">
        <v>0.22794396174089401</v>
      </c>
      <c r="E500" s="17">
        <v>0.189828430262484</v>
      </c>
      <c r="F500" s="17"/>
      <c r="G500" s="17">
        <v>0.20220587575051799</v>
      </c>
      <c r="H500" s="17">
        <v>0.190480184861329</v>
      </c>
      <c r="I500" s="17">
        <v>0.22938368946184201</v>
      </c>
      <c r="J500" s="17"/>
      <c r="K500" s="17">
        <v>0.20925623785181</v>
      </c>
      <c r="L500" s="17">
        <v>0.19795792411966801</v>
      </c>
      <c r="M500" s="17">
        <v>0.19149943373683401</v>
      </c>
      <c r="N500" s="17">
        <v>0.19314829432816299</v>
      </c>
      <c r="O500" s="17">
        <v>0.22362608244776999</v>
      </c>
      <c r="P500" s="17">
        <v>0.30094471326260702</v>
      </c>
      <c r="Q500" s="17">
        <v>0.19247984626339601</v>
      </c>
      <c r="R500" s="17">
        <v>0.22983542135006699</v>
      </c>
      <c r="S500" s="17">
        <v>0.226383583925092</v>
      </c>
      <c r="T500" s="17">
        <v>0.14529788560235099</v>
      </c>
      <c r="U500" s="17">
        <v>0.19604993692866399</v>
      </c>
      <c r="V500" s="17">
        <v>0.14164086305922</v>
      </c>
      <c r="W500" s="17"/>
      <c r="X500" s="17">
        <v>0.22563785375804199</v>
      </c>
      <c r="Y500" s="17">
        <v>0.18362033659037999</v>
      </c>
      <c r="Z500" s="17">
        <v>0.22011910189184999</v>
      </c>
      <c r="AA500" s="17">
        <v>0.34776625565887997</v>
      </c>
      <c r="AB500" s="17">
        <v>0.30318375258525498</v>
      </c>
      <c r="AC500" s="17"/>
      <c r="AD500" s="17">
        <v>0.205658189682383</v>
      </c>
    </row>
    <row r="501" spans="2:30" x14ac:dyDescent="0.35">
      <c r="B501" t="s">
        <v>251</v>
      </c>
      <c r="C501" s="17">
        <v>0.13256939476568699</v>
      </c>
      <c r="D501" s="17">
        <v>0.12359317568662399</v>
      </c>
      <c r="E501" s="17">
        <v>0.14129593852172401</v>
      </c>
      <c r="F501" s="17"/>
      <c r="G501" s="17">
        <v>0.14101979969440101</v>
      </c>
      <c r="H501" s="17">
        <v>0.169803021192865</v>
      </c>
      <c r="I501" s="17">
        <v>9.0744211908662095E-2</v>
      </c>
      <c r="J501" s="17"/>
      <c r="K501" s="17">
        <v>0.143500418423961</v>
      </c>
      <c r="L501" s="17">
        <v>0.153362985646185</v>
      </c>
      <c r="M501" s="17">
        <v>0.15553857371968099</v>
      </c>
      <c r="N501" s="17">
        <v>0.144259045607431</v>
      </c>
      <c r="O501" s="17">
        <v>0.12457373016642</v>
      </c>
      <c r="P501" s="17">
        <v>0.121431274924753</v>
      </c>
      <c r="Q501" s="17">
        <v>0.127770633652043</v>
      </c>
      <c r="R501" s="17">
        <v>8.8183374012142005E-2</v>
      </c>
      <c r="S501" s="17">
        <v>0.14892995283430399</v>
      </c>
      <c r="T501" s="17">
        <v>0.129242926003933</v>
      </c>
      <c r="U501" s="17">
        <v>8.1448613627369798E-2</v>
      </c>
      <c r="V501" s="17">
        <v>4.5117196008181398E-2</v>
      </c>
      <c r="W501" s="17"/>
      <c r="X501" s="17">
        <v>0.163354077338213</v>
      </c>
      <c r="Y501" s="17">
        <v>0.12021024687639099</v>
      </c>
      <c r="Z501" s="17">
        <v>0.128221239349464</v>
      </c>
      <c r="AA501" s="17">
        <v>0.15693618782969199</v>
      </c>
      <c r="AB501" s="17">
        <v>0</v>
      </c>
      <c r="AC501" s="17"/>
      <c r="AD501" s="17">
        <v>0.13483009896238299</v>
      </c>
    </row>
    <row r="502" spans="2:30" x14ac:dyDescent="0.35">
      <c r="B502" t="s">
        <v>252</v>
      </c>
      <c r="C502" s="17">
        <v>0.17975441591503999</v>
      </c>
      <c r="D502" s="17">
        <v>0.18975588737970001</v>
      </c>
      <c r="E502" s="17">
        <v>0.17115280712050601</v>
      </c>
      <c r="F502" s="17"/>
      <c r="G502" s="17">
        <v>0.20545534872544099</v>
      </c>
      <c r="H502" s="17">
        <v>0.19023027766341999</v>
      </c>
      <c r="I502" s="17">
        <v>0.14751064253156801</v>
      </c>
      <c r="J502" s="17"/>
      <c r="K502" s="17">
        <v>0.143120911591643</v>
      </c>
      <c r="L502" s="17">
        <v>0.21658005978578601</v>
      </c>
      <c r="M502" s="17">
        <v>0.19626302665616399</v>
      </c>
      <c r="N502" s="17">
        <v>0.12556476836189001</v>
      </c>
      <c r="O502" s="17">
        <v>0.13913226824951799</v>
      </c>
      <c r="P502" s="17">
        <v>0.18667466810727501</v>
      </c>
      <c r="Q502" s="17">
        <v>0.164081762536574</v>
      </c>
      <c r="R502" s="17">
        <v>0.188076672575655</v>
      </c>
      <c r="S502" s="17">
        <v>0.199339520094691</v>
      </c>
      <c r="T502" s="17">
        <v>0.17316508423983401</v>
      </c>
      <c r="U502" s="17">
        <v>0.188406263937659</v>
      </c>
      <c r="V502" s="17">
        <v>0.34912317801750498</v>
      </c>
      <c r="W502" s="17"/>
      <c r="X502" s="17">
        <v>0.16781401506450999</v>
      </c>
      <c r="Y502" s="17">
        <v>0.19776701413092901</v>
      </c>
      <c r="Z502" s="17">
        <v>0.15868564896602699</v>
      </c>
      <c r="AA502" s="17">
        <v>0.148412317734129</v>
      </c>
      <c r="AB502" s="17">
        <v>0.167983671039652</v>
      </c>
      <c r="AC502" s="17"/>
      <c r="AD502" s="17">
        <v>0.17324274660126099</v>
      </c>
    </row>
    <row r="503" spans="2:30" x14ac:dyDescent="0.35">
      <c r="B503" t="s">
        <v>253</v>
      </c>
      <c r="C503" s="17">
        <v>0.19235194542972101</v>
      </c>
      <c r="D503" s="17">
        <v>0.183238825231611</v>
      </c>
      <c r="E503" s="17">
        <v>0.202453709964032</v>
      </c>
      <c r="F503" s="17"/>
      <c r="G503" s="17">
        <v>0.220305753634982</v>
      </c>
      <c r="H503" s="17">
        <v>0.19587666267963799</v>
      </c>
      <c r="I503" s="17">
        <v>0.16455365772533201</v>
      </c>
      <c r="J503" s="17"/>
      <c r="K503" s="17">
        <v>0.154594356536956</v>
      </c>
      <c r="L503" s="17">
        <v>0.206446797670232</v>
      </c>
      <c r="M503" s="17">
        <v>0.24320068953840299</v>
      </c>
      <c r="N503" s="17">
        <v>0.224458493106519</v>
      </c>
      <c r="O503" s="17">
        <v>0.162341694209441</v>
      </c>
      <c r="P503" s="17">
        <v>0.138354045556634</v>
      </c>
      <c r="Q503" s="17">
        <v>0.114021856253648</v>
      </c>
      <c r="R503" s="17">
        <v>0.29963714372191302</v>
      </c>
      <c r="S503" s="17">
        <v>0.199397949247381</v>
      </c>
      <c r="T503" s="17">
        <v>0.168887116375144</v>
      </c>
      <c r="U503" s="17">
        <v>0.33870917823553998</v>
      </c>
      <c r="V503" s="17">
        <v>0.20035452929759801</v>
      </c>
      <c r="W503" s="17"/>
      <c r="X503" s="17">
        <v>0.19636473383289599</v>
      </c>
      <c r="Y503" s="17">
        <v>0.206525580819862</v>
      </c>
      <c r="Z503" s="17">
        <v>0.15984899850157899</v>
      </c>
      <c r="AA503" s="17">
        <v>0.13180506744637499</v>
      </c>
      <c r="AB503" s="17">
        <v>0</v>
      </c>
      <c r="AC503" s="17"/>
      <c r="AD503" s="17">
        <v>0.20045747593500601</v>
      </c>
    </row>
    <row r="504" spans="2:30" x14ac:dyDescent="0.35">
      <c r="B504" t="s">
        <v>260</v>
      </c>
      <c r="C504" s="17">
        <v>0.1806629135867</v>
      </c>
      <c r="D504" s="17">
        <v>0.20086036058874801</v>
      </c>
      <c r="E504" s="17">
        <v>0.15401768215582001</v>
      </c>
      <c r="F504" s="17"/>
      <c r="G504" s="17">
        <v>0.18147227970673299</v>
      </c>
      <c r="H504" s="17">
        <v>0.164140933998903</v>
      </c>
      <c r="I504" s="17">
        <v>0.19521978748487501</v>
      </c>
      <c r="J504" s="17"/>
      <c r="K504" s="17">
        <v>0.161200051407312</v>
      </c>
      <c r="L504" s="17">
        <v>0.16584370979634699</v>
      </c>
      <c r="M504" s="17">
        <v>0.15315143343629101</v>
      </c>
      <c r="N504" s="17">
        <v>0.16085489259016</v>
      </c>
      <c r="O504" s="17">
        <v>0.23057399191851999</v>
      </c>
      <c r="P504" s="17">
        <v>0.13156812712857799</v>
      </c>
      <c r="Q504" s="17">
        <v>0.28483909441105398</v>
      </c>
      <c r="R504" s="17">
        <v>0.130752812444345</v>
      </c>
      <c r="S504" s="17">
        <v>0.15514885404177001</v>
      </c>
      <c r="T504" s="17">
        <v>0.30762466349998302</v>
      </c>
      <c r="U504" s="17">
        <v>0.120115339334932</v>
      </c>
      <c r="V504" s="17">
        <v>0.111055195701927</v>
      </c>
      <c r="W504" s="17"/>
      <c r="X504" s="17">
        <v>0.17924827367639801</v>
      </c>
      <c r="Y504" s="17">
        <v>0.18320789289258399</v>
      </c>
      <c r="Z504" s="17">
        <v>0.167359688498917</v>
      </c>
      <c r="AA504" s="17">
        <v>0.153235518209826</v>
      </c>
      <c r="AB504" s="17">
        <v>0.38751156699199801</v>
      </c>
      <c r="AC504" s="17"/>
      <c r="AD504" s="17">
        <v>0.18805301691795301</v>
      </c>
    </row>
    <row r="505" spans="2:30" x14ac:dyDescent="0.35">
      <c r="B505" t="s">
        <v>255</v>
      </c>
      <c r="C505" s="17">
        <v>0.10662299647534799</v>
      </c>
      <c r="D505" s="17">
        <v>7.4607789372421393E-2</v>
      </c>
      <c r="E505" s="17">
        <v>0.14125143197543399</v>
      </c>
      <c r="F505" s="17"/>
      <c r="G505" s="17">
        <v>4.9540942487924303E-2</v>
      </c>
      <c r="H505" s="17">
        <v>8.9468919603845606E-2</v>
      </c>
      <c r="I505" s="17">
        <v>0.17258801088772199</v>
      </c>
      <c r="J505" s="17"/>
      <c r="K505" s="17">
        <v>0.18832802418831801</v>
      </c>
      <c r="L505" s="17">
        <v>5.9808522981781201E-2</v>
      </c>
      <c r="M505" s="17">
        <v>6.0346842912626798E-2</v>
      </c>
      <c r="N505" s="17">
        <v>0.151714506005837</v>
      </c>
      <c r="O505" s="17">
        <v>0.119752233008331</v>
      </c>
      <c r="P505" s="17">
        <v>0.12102717102015299</v>
      </c>
      <c r="Q505" s="17">
        <v>0.116806806883284</v>
      </c>
      <c r="R505" s="17">
        <v>6.3514575895876502E-2</v>
      </c>
      <c r="S505" s="17">
        <v>7.0800139856760896E-2</v>
      </c>
      <c r="T505" s="17">
        <v>7.5782324278754698E-2</v>
      </c>
      <c r="U505" s="17">
        <v>7.5270667935835603E-2</v>
      </c>
      <c r="V505" s="17">
        <v>0.152709037915568</v>
      </c>
      <c r="W505" s="17"/>
      <c r="X505" s="17">
        <v>6.7581046329941497E-2</v>
      </c>
      <c r="Y505" s="17">
        <v>0.10866892868985401</v>
      </c>
      <c r="Z505" s="17">
        <v>0.16576532279216399</v>
      </c>
      <c r="AA505" s="17">
        <v>6.1844653121098603E-2</v>
      </c>
      <c r="AB505" s="17">
        <v>0.141321009383095</v>
      </c>
      <c r="AC505" s="17"/>
      <c r="AD505" s="17">
        <v>9.7758471901013694E-2</v>
      </c>
    </row>
    <row r="506" spans="2:30" x14ac:dyDescent="0.35">
      <c r="B506" t="s">
        <v>256</v>
      </c>
      <c r="C506" s="24">
        <v>2.3249006996084698</v>
      </c>
      <c r="D506" s="24">
        <v>2.2293018153579598</v>
      </c>
      <c r="E506" s="24">
        <v>2.4132905711552799</v>
      </c>
      <c r="F506" s="24"/>
      <c r="G506" s="24">
        <v>2.1864415893167899</v>
      </c>
      <c r="H506" s="24">
        <v>2.2418018985734598</v>
      </c>
      <c r="I506" s="24">
        <v>2.5232456745259002</v>
      </c>
      <c r="J506" s="24"/>
      <c r="K506" s="24">
        <v>2.4799656377889501</v>
      </c>
      <c r="L506" s="24">
        <v>2.1682809523227502</v>
      </c>
      <c r="M506" s="24">
        <v>2.1920066439555201</v>
      </c>
      <c r="N506" s="24">
        <v>2.47075616204059</v>
      </c>
      <c r="O506" s="24">
        <v>2.41092048200951</v>
      </c>
      <c r="P506" s="24">
        <v>2.04125111142428</v>
      </c>
      <c r="Q506" s="24">
        <v>2.5213901395467802</v>
      </c>
      <c r="R506" s="24">
        <v>2.20383227958596</v>
      </c>
      <c r="S506" s="24">
        <v>2.1203989562167198</v>
      </c>
      <c r="T506" s="24">
        <v>2.5916447190027401</v>
      </c>
      <c r="U506" s="24">
        <v>2.33120337322821</v>
      </c>
      <c r="V506" s="24">
        <v>2.55219311232154</v>
      </c>
      <c r="W506" s="24"/>
      <c r="X506" s="24">
        <v>2.1429746353212198</v>
      </c>
      <c r="Y506" s="24">
        <v>2.4114972326174402</v>
      </c>
      <c r="Z506" s="24">
        <v>2.4234049007427401</v>
      </c>
      <c r="AA506" s="24">
        <v>1.77134136408187</v>
      </c>
      <c r="AB506" s="24">
        <v>2.5926186569627698</v>
      </c>
      <c r="AC506" s="24"/>
      <c r="AD506" s="24">
        <v>2.3236924471468101</v>
      </c>
    </row>
    <row r="507" spans="2:30" x14ac:dyDescent="0.35">
      <c r="B507" t="s">
        <v>257</v>
      </c>
      <c r="C507" s="24">
        <v>2.7365011497254002</v>
      </c>
      <c r="D507" s="24">
        <v>2.6461183859289301</v>
      </c>
      <c r="E507" s="24">
        <v>2.8254620311689602</v>
      </c>
      <c r="F507" s="24"/>
      <c r="G507" s="24">
        <v>2.3145172654164199</v>
      </c>
      <c r="H507" s="24">
        <v>2.53858572085975</v>
      </c>
      <c r="I507" s="24">
        <v>3.24227447210394</v>
      </c>
      <c r="J507" s="24"/>
      <c r="K507" s="24">
        <v>3.2681876554767002</v>
      </c>
      <c r="L507" s="24">
        <v>2.34272244420645</v>
      </c>
      <c r="M507" s="24">
        <v>2.31144652009533</v>
      </c>
      <c r="N507" s="24">
        <v>2.9626023772282699</v>
      </c>
      <c r="O507" s="24">
        <v>3.05279857873282</v>
      </c>
      <c r="P507" s="24">
        <v>3.1111969249132598</v>
      </c>
      <c r="Q507" s="24">
        <v>2.96495809384158</v>
      </c>
      <c r="R507" s="24">
        <v>2.4207764489983399</v>
      </c>
      <c r="S507" s="24">
        <v>2.5194591022519202</v>
      </c>
      <c r="T507" s="24">
        <v>2.4727267683781</v>
      </c>
      <c r="U507" s="24">
        <v>2.3015279128999402</v>
      </c>
      <c r="V507" s="24">
        <v>2.4087814993056802</v>
      </c>
      <c r="W507" s="24"/>
      <c r="X507" s="24">
        <v>2.57840962423901</v>
      </c>
      <c r="Y507" s="24">
        <v>2.6079032963282098</v>
      </c>
      <c r="Z507" s="24">
        <v>3.1677244293237199</v>
      </c>
      <c r="AA507" s="24">
        <v>2.85657748806213</v>
      </c>
      <c r="AB507" s="24">
        <v>4.42016818821181</v>
      </c>
      <c r="AC507" s="24"/>
      <c r="AD507" s="24">
        <v>2.6891657973974499</v>
      </c>
    </row>
    <row r="508" spans="2:30"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row>
    <row r="509" spans="2:30" x14ac:dyDescent="0.35">
      <c r="B509" s="6" t="s">
        <v>262</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row>
    <row r="510" spans="2:30" x14ac:dyDescent="0.35">
      <c r="B510" s="26" t="s">
        <v>52</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row>
    <row r="511" spans="2:30" x14ac:dyDescent="0.35">
      <c r="B511" t="s">
        <v>259</v>
      </c>
      <c r="C511" s="17">
        <v>0.137158063681459</v>
      </c>
      <c r="D511" s="17">
        <v>0.14809446802611301</v>
      </c>
      <c r="E511" s="17">
        <v>0.12633391169695399</v>
      </c>
      <c r="F511" s="17"/>
      <c r="G511" s="17">
        <v>0.115293473017835</v>
      </c>
      <c r="H511" s="17">
        <v>0.15288559230205601</v>
      </c>
      <c r="I511" s="17">
        <v>0.14182012072326899</v>
      </c>
      <c r="J511" s="17"/>
      <c r="K511" s="17">
        <v>9.3385499043395298E-2</v>
      </c>
      <c r="L511" s="17">
        <v>0.112516858185705</v>
      </c>
      <c r="M511" s="17">
        <v>8.2600923360752906E-2</v>
      </c>
      <c r="N511" s="17">
        <v>0.19715290308603201</v>
      </c>
      <c r="O511" s="17">
        <v>0.135201012540247</v>
      </c>
      <c r="P511" s="17">
        <v>0.14286410309817901</v>
      </c>
      <c r="Q511" s="17">
        <v>0.126809520509477</v>
      </c>
      <c r="R511" s="17">
        <v>9.7867781354375294E-2</v>
      </c>
      <c r="S511" s="17">
        <v>0.16093816184023599</v>
      </c>
      <c r="T511" s="17">
        <v>0.213523556083272</v>
      </c>
      <c r="U511" s="17">
        <v>0.143936357790342</v>
      </c>
      <c r="V511" s="17">
        <v>0.191376705853045</v>
      </c>
      <c r="W511" s="17"/>
      <c r="X511" s="17">
        <v>0.137183752305364</v>
      </c>
      <c r="Y511" s="17">
        <v>0.137993735355706</v>
      </c>
      <c r="Z511" s="17">
        <v>0.13145374285935399</v>
      </c>
      <c r="AA511" s="17">
        <v>0.221043446154153</v>
      </c>
      <c r="AB511" s="17">
        <v>0</v>
      </c>
      <c r="AC511" s="17"/>
      <c r="AD511" s="17">
        <v>0.14388568776479499</v>
      </c>
    </row>
    <row r="512" spans="2:30" x14ac:dyDescent="0.35">
      <c r="B512" t="s">
        <v>251</v>
      </c>
      <c r="C512" s="17">
        <v>0.135843125487035</v>
      </c>
      <c r="D512" s="17">
        <v>0.16300595995325101</v>
      </c>
      <c r="E512" s="17">
        <v>0.104264257934598</v>
      </c>
      <c r="F512" s="17"/>
      <c r="G512" s="17">
        <v>0.120320997303538</v>
      </c>
      <c r="H512" s="17">
        <v>0.14021448304999501</v>
      </c>
      <c r="I512" s="17">
        <v>0.14543088171379501</v>
      </c>
      <c r="J512" s="17"/>
      <c r="K512" s="17">
        <v>0.13622584696595999</v>
      </c>
      <c r="L512" s="17">
        <v>9.6069041858615603E-2</v>
      </c>
      <c r="M512" s="17">
        <v>0.15086831871747</v>
      </c>
      <c r="N512" s="17">
        <v>0.158873230257391</v>
      </c>
      <c r="O512" s="17">
        <v>0.21123740747377601</v>
      </c>
      <c r="P512" s="17">
        <v>0.13165011736194401</v>
      </c>
      <c r="Q512" s="17">
        <v>5.5959763053905098E-2</v>
      </c>
      <c r="R512" s="17">
        <v>0.167508171129155</v>
      </c>
      <c r="S512" s="17">
        <v>0.18453159569463001</v>
      </c>
      <c r="T512" s="17">
        <v>0.11950886652364499</v>
      </c>
      <c r="U512" s="17">
        <v>0.12829844349413799</v>
      </c>
      <c r="V512" s="17">
        <v>7.9476077868814998E-2</v>
      </c>
      <c r="W512" s="17"/>
      <c r="X512" s="17">
        <v>0.103987216470938</v>
      </c>
      <c r="Y512" s="17">
        <v>0.14597216078155101</v>
      </c>
      <c r="Z512" s="17">
        <v>0.149866432181023</v>
      </c>
      <c r="AA512" s="17">
        <v>0.102313913706785</v>
      </c>
      <c r="AB512" s="17">
        <v>0.332603228798318</v>
      </c>
      <c r="AC512" s="17"/>
      <c r="AD512" s="17">
        <v>0.14320364891233101</v>
      </c>
    </row>
    <row r="513" spans="2:30" x14ac:dyDescent="0.35">
      <c r="B513" t="s">
        <v>252</v>
      </c>
      <c r="C513" s="17">
        <v>0.17008588839437899</v>
      </c>
      <c r="D513" s="17">
        <v>0.17744336093798499</v>
      </c>
      <c r="E513" s="17">
        <v>0.16118702488388501</v>
      </c>
      <c r="F513" s="17"/>
      <c r="G513" s="17">
        <v>0.21773729743940401</v>
      </c>
      <c r="H513" s="17">
        <v>0.148475574862452</v>
      </c>
      <c r="I513" s="17">
        <v>0.148221159229663</v>
      </c>
      <c r="J513" s="17"/>
      <c r="K513" s="17">
        <v>0.146002155457823</v>
      </c>
      <c r="L513" s="17">
        <v>0.1984328783339</v>
      </c>
      <c r="M513" s="17">
        <v>0.21752774534029101</v>
      </c>
      <c r="N513" s="17">
        <v>0.22923874477519801</v>
      </c>
      <c r="O513" s="17">
        <v>0.15159014448102501</v>
      </c>
      <c r="P513" s="17">
        <v>0.10443037320368</v>
      </c>
      <c r="Q513" s="17">
        <v>0.23076295150797099</v>
      </c>
      <c r="R513" s="17">
        <v>0.113002004829208</v>
      </c>
      <c r="S513" s="17">
        <v>0.14510854237025</v>
      </c>
      <c r="T513" s="17">
        <v>0.20284381435486001</v>
      </c>
      <c r="U513" s="17">
        <v>0.123672231314991</v>
      </c>
      <c r="V513" s="17">
        <v>8.0159667635833903E-2</v>
      </c>
      <c r="W513" s="17"/>
      <c r="X513" s="17">
        <v>0.21534422286624999</v>
      </c>
      <c r="Y513" s="17">
        <v>0.148933853340949</v>
      </c>
      <c r="Z513" s="17">
        <v>0.15917271914714301</v>
      </c>
      <c r="AA513" s="17">
        <v>0.20723730525735601</v>
      </c>
      <c r="AB513" s="17">
        <v>0.358092090778935</v>
      </c>
      <c r="AC513" s="17"/>
      <c r="AD513" s="17">
        <v>0.17181912986112299</v>
      </c>
    </row>
    <row r="514" spans="2:30" x14ac:dyDescent="0.35">
      <c r="B514" t="s">
        <v>253</v>
      </c>
      <c r="C514" s="17">
        <v>0.19933447846625199</v>
      </c>
      <c r="D514" s="17">
        <v>0.20961837414853099</v>
      </c>
      <c r="E514" s="17">
        <v>0.191131058620547</v>
      </c>
      <c r="F514" s="17"/>
      <c r="G514" s="17">
        <v>0.23878598698814599</v>
      </c>
      <c r="H514" s="17">
        <v>0.162748506838682</v>
      </c>
      <c r="I514" s="17">
        <v>0.198507132998059</v>
      </c>
      <c r="J514" s="17"/>
      <c r="K514" s="17">
        <v>0.17577731925667101</v>
      </c>
      <c r="L514" s="17">
        <v>0.220685052873973</v>
      </c>
      <c r="M514" s="17">
        <v>0.24567096710975</v>
      </c>
      <c r="N514" s="17">
        <v>0.10813164930293601</v>
      </c>
      <c r="O514" s="17">
        <v>0.19144267477386401</v>
      </c>
      <c r="P514" s="17">
        <v>0.28529008918069099</v>
      </c>
      <c r="Q514" s="17">
        <v>0.19211904813862701</v>
      </c>
      <c r="R514" s="17">
        <v>0.18836099070024301</v>
      </c>
      <c r="S514" s="17">
        <v>0.16213855642403499</v>
      </c>
      <c r="T514" s="17">
        <v>0.21763579405018299</v>
      </c>
      <c r="U514" s="17">
        <v>0.25645800896562498</v>
      </c>
      <c r="V514" s="17">
        <v>0.14164086305922</v>
      </c>
      <c r="W514" s="17"/>
      <c r="X514" s="17">
        <v>0.246631601365321</v>
      </c>
      <c r="Y514" s="17">
        <v>0.18153504114551799</v>
      </c>
      <c r="Z514" s="17">
        <v>0.194422723567126</v>
      </c>
      <c r="AA514" s="17">
        <v>0.17503783534550699</v>
      </c>
      <c r="AB514" s="17">
        <v>0</v>
      </c>
      <c r="AC514" s="17"/>
      <c r="AD514" s="17">
        <v>0.19190506510866101</v>
      </c>
    </row>
    <row r="515" spans="2:30" x14ac:dyDescent="0.35">
      <c r="B515" t="s">
        <v>260</v>
      </c>
      <c r="C515" s="17">
        <v>0.25095544749552801</v>
      </c>
      <c r="D515" s="17">
        <v>0.22723004756169701</v>
      </c>
      <c r="E515" s="17">
        <v>0.27583231488858201</v>
      </c>
      <c r="F515" s="17"/>
      <c r="G515" s="17">
        <v>0.25832130276315302</v>
      </c>
      <c r="H515" s="17">
        <v>0.30620692334296901</v>
      </c>
      <c r="I515" s="17">
        <v>0.193432694447492</v>
      </c>
      <c r="J515" s="17"/>
      <c r="K515" s="17">
        <v>0.260281155087833</v>
      </c>
      <c r="L515" s="17">
        <v>0.312487645766024</v>
      </c>
      <c r="M515" s="17">
        <v>0.24298520255910899</v>
      </c>
      <c r="N515" s="17">
        <v>0.15488896657260601</v>
      </c>
      <c r="O515" s="17">
        <v>0.19077652772275699</v>
      </c>
      <c r="P515" s="17">
        <v>0.214738146135352</v>
      </c>
      <c r="Q515" s="17">
        <v>0.277541909906736</v>
      </c>
      <c r="R515" s="17">
        <v>0.36974647609114297</v>
      </c>
      <c r="S515" s="17">
        <v>0.27648300381408902</v>
      </c>
      <c r="T515" s="17">
        <v>0.17070564470928501</v>
      </c>
      <c r="U515" s="17">
        <v>0.27236429049906802</v>
      </c>
      <c r="V515" s="17">
        <v>0.35463764766751799</v>
      </c>
      <c r="W515" s="17"/>
      <c r="X515" s="17">
        <v>0.229272160662185</v>
      </c>
      <c r="Y515" s="17">
        <v>0.27689628068642202</v>
      </c>
      <c r="Z515" s="17">
        <v>0.19931905945319101</v>
      </c>
      <c r="AA515" s="17">
        <v>0.23252284641510099</v>
      </c>
      <c r="AB515" s="17">
        <v>0.167983671039652</v>
      </c>
      <c r="AC515" s="17"/>
      <c r="AD515" s="17">
        <v>0.25142799645207697</v>
      </c>
    </row>
    <row r="516" spans="2:30" x14ac:dyDescent="0.35">
      <c r="B516" t="s">
        <v>255</v>
      </c>
      <c r="C516" s="17">
        <v>0.10662299647534799</v>
      </c>
      <c r="D516" s="17">
        <v>7.4607789372421393E-2</v>
      </c>
      <c r="E516" s="17">
        <v>0.14125143197543399</v>
      </c>
      <c r="F516" s="17"/>
      <c r="G516" s="17">
        <v>4.9540942487924303E-2</v>
      </c>
      <c r="H516" s="17">
        <v>8.9468919603845606E-2</v>
      </c>
      <c r="I516" s="17">
        <v>0.17258801088772199</v>
      </c>
      <c r="J516" s="17"/>
      <c r="K516" s="17">
        <v>0.18832802418831801</v>
      </c>
      <c r="L516" s="17">
        <v>5.9808522981781201E-2</v>
      </c>
      <c r="M516" s="17">
        <v>6.0346842912626798E-2</v>
      </c>
      <c r="N516" s="17">
        <v>0.151714506005837</v>
      </c>
      <c r="O516" s="17">
        <v>0.119752233008331</v>
      </c>
      <c r="P516" s="17">
        <v>0.12102717102015299</v>
      </c>
      <c r="Q516" s="17">
        <v>0.116806806883284</v>
      </c>
      <c r="R516" s="17">
        <v>6.3514575895876502E-2</v>
      </c>
      <c r="S516" s="17">
        <v>7.0800139856760896E-2</v>
      </c>
      <c r="T516" s="17">
        <v>7.5782324278754698E-2</v>
      </c>
      <c r="U516" s="17">
        <v>7.5270667935835603E-2</v>
      </c>
      <c r="V516" s="17">
        <v>0.152709037915568</v>
      </c>
      <c r="W516" s="17"/>
      <c r="X516" s="17">
        <v>6.7581046329941497E-2</v>
      </c>
      <c r="Y516" s="17">
        <v>0.10866892868985401</v>
      </c>
      <c r="Z516" s="17">
        <v>0.16576532279216399</v>
      </c>
      <c r="AA516" s="17">
        <v>6.1844653121098603E-2</v>
      </c>
      <c r="AB516" s="17">
        <v>0.141321009383095</v>
      </c>
      <c r="AC516" s="17"/>
      <c r="AD516" s="17">
        <v>9.7758471901013694E-2</v>
      </c>
    </row>
    <row r="517" spans="2:30" x14ac:dyDescent="0.35">
      <c r="B517" t="s">
        <v>256</v>
      </c>
      <c r="C517" s="24">
        <v>2.6109551100333999</v>
      </c>
      <c r="D517" s="24">
        <v>2.4287069413837199</v>
      </c>
      <c r="E517" s="24">
        <v>2.8096179029955102</v>
      </c>
      <c r="F517" s="24"/>
      <c r="G517" s="24">
        <v>2.5531434766390202</v>
      </c>
      <c r="H517" s="24">
        <v>2.59758344468205</v>
      </c>
      <c r="I517" s="24">
        <v>2.67406543139588</v>
      </c>
      <c r="J517" s="24"/>
      <c r="K517" s="24">
        <v>2.9383268569445402</v>
      </c>
      <c r="L517" s="24">
        <v>2.7039831551213398</v>
      </c>
      <c r="M517" s="24">
        <v>2.5966117355268699</v>
      </c>
      <c r="N517" s="24">
        <v>2.3198740640361999</v>
      </c>
      <c r="O517" s="24">
        <v>2.4506129966900998</v>
      </c>
      <c r="P517" s="24">
        <v>2.66046957095356</v>
      </c>
      <c r="Q517" s="24">
        <v>2.7880444845290899</v>
      </c>
      <c r="R517" s="24">
        <v>2.75515393673225</v>
      </c>
      <c r="S517" s="24">
        <v>2.4210970642473901</v>
      </c>
      <c r="T517" s="24">
        <v>2.2398380776148299</v>
      </c>
      <c r="U517" s="24">
        <v>2.61082743469645</v>
      </c>
      <c r="V517" s="24">
        <v>2.84681378256606</v>
      </c>
      <c r="W517" s="24"/>
      <c r="X517" s="24">
        <v>2.5295643405978501</v>
      </c>
      <c r="Y517" s="24">
        <v>2.6393747570949602</v>
      </c>
      <c r="Z517" s="24">
        <v>2.6775828929502699</v>
      </c>
      <c r="AA517" s="24">
        <v>2.2812166815239099</v>
      </c>
      <c r="AB517" s="24">
        <v>2.4273271414302702</v>
      </c>
      <c r="AC517" s="24"/>
      <c r="AD517" s="24">
        <v>2.5570614492739301</v>
      </c>
    </row>
    <row r="518" spans="2:30" x14ac:dyDescent="0.35">
      <c r="B518" t="s">
        <v>257</v>
      </c>
      <c r="C518" s="24">
        <v>2.4764415048650998</v>
      </c>
      <c r="D518" s="24">
        <v>2.36623345305583</v>
      </c>
      <c r="E518" s="24">
        <v>2.5250916325791599</v>
      </c>
      <c r="F518" s="24"/>
      <c r="G518" s="24">
        <v>1.9998357677776899</v>
      </c>
      <c r="H518" s="24">
        <v>2.59528810510758</v>
      </c>
      <c r="I518" s="24">
        <v>2.7916751428408202</v>
      </c>
      <c r="J518" s="24"/>
      <c r="K518" s="24">
        <v>2.5597133574970798</v>
      </c>
      <c r="L518" s="24">
        <v>2.0751775769304102</v>
      </c>
      <c r="M518" s="24">
        <v>1.9090605421757301</v>
      </c>
      <c r="N518" s="24">
        <v>2.9724495825602402</v>
      </c>
      <c r="O518" s="24">
        <v>2.61572571115645</v>
      </c>
      <c r="P518" s="24">
        <v>2.52785032244216</v>
      </c>
      <c r="Q518" s="24">
        <v>2.3227402932715102</v>
      </c>
      <c r="R518" s="24">
        <v>2.28482041693553</v>
      </c>
      <c r="S518" s="24">
        <v>2.5790568478569802</v>
      </c>
      <c r="T518" s="24">
        <v>2.5302076747127802</v>
      </c>
      <c r="U518" s="24">
        <v>2.4054650086286502</v>
      </c>
      <c r="V518" s="24">
        <v>3.1718357608318</v>
      </c>
      <c r="W518" s="24"/>
      <c r="X518" s="24">
        <v>2.1537212546742599</v>
      </c>
      <c r="Y518" s="24">
        <v>2.5613595433898499</v>
      </c>
      <c r="Z518" s="24">
        <v>2.71482441990302</v>
      </c>
      <c r="AA518" s="24">
        <v>2.6237984430146799</v>
      </c>
      <c r="AB518" s="24">
        <v>2.5125822139221801</v>
      </c>
      <c r="AC518" s="24"/>
      <c r="AD518" s="24">
        <v>2.4895604774748299</v>
      </c>
    </row>
    <row r="519" spans="2:30" x14ac:dyDescent="0.35">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row>
    <row r="520" spans="2:30" x14ac:dyDescent="0.35">
      <c r="B520" s="6" t="s">
        <v>263</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row>
    <row r="521" spans="2:30" x14ac:dyDescent="0.35">
      <c r="B521" s="26" t="s">
        <v>52</v>
      </c>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row>
    <row r="522" spans="2:30" x14ac:dyDescent="0.35">
      <c r="B522" t="s">
        <v>259</v>
      </c>
      <c r="C522" s="17">
        <v>0.32807383706388699</v>
      </c>
      <c r="D522" s="17">
        <v>0.295690343606408</v>
      </c>
      <c r="E522" s="17">
        <v>0.35689283755427198</v>
      </c>
      <c r="F522" s="17"/>
      <c r="G522" s="17">
        <v>0.40042124536202101</v>
      </c>
      <c r="H522" s="17">
        <v>0.34109090286003302</v>
      </c>
      <c r="I522" s="17">
        <v>0.25252994127085898</v>
      </c>
      <c r="J522" s="17"/>
      <c r="K522" s="17">
        <v>0.33803798165653398</v>
      </c>
      <c r="L522" s="17">
        <v>0.40191835752468702</v>
      </c>
      <c r="M522" s="17">
        <v>0.347941265623952</v>
      </c>
      <c r="N522" s="17">
        <v>0.24899304548648399</v>
      </c>
      <c r="O522" s="17">
        <v>0.229994184101879</v>
      </c>
      <c r="P522" s="17">
        <v>0.28386923452222901</v>
      </c>
      <c r="Q522" s="17">
        <v>0.302099035105867</v>
      </c>
      <c r="R522" s="17">
        <v>0.41882660137236499</v>
      </c>
      <c r="S522" s="17">
        <v>0.33065209468516099</v>
      </c>
      <c r="T522" s="17">
        <v>0.388878582174012</v>
      </c>
      <c r="U522" s="17">
        <v>0.33497516799405302</v>
      </c>
      <c r="V522" s="17">
        <v>0.28507445166394801</v>
      </c>
      <c r="W522" s="17"/>
      <c r="X522" s="17">
        <v>0.34842774215030697</v>
      </c>
      <c r="Y522" s="17">
        <v>0.35003196151247601</v>
      </c>
      <c r="Z522" s="17">
        <v>0.27784064645219603</v>
      </c>
      <c r="AA522" s="17">
        <v>0.164224039819655</v>
      </c>
      <c r="AB522" s="17">
        <v>0.33596734207930401</v>
      </c>
      <c r="AC522" s="17"/>
      <c r="AD522" s="17">
        <v>0.31673389051327799</v>
      </c>
    </row>
    <row r="523" spans="2:30" x14ac:dyDescent="0.35">
      <c r="B523" t="s">
        <v>251</v>
      </c>
      <c r="C523" s="17">
        <v>0.25996538795943702</v>
      </c>
      <c r="D523" s="17">
        <v>0.26782629122297402</v>
      </c>
      <c r="E523" s="17">
        <v>0.25756250319575102</v>
      </c>
      <c r="F523" s="17"/>
      <c r="G523" s="17">
        <v>0.26831444842532998</v>
      </c>
      <c r="H523" s="17">
        <v>0.26108065721274898</v>
      </c>
      <c r="I523" s="17">
        <v>0.25160499557384602</v>
      </c>
      <c r="J523" s="17"/>
      <c r="K523" s="17">
        <v>0.17190131168341599</v>
      </c>
      <c r="L523" s="17">
        <v>0.29194385749388702</v>
      </c>
      <c r="M523" s="17">
        <v>0.27652238682038799</v>
      </c>
      <c r="N523" s="17">
        <v>0.25447308560255599</v>
      </c>
      <c r="O523" s="17">
        <v>0.26248788877606999</v>
      </c>
      <c r="P523" s="17">
        <v>0.26565635771034501</v>
      </c>
      <c r="Q523" s="17">
        <v>0.25094044854230202</v>
      </c>
      <c r="R523" s="17">
        <v>0.25662943033019597</v>
      </c>
      <c r="S523" s="17">
        <v>0.23531615463354699</v>
      </c>
      <c r="T523" s="17">
        <v>0.28730723881655101</v>
      </c>
      <c r="U523" s="17">
        <v>0.325658983943165</v>
      </c>
      <c r="V523" s="17">
        <v>0.423413803443912</v>
      </c>
      <c r="W523" s="17"/>
      <c r="X523" s="17">
        <v>0.23410709266612201</v>
      </c>
      <c r="Y523" s="17">
        <v>0.26817350969951298</v>
      </c>
      <c r="Z523" s="17">
        <v>0.22399276036004601</v>
      </c>
      <c r="AA523" s="17">
        <v>0.42234835684427102</v>
      </c>
      <c r="AB523" s="17">
        <v>0.13856419482658899</v>
      </c>
      <c r="AC523" s="17"/>
      <c r="AD523" s="17">
        <v>0.26817340214952401</v>
      </c>
    </row>
    <row r="524" spans="2:30" x14ac:dyDescent="0.35">
      <c r="B524" t="s">
        <v>252</v>
      </c>
      <c r="C524" s="17">
        <v>0.158681518452154</v>
      </c>
      <c r="D524" s="17">
        <v>0.19084370701641501</v>
      </c>
      <c r="E524" s="17">
        <v>0.123823095390848</v>
      </c>
      <c r="F524" s="17"/>
      <c r="G524" s="17">
        <v>0.14791608068256801</v>
      </c>
      <c r="H524" s="17">
        <v>0.16521381545500999</v>
      </c>
      <c r="I524" s="17">
        <v>0.162096425704152</v>
      </c>
      <c r="J524" s="17"/>
      <c r="K524" s="17">
        <v>0.19330167518074801</v>
      </c>
      <c r="L524" s="17">
        <v>0.11189708035858199</v>
      </c>
      <c r="M524" s="17">
        <v>0.17865320218269801</v>
      </c>
      <c r="N524" s="17">
        <v>0.108868754233495</v>
      </c>
      <c r="O524" s="17">
        <v>0.27113604773369898</v>
      </c>
      <c r="P524" s="17">
        <v>0.20794413452125099</v>
      </c>
      <c r="Q524" s="17">
        <v>0.105374436257689</v>
      </c>
      <c r="R524" s="17">
        <v>0.17438724572709499</v>
      </c>
      <c r="S524" s="17">
        <v>0.188684492184271</v>
      </c>
      <c r="T524" s="17">
        <v>9.7958590397335801E-2</v>
      </c>
      <c r="U524" s="17">
        <v>0.13799954209083201</v>
      </c>
      <c r="V524" s="17">
        <v>6.8717763721267297E-2</v>
      </c>
      <c r="W524" s="17"/>
      <c r="X524" s="17">
        <v>0.18483458103113701</v>
      </c>
      <c r="Y524" s="17">
        <v>0.14620122563289001</v>
      </c>
      <c r="Z524" s="17">
        <v>0.190619050791897</v>
      </c>
      <c r="AA524" s="17">
        <v>0.12514944044849299</v>
      </c>
      <c r="AB524" s="17">
        <v>0</v>
      </c>
      <c r="AC524" s="17"/>
      <c r="AD524" s="17">
        <v>0.163383061502613</v>
      </c>
    </row>
    <row r="525" spans="2:30" x14ac:dyDescent="0.35">
      <c r="B525" t="s">
        <v>253</v>
      </c>
      <c r="C525" s="17">
        <v>8.6155303591582494E-2</v>
      </c>
      <c r="D525" s="17">
        <v>0.10557187534984799</v>
      </c>
      <c r="E525" s="17">
        <v>6.3853157761174895E-2</v>
      </c>
      <c r="F525" s="17"/>
      <c r="G525" s="17">
        <v>8.4400908713535006E-2</v>
      </c>
      <c r="H525" s="17">
        <v>9.1444874935328296E-2</v>
      </c>
      <c r="I525" s="17">
        <v>8.2807598446409503E-2</v>
      </c>
      <c r="J525" s="17"/>
      <c r="K525" s="17">
        <v>6.5107927249601794E-2</v>
      </c>
      <c r="L525" s="17">
        <v>7.0276191949806194E-2</v>
      </c>
      <c r="M525" s="17">
        <v>9.4509980208424396E-2</v>
      </c>
      <c r="N525" s="17">
        <v>5.9906429295370399E-2</v>
      </c>
      <c r="O525" s="17">
        <v>8.8998088415955898E-2</v>
      </c>
      <c r="P525" s="17">
        <v>8.2570796791170506E-2</v>
      </c>
      <c r="Q525" s="17">
        <v>0.13244567067781499</v>
      </c>
      <c r="R525" s="17">
        <v>2.0879374387205898E-2</v>
      </c>
      <c r="S525" s="17">
        <v>0.12236241525221001</v>
      </c>
      <c r="T525" s="17">
        <v>0.12073606164185401</v>
      </c>
      <c r="U525" s="17">
        <v>8.5282772091715697E-2</v>
      </c>
      <c r="V525" s="17">
        <v>3.5042471627652498E-2</v>
      </c>
      <c r="W525" s="17"/>
      <c r="X525" s="17">
        <v>0.10675079161166801</v>
      </c>
      <c r="Y525" s="17">
        <v>8.5903833310725694E-2</v>
      </c>
      <c r="Z525" s="17">
        <v>7.52178650845296E-2</v>
      </c>
      <c r="AA525" s="17">
        <v>5.5813198106882803E-2</v>
      </c>
      <c r="AB525" s="17">
        <v>0.384147453711012</v>
      </c>
      <c r="AC525" s="17"/>
      <c r="AD525" s="17">
        <v>9.1181162740682595E-2</v>
      </c>
    </row>
    <row r="526" spans="2:30" x14ac:dyDescent="0.35">
      <c r="B526" t="s">
        <v>260</v>
      </c>
      <c r="C526" s="17">
        <v>6.0500956457592001E-2</v>
      </c>
      <c r="D526" s="17">
        <v>6.5459993431932803E-2</v>
      </c>
      <c r="E526" s="17">
        <v>5.6616974122520203E-2</v>
      </c>
      <c r="F526" s="17"/>
      <c r="G526" s="17">
        <v>4.9406374328621598E-2</v>
      </c>
      <c r="H526" s="17">
        <v>5.1700829933034098E-2</v>
      </c>
      <c r="I526" s="17">
        <v>7.8373028117011995E-2</v>
      </c>
      <c r="J526" s="17"/>
      <c r="K526" s="17">
        <v>4.3323080041382397E-2</v>
      </c>
      <c r="L526" s="17">
        <v>6.4155989691256604E-2</v>
      </c>
      <c r="M526" s="17">
        <v>4.2026322251911101E-2</v>
      </c>
      <c r="N526" s="17">
        <v>0.17604417937625699</v>
      </c>
      <c r="O526" s="17">
        <v>2.7631557964065499E-2</v>
      </c>
      <c r="P526" s="17">
        <v>3.8932305434851398E-2</v>
      </c>
      <c r="Q526" s="17">
        <v>9.2333602533042805E-2</v>
      </c>
      <c r="R526" s="17">
        <v>6.5762772287260907E-2</v>
      </c>
      <c r="S526" s="17">
        <v>5.2184703388050799E-2</v>
      </c>
      <c r="T526" s="17">
        <v>2.9337202691492498E-2</v>
      </c>
      <c r="U526" s="17">
        <v>4.0812865944398903E-2</v>
      </c>
      <c r="V526" s="17">
        <v>3.5042471627652498E-2</v>
      </c>
      <c r="W526" s="17"/>
      <c r="X526" s="17">
        <v>5.8298746210824197E-2</v>
      </c>
      <c r="Y526" s="17">
        <v>4.10205411545407E-2</v>
      </c>
      <c r="Z526" s="17">
        <v>6.6564354519167701E-2</v>
      </c>
      <c r="AA526" s="17">
        <v>0.17062031165960001</v>
      </c>
      <c r="AB526" s="17">
        <v>0</v>
      </c>
      <c r="AC526" s="17"/>
      <c r="AD526" s="17">
        <v>6.2770011192889094E-2</v>
      </c>
    </row>
    <row r="527" spans="2:30" x14ac:dyDescent="0.35">
      <c r="B527" t="s">
        <v>255</v>
      </c>
      <c r="C527" s="17">
        <v>0.10662299647534799</v>
      </c>
      <c r="D527" s="17">
        <v>7.4607789372421393E-2</v>
      </c>
      <c r="E527" s="17">
        <v>0.14125143197543399</v>
      </c>
      <c r="F527" s="17"/>
      <c r="G527" s="17">
        <v>4.9540942487924303E-2</v>
      </c>
      <c r="H527" s="17">
        <v>8.9468919603845606E-2</v>
      </c>
      <c r="I527" s="17">
        <v>0.17258801088772199</v>
      </c>
      <c r="J527" s="17"/>
      <c r="K527" s="17">
        <v>0.18832802418831801</v>
      </c>
      <c r="L527" s="17">
        <v>5.9808522981781201E-2</v>
      </c>
      <c r="M527" s="17">
        <v>6.0346842912626798E-2</v>
      </c>
      <c r="N527" s="17">
        <v>0.151714506005837</v>
      </c>
      <c r="O527" s="17">
        <v>0.119752233008331</v>
      </c>
      <c r="P527" s="17">
        <v>0.12102717102015299</v>
      </c>
      <c r="Q527" s="17">
        <v>0.116806806883284</v>
      </c>
      <c r="R527" s="17">
        <v>6.3514575895876502E-2</v>
      </c>
      <c r="S527" s="17">
        <v>7.0800139856760896E-2</v>
      </c>
      <c r="T527" s="17">
        <v>7.5782324278754698E-2</v>
      </c>
      <c r="U527" s="17">
        <v>7.5270667935835603E-2</v>
      </c>
      <c r="V527" s="17">
        <v>0.152709037915568</v>
      </c>
      <c r="W527" s="17"/>
      <c r="X527" s="17">
        <v>6.7581046329941497E-2</v>
      </c>
      <c r="Y527" s="17">
        <v>0.10866892868985401</v>
      </c>
      <c r="Z527" s="17">
        <v>0.16576532279216399</v>
      </c>
      <c r="AA527" s="17">
        <v>6.1844653121098603E-2</v>
      </c>
      <c r="AB527" s="17">
        <v>0.141321009383095</v>
      </c>
      <c r="AC527" s="17"/>
      <c r="AD527" s="17">
        <v>9.7758471901013694E-2</v>
      </c>
    </row>
    <row r="528" spans="2:30" x14ac:dyDescent="0.35">
      <c r="B528" t="s">
        <v>256</v>
      </c>
      <c r="C528" s="24">
        <v>1.6109131438455999</v>
      </c>
      <c r="D528" s="24">
        <v>1.60110825189519</v>
      </c>
      <c r="E528" s="24">
        <v>1.62949322362822</v>
      </c>
      <c r="F528" s="24"/>
      <c r="G528" s="24">
        <v>1.26267954568518</v>
      </c>
      <c r="H528" s="24">
        <v>1.51999083068012</v>
      </c>
      <c r="I528" s="24">
        <v>2.00065280922803</v>
      </c>
      <c r="J528" s="24"/>
      <c r="K528" s="24">
        <v>1.8687608849008399</v>
      </c>
      <c r="L528" s="24">
        <v>1.2822331677344001</v>
      </c>
      <c r="M528" s="24">
        <v>1.38719823538183</v>
      </c>
      <c r="N528" s="24">
        <v>2.1146791294898701</v>
      </c>
      <c r="O528" s="24">
        <v>1.78104164638925</v>
      </c>
      <c r="P528" s="24">
        <v>1.69012209396653</v>
      </c>
      <c r="Q528" s="24">
        <v>1.81239477763972</v>
      </c>
      <c r="R528" s="24">
        <v>1.2486660135744301</v>
      </c>
      <c r="S528" s="24">
        <v>1.5425118975947201</v>
      </c>
      <c r="T528" s="24">
        <v>1.3416930366965301</v>
      </c>
      <c r="U528" s="24">
        <v>1.3971111878567499</v>
      </c>
      <c r="V528" s="24">
        <v>1.5696918218578499</v>
      </c>
      <c r="W528" s="24"/>
      <c r="X528" s="24">
        <v>1.4951288460564101</v>
      </c>
      <c r="Y528" s="24">
        <v>1.5257142689649099</v>
      </c>
      <c r="Z528" s="24">
        <v>1.92596848923492</v>
      </c>
      <c r="AA528" s="24">
        <v>1.8317913443058</v>
      </c>
      <c r="AB528" s="24">
        <v>1.9976116028751001</v>
      </c>
      <c r="AC528" s="24"/>
      <c r="AD528" s="24">
        <v>1.60835541765342</v>
      </c>
    </row>
    <row r="529" spans="2:30" x14ac:dyDescent="0.35">
      <c r="B529" t="s">
        <v>257</v>
      </c>
      <c r="C529" s="24">
        <v>2.7113414840716601</v>
      </c>
      <c r="D529" s="24">
        <v>2.3349243158863202</v>
      </c>
      <c r="E529" s="24">
        <v>3.1159205293641499</v>
      </c>
      <c r="F529" s="24"/>
      <c r="G529" s="24">
        <v>2.0608159741396399</v>
      </c>
      <c r="H529" s="24">
        <v>2.50607516117568</v>
      </c>
      <c r="I529" s="24">
        <v>3.2203114267161999</v>
      </c>
      <c r="J529" s="24"/>
      <c r="K529" s="24">
        <v>3.4652928155918201</v>
      </c>
      <c r="L529" s="24">
        <v>2.2667774762813999</v>
      </c>
      <c r="M529" s="24">
        <v>2.1240897447344098</v>
      </c>
      <c r="N529" s="24">
        <v>3.4059565920057602</v>
      </c>
      <c r="O529" s="24">
        <v>2.4439738323403901</v>
      </c>
      <c r="P529" s="24">
        <v>2.66158379551038</v>
      </c>
      <c r="Q529" s="24">
        <v>3.0122078853539702</v>
      </c>
      <c r="R529" s="24">
        <v>2.2799945879596502</v>
      </c>
      <c r="S529" s="24">
        <v>2.33761854684214</v>
      </c>
      <c r="T529" s="24">
        <v>2.3590676460712698</v>
      </c>
      <c r="U529" s="24">
        <v>2.2764909613037898</v>
      </c>
      <c r="V529" s="24">
        <v>3.0327166163485701</v>
      </c>
      <c r="W529" s="24"/>
      <c r="X529" s="24">
        <v>2.3313687193888999</v>
      </c>
      <c r="Y529" s="24">
        <v>2.6766610761862402</v>
      </c>
      <c r="Z529" s="24">
        <v>3.1804293800357</v>
      </c>
      <c r="AA529" s="24">
        <v>2.3957583187482001</v>
      </c>
      <c r="AB529" s="24">
        <v>3.7661572762342201</v>
      </c>
      <c r="AC529" s="24"/>
      <c r="AD529" s="24">
        <v>2.6076741609217202</v>
      </c>
    </row>
    <row r="530" spans="2:30" x14ac:dyDescent="0.35">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row>
    <row r="531" spans="2:30" x14ac:dyDescent="0.35">
      <c r="B531" s="6" t="s">
        <v>264</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row>
    <row r="532" spans="2:30" x14ac:dyDescent="0.35">
      <c r="B532" s="26" t="s">
        <v>52</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row>
    <row r="533" spans="2:30" x14ac:dyDescent="0.35">
      <c r="B533" t="s">
        <v>259</v>
      </c>
      <c r="C533" s="17">
        <v>0.128343381793007</v>
      </c>
      <c r="D533" s="17">
        <v>0.15194725460986</v>
      </c>
      <c r="E533" s="17">
        <v>0.106204098917153</v>
      </c>
      <c r="F533" s="17"/>
      <c r="G533" s="17">
        <v>0.12483636011205</v>
      </c>
      <c r="H533" s="17">
        <v>0.14214666088029301</v>
      </c>
      <c r="I533" s="17">
        <v>0.118667097994281</v>
      </c>
      <c r="J533" s="17"/>
      <c r="K533" s="17">
        <v>7.6838568854949205E-2</v>
      </c>
      <c r="L533" s="17">
        <v>0.17386946050147201</v>
      </c>
      <c r="M533" s="17">
        <v>0.19097590040211099</v>
      </c>
      <c r="N533" s="17">
        <v>0.17151551736236101</v>
      </c>
      <c r="O533" s="17">
        <v>0.167163054735638</v>
      </c>
      <c r="P533" s="17">
        <v>0.112166344282057</v>
      </c>
      <c r="Q533" s="17">
        <v>0.110856284080999</v>
      </c>
      <c r="R533" s="17">
        <v>8.8333206712942397E-2</v>
      </c>
      <c r="S533" s="17">
        <v>0.112156590531623</v>
      </c>
      <c r="T533" s="17">
        <v>8.7702816342584297E-2</v>
      </c>
      <c r="U533" s="17">
        <v>0.12938940554183001</v>
      </c>
      <c r="V533" s="17">
        <v>8.7558078448998294E-2</v>
      </c>
      <c r="W533" s="17"/>
      <c r="X533" s="17">
        <v>0.103723099106486</v>
      </c>
      <c r="Y533" s="17">
        <v>0.131399850441138</v>
      </c>
      <c r="Z533" s="17">
        <v>0.13961606882521199</v>
      </c>
      <c r="AA533" s="17">
        <v>0.14456689773373199</v>
      </c>
      <c r="AB533" s="17">
        <v>0</v>
      </c>
      <c r="AC533" s="17"/>
      <c r="AD533" s="17">
        <v>0.13715865032459301</v>
      </c>
    </row>
    <row r="534" spans="2:30" x14ac:dyDescent="0.35">
      <c r="B534" t="s">
        <v>251</v>
      </c>
      <c r="C534" s="17">
        <v>0.25169892983226499</v>
      </c>
      <c r="D534" s="17">
        <v>0.245307922994217</v>
      </c>
      <c r="E534" s="17">
        <v>0.25495207735776498</v>
      </c>
      <c r="F534" s="17"/>
      <c r="G534" s="17">
        <v>0.33083743544035799</v>
      </c>
      <c r="H534" s="17">
        <v>0.202070783947496</v>
      </c>
      <c r="I534" s="17">
        <v>0.228081428973539</v>
      </c>
      <c r="J534" s="17"/>
      <c r="K534" s="17">
        <v>0.29766615878584402</v>
      </c>
      <c r="L534" s="17">
        <v>0.231856469030464</v>
      </c>
      <c r="M534" s="17">
        <v>0.26388211062429701</v>
      </c>
      <c r="N534" s="17">
        <v>0.146449925184617</v>
      </c>
      <c r="O534" s="17">
        <v>0.19053003844827399</v>
      </c>
      <c r="P534" s="17">
        <v>0.223073647705164</v>
      </c>
      <c r="Q534" s="17">
        <v>0.30559714400261501</v>
      </c>
      <c r="R534" s="17">
        <v>0.35840167634537001</v>
      </c>
      <c r="S534" s="17">
        <v>0.24391611864815199</v>
      </c>
      <c r="T534" s="17">
        <v>0.29907767218966902</v>
      </c>
      <c r="U534" s="17">
        <v>0.26322765296337602</v>
      </c>
      <c r="V534" s="17">
        <v>0.22919894150821901</v>
      </c>
      <c r="W534" s="17"/>
      <c r="X534" s="17">
        <v>0.341819189225258</v>
      </c>
      <c r="Y534" s="17">
        <v>0.23904237416552701</v>
      </c>
      <c r="Z534" s="17">
        <v>0.20611657151400101</v>
      </c>
      <c r="AA534" s="17">
        <v>0.14189617056159001</v>
      </c>
      <c r="AB534" s="17">
        <v>0.38751156699199801</v>
      </c>
      <c r="AC534" s="17"/>
      <c r="AD534" s="17">
        <v>0.24906382966569601</v>
      </c>
    </row>
    <row r="535" spans="2:30" x14ac:dyDescent="0.35">
      <c r="B535" t="s">
        <v>252</v>
      </c>
      <c r="C535" s="17">
        <v>0.19037561197997699</v>
      </c>
      <c r="D535" s="17">
        <v>0.17004211168064601</v>
      </c>
      <c r="E535" s="17">
        <v>0.21432952462869101</v>
      </c>
      <c r="F535" s="17"/>
      <c r="G535" s="17">
        <v>0.16983760660334299</v>
      </c>
      <c r="H535" s="17">
        <v>0.197654615886796</v>
      </c>
      <c r="I535" s="17">
        <v>0.20168004452112101</v>
      </c>
      <c r="J535" s="17"/>
      <c r="K535" s="17">
        <v>0.16802096005967099</v>
      </c>
      <c r="L535" s="17">
        <v>0.21969376267176299</v>
      </c>
      <c r="M535" s="17">
        <v>0.15477749069906999</v>
      </c>
      <c r="N535" s="17">
        <v>0.15396885349121101</v>
      </c>
      <c r="O535" s="17">
        <v>0.15317690849587101</v>
      </c>
      <c r="P535" s="17">
        <v>0.19297369597952099</v>
      </c>
      <c r="Q535" s="17">
        <v>0.177565552522083</v>
      </c>
      <c r="R535" s="17">
        <v>0.231341856918681</v>
      </c>
      <c r="S535" s="17">
        <v>0.20604718630876001</v>
      </c>
      <c r="T535" s="17">
        <v>0.27676490259758402</v>
      </c>
      <c r="U535" s="17">
        <v>0.23748824025418</v>
      </c>
      <c r="V535" s="17">
        <v>6.9401353488286105E-2</v>
      </c>
      <c r="W535" s="17"/>
      <c r="X535" s="17">
        <v>0.17754136220061201</v>
      </c>
      <c r="Y535" s="17">
        <v>0.18581305984997601</v>
      </c>
      <c r="Z535" s="17">
        <v>0.159883238834924</v>
      </c>
      <c r="AA535" s="17">
        <v>0.30532396424083902</v>
      </c>
      <c r="AB535" s="17">
        <v>0.332603228798318</v>
      </c>
      <c r="AC535" s="17"/>
      <c r="AD535" s="17">
        <v>0.19063754380085801</v>
      </c>
    </row>
    <row r="536" spans="2:30" x14ac:dyDescent="0.35">
      <c r="B536" t="s">
        <v>253</v>
      </c>
      <c r="C536" s="17">
        <v>0.183919509588307</v>
      </c>
      <c r="D536" s="17">
        <v>0.20265024679180799</v>
      </c>
      <c r="E536" s="17">
        <v>0.164135908110039</v>
      </c>
      <c r="F536" s="17"/>
      <c r="G536" s="17">
        <v>0.172782352743129</v>
      </c>
      <c r="H536" s="17">
        <v>0.21648037211927501</v>
      </c>
      <c r="I536" s="17">
        <v>0.163608591946309</v>
      </c>
      <c r="J536" s="17"/>
      <c r="K536" s="17">
        <v>0.16404690875542099</v>
      </c>
      <c r="L536" s="17">
        <v>0.19662469845463401</v>
      </c>
      <c r="M536" s="17">
        <v>9.9163867279173604E-2</v>
      </c>
      <c r="N536" s="17">
        <v>0.24983393044146199</v>
      </c>
      <c r="O536" s="17">
        <v>0.20774077293877799</v>
      </c>
      <c r="P536" s="17">
        <v>0.21086971711805799</v>
      </c>
      <c r="Q536" s="17">
        <v>0.207336469573911</v>
      </c>
      <c r="R536" s="17">
        <v>0.14003404026859601</v>
      </c>
      <c r="S536" s="17">
        <v>0.24343253590931699</v>
      </c>
      <c r="T536" s="17">
        <v>0.112535647049204</v>
      </c>
      <c r="U536" s="17">
        <v>4.0635747682970999E-2</v>
      </c>
      <c r="V536" s="17">
        <v>0.30589525534951201</v>
      </c>
      <c r="W536" s="17"/>
      <c r="X536" s="17">
        <v>0.14961015795044</v>
      </c>
      <c r="Y536" s="17">
        <v>0.18882740133100101</v>
      </c>
      <c r="Z536" s="17">
        <v>0.216144761982003</v>
      </c>
      <c r="AA536" s="17">
        <v>0.23391179002363</v>
      </c>
      <c r="AB536" s="17">
        <v>0</v>
      </c>
      <c r="AC536" s="17"/>
      <c r="AD536" s="17">
        <v>0.18147901606192099</v>
      </c>
    </row>
    <row r="537" spans="2:30" x14ac:dyDescent="0.35">
      <c r="B537" t="s">
        <v>260</v>
      </c>
      <c r="C537" s="17">
        <v>0.13903957033109601</v>
      </c>
      <c r="D537" s="17">
        <v>0.15544467455104599</v>
      </c>
      <c r="E537" s="17">
        <v>0.11912695901091901</v>
      </c>
      <c r="F537" s="17"/>
      <c r="G537" s="17">
        <v>0.152165302613196</v>
      </c>
      <c r="H537" s="17">
        <v>0.15217864756229399</v>
      </c>
      <c r="I537" s="17">
        <v>0.115374825677027</v>
      </c>
      <c r="J537" s="17"/>
      <c r="K537" s="17">
        <v>0.105099379355797</v>
      </c>
      <c r="L537" s="17">
        <v>0.118147086359885</v>
      </c>
      <c r="M537" s="17">
        <v>0.230853788082722</v>
      </c>
      <c r="N537" s="17">
        <v>0.12651726751451201</v>
      </c>
      <c r="O537" s="17">
        <v>0.161636992373108</v>
      </c>
      <c r="P537" s="17">
        <v>0.13988942389504599</v>
      </c>
      <c r="Q537" s="17">
        <v>8.1837742937107702E-2</v>
      </c>
      <c r="R537" s="17">
        <v>0.11837464385853499</v>
      </c>
      <c r="S537" s="17">
        <v>0.123647428745388</v>
      </c>
      <c r="T537" s="17">
        <v>0.14813663754220399</v>
      </c>
      <c r="U537" s="17">
        <v>0.25398828562180698</v>
      </c>
      <c r="V537" s="17">
        <v>0.155237333289416</v>
      </c>
      <c r="W537" s="17"/>
      <c r="X537" s="17">
        <v>0.159725145187262</v>
      </c>
      <c r="Y537" s="17">
        <v>0.14624838552250399</v>
      </c>
      <c r="Z537" s="17">
        <v>0.11247403605169599</v>
      </c>
      <c r="AA537" s="17">
        <v>0.112456524319112</v>
      </c>
      <c r="AB537" s="17">
        <v>0.13856419482658899</v>
      </c>
      <c r="AC537" s="17"/>
      <c r="AD537" s="17">
        <v>0.143902488245918</v>
      </c>
    </row>
    <row r="538" spans="2:30" x14ac:dyDescent="0.35">
      <c r="B538" t="s">
        <v>255</v>
      </c>
      <c r="C538" s="17">
        <v>0.10662299647534799</v>
      </c>
      <c r="D538" s="17">
        <v>7.4607789372421393E-2</v>
      </c>
      <c r="E538" s="17">
        <v>0.14125143197543399</v>
      </c>
      <c r="F538" s="17"/>
      <c r="G538" s="17">
        <v>4.9540942487924303E-2</v>
      </c>
      <c r="H538" s="17">
        <v>8.9468919603845606E-2</v>
      </c>
      <c r="I538" s="17">
        <v>0.17258801088772199</v>
      </c>
      <c r="J538" s="17"/>
      <c r="K538" s="17">
        <v>0.18832802418831801</v>
      </c>
      <c r="L538" s="17">
        <v>5.9808522981781201E-2</v>
      </c>
      <c r="M538" s="17">
        <v>6.0346842912626798E-2</v>
      </c>
      <c r="N538" s="17">
        <v>0.151714506005837</v>
      </c>
      <c r="O538" s="17">
        <v>0.119752233008331</v>
      </c>
      <c r="P538" s="17">
        <v>0.12102717102015299</v>
      </c>
      <c r="Q538" s="17">
        <v>0.116806806883284</v>
      </c>
      <c r="R538" s="17">
        <v>6.3514575895876502E-2</v>
      </c>
      <c r="S538" s="17">
        <v>7.0800139856760896E-2</v>
      </c>
      <c r="T538" s="17">
        <v>7.5782324278754698E-2</v>
      </c>
      <c r="U538" s="17">
        <v>7.5270667935835603E-2</v>
      </c>
      <c r="V538" s="17">
        <v>0.152709037915568</v>
      </c>
      <c r="W538" s="17"/>
      <c r="X538" s="17">
        <v>6.7581046329941497E-2</v>
      </c>
      <c r="Y538" s="17">
        <v>0.10866892868985401</v>
      </c>
      <c r="Z538" s="17">
        <v>0.16576532279216399</v>
      </c>
      <c r="AA538" s="17">
        <v>6.1844653121098603E-2</v>
      </c>
      <c r="AB538" s="17">
        <v>0.141321009383095</v>
      </c>
      <c r="AC538" s="17"/>
      <c r="AD538" s="17">
        <v>9.7758471901013694E-2</v>
      </c>
    </row>
    <row r="539" spans="2:30" x14ac:dyDescent="0.35">
      <c r="B539" t="s">
        <v>256</v>
      </c>
      <c r="C539" s="24">
        <v>2.2734819462582601</v>
      </c>
      <c r="D539" s="24">
        <v>2.1881605317972301</v>
      </c>
      <c r="E539" s="24">
        <v>2.35878384686611</v>
      </c>
      <c r="F539" s="24"/>
      <c r="G539" s="24">
        <v>2.04522562976884</v>
      </c>
      <c r="H539" s="24">
        <v>2.3028803203473198</v>
      </c>
      <c r="I539" s="24">
        <v>2.4467066510014299</v>
      </c>
      <c r="J539" s="24"/>
      <c r="K539" s="24">
        <v>2.48788644353623</v>
      </c>
      <c r="L539" s="24">
        <v>2.0327490500863399</v>
      </c>
      <c r="M539" s="24">
        <v>2.09607806075398</v>
      </c>
      <c r="N539" s="24">
        <v>2.4685310235786599</v>
      </c>
      <c r="O539" s="24">
        <v>2.3654153087904399</v>
      </c>
      <c r="P539" s="24">
        <v>2.4063237416993299</v>
      </c>
      <c r="Q539" s="24">
        <v>2.1941226639333702</v>
      </c>
      <c r="R539" s="24">
        <v>2.0322589659020398</v>
      </c>
      <c r="S539" s="24">
        <v>2.23489851325898</v>
      </c>
      <c r="T539" s="24">
        <v>2.1616725900950402</v>
      </c>
      <c r="U539" s="24">
        <v>2.25241785868706</v>
      </c>
      <c r="V539" s="24">
        <v>2.67018193726883</v>
      </c>
      <c r="W539" s="24"/>
      <c r="X539" s="24">
        <v>2.1225381998765598</v>
      </c>
      <c r="Y539" s="24">
        <v>2.30548888339777</v>
      </c>
      <c r="Z539" s="24">
        <v>2.4530400932974601</v>
      </c>
      <c r="AA539" s="24">
        <v>2.21332883199609</v>
      </c>
      <c r="AB539" s="24">
        <v>2.3135798508104699</v>
      </c>
      <c r="AC539" s="24"/>
      <c r="AD539" s="24">
        <v>2.23917827794192</v>
      </c>
    </row>
    <row r="540" spans="2:30" x14ac:dyDescent="0.35">
      <c r="B540" t="s">
        <v>257</v>
      </c>
      <c r="C540" s="24">
        <v>2.3923500357182701</v>
      </c>
      <c r="D540" s="24">
        <v>2.31812805918279</v>
      </c>
      <c r="E540" s="24">
        <v>2.4680804004706798</v>
      </c>
      <c r="F540" s="24"/>
      <c r="G540" s="24">
        <v>2.0620164954018199</v>
      </c>
      <c r="H540" s="24">
        <v>2.31633416623567</v>
      </c>
      <c r="I540" s="24">
        <v>2.6891144744911699</v>
      </c>
      <c r="J540" s="24"/>
      <c r="K540" s="24">
        <v>2.6657005670685399</v>
      </c>
      <c r="L540" s="24">
        <v>2.1500397413436598</v>
      </c>
      <c r="M540" s="24">
        <v>2.6157706331310999</v>
      </c>
      <c r="N540" s="24">
        <v>2.7661186969110299</v>
      </c>
      <c r="O540" s="24">
        <v>2.69314891898525</v>
      </c>
      <c r="P540" s="24">
        <v>2.3923154221460501</v>
      </c>
      <c r="Q540" s="24">
        <v>2.3243142852393999</v>
      </c>
      <c r="R540" s="24">
        <v>1.94446939598123</v>
      </c>
      <c r="S540" s="24">
        <v>2.03055822062049</v>
      </c>
      <c r="T540" s="24">
        <v>2.0363281285050898</v>
      </c>
      <c r="U540" s="24">
        <v>2.50438008397707</v>
      </c>
      <c r="V540" s="24">
        <v>2.5183531187247401</v>
      </c>
      <c r="W540" s="24"/>
      <c r="X540" s="24">
        <v>2.14789823766503</v>
      </c>
      <c r="Y540" s="24">
        <v>2.42796747606842</v>
      </c>
      <c r="Z540" s="24">
        <v>2.7320320729329102</v>
      </c>
      <c r="AA540" s="24">
        <v>1.95573889667302</v>
      </c>
      <c r="AB540" s="24">
        <v>2.5383901294942799</v>
      </c>
      <c r="AC540" s="24"/>
      <c r="AD540" s="24">
        <v>2.3809347091597601</v>
      </c>
    </row>
    <row r="541" spans="2:30" x14ac:dyDescent="0.35">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row>
    <row r="542" spans="2:30" x14ac:dyDescent="0.35">
      <c r="B542" s="6" t="s">
        <v>265</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row>
    <row r="543" spans="2:30" x14ac:dyDescent="0.35">
      <c r="B543" s="26" t="s">
        <v>52</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row>
    <row r="544" spans="2:30" x14ac:dyDescent="0.35">
      <c r="B544" t="s">
        <v>259</v>
      </c>
      <c r="C544" s="17">
        <v>9.1763387158795201E-2</v>
      </c>
      <c r="D544" s="17">
        <v>0.101716182644302</v>
      </c>
      <c r="E544" s="17">
        <v>7.9489289593702897E-2</v>
      </c>
      <c r="F544" s="17"/>
      <c r="G544" s="17">
        <v>0.107702103269653</v>
      </c>
      <c r="H544" s="17">
        <v>8.3927739492442699E-2</v>
      </c>
      <c r="I544" s="17">
        <v>8.5011139662026905E-2</v>
      </c>
      <c r="J544" s="17"/>
      <c r="K544" s="17">
        <v>9.4153688404993593E-2</v>
      </c>
      <c r="L544" s="17">
        <v>5.39288766866865E-2</v>
      </c>
      <c r="M544" s="17">
        <v>0.12663563396372399</v>
      </c>
      <c r="N544" s="17">
        <v>3.74757337311225E-2</v>
      </c>
      <c r="O544" s="17">
        <v>0.124263433166135</v>
      </c>
      <c r="P544" s="17">
        <v>3.91284338147741E-2</v>
      </c>
      <c r="Q544" s="17">
        <v>0.150948507156976</v>
      </c>
      <c r="R544" s="17">
        <v>0.10162241331437299</v>
      </c>
      <c r="S544" s="17">
        <v>9.9069429161127695E-2</v>
      </c>
      <c r="T544" s="17">
        <v>8.8814835519025803E-2</v>
      </c>
      <c r="U544" s="17">
        <v>0.120378463809275</v>
      </c>
      <c r="V544" s="17">
        <v>0.14164086305922</v>
      </c>
      <c r="W544" s="17"/>
      <c r="X544" s="17">
        <v>0.117446506349859</v>
      </c>
      <c r="Y544" s="17">
        <v>8.8285187410445803E-2</v>
      </c>
      <c r="Z544" s="17">
        <v>6.5205117179225197E-2</v>
      </c>
      <c r="AA544" s="17">
        <v>6.0554707512482299E-2</v>
      </c>
      <c r="AB544" s="17">
        <v>0.21952789595234601</v>
      </c>
      <c r="AC544" s="17"/>
      <c r="AD544" s="17">
        <v>9.8805109813936906E-2</v>
      </c>
    </row>
    <row r="545" spans="2:30" x14ac:dyDescent="0.35">
      <c r="B545" t="s">
        <v>251</v>
      </c>
      <c r="C545" s="17">
        <v>0.113300165480229</v>
      </c>
      <c r="D545" s="17">
        <v>0.125658860770512</v>
      </c>
      <c r="E545" s="17">
        <v>0.100673791014728</v>
      </c>
      <c r="F545" s="17"/>
      <c r="G545" s="17">
        <v>8.9966376648448296E-2</v>
      </c>
      <c r="H545" s="17">
        <v>0.13736213499305</v>
      </c>
      <c r="I545" s="17">
        <v>0.111550470942436</v>
      </c>
      <c r="J545" s="17"/>
      <c r="K545" s="17">
        <v>6.2378239952501198E-2</v>
      </c>
      <c r="L545" s="17">
        <v>0.16695912298906601</v>
      </c>
      <c r="M545" s="17">
        <v>9.2841767205536205E-2</v>
      </c>
      <c r="N545" s="17">
        <v>0.14423020734216799</v>
      </c>
      <c r="O545" s="17">
        <v>9.1418702127128604E-2</v>
      </c>
      <c r="P545" s="17">
        <v>0.13716143127764099</v>
      </c>
      <c r="Q545" s="17">
        <v>0.14292520386585</v>
      </c>
      <c r="R545" s="17">
        <v>6.5762772287260907E-2</v>
      </c>
      <c r="S545" s="17">
        <v>0.116506038332607</v>
      </c>
      <c r="T545" s="17">
        <v>8.9080972187447094E-2</v>
      </c>
      <c r="U545" s="17">
        <v>0.12609563803611501</v>
      </c>
      <c r="V545" s="17">
        <v>7.0084943255304996E-2</v>
      </c>
      <c r="W545" s="17"/>
      <c r="X545" s="17">
        <v>8.9151377969528003E-2</v>
      </c>
      <c r="Y545" s="17">
        <v>0.117932779787164</v>
      </c>
      <c r="Z545" s="17">
        <v>0.126037673803302</v>
      </c>
      <c r="AA545" s="17">
        <v>0.114660717936563</v>
      </c>
      <c r="AB545" s="17">
        <v>0</v>
      </c>
      <c r="AC545" s="17"/>
      <c r="AD545" s="17">
        <v>0.106970548409052</v>
      </c>
    </row>
    <row r="546" spans="2:30" x14ac:dyDescent="0.35">
      <c r="B546" t="s">
        <v>252</v>
      </c>
      <c r="C546" s="17">
        <v>0.19447956878310199</v>
      </c>
      <c r="D546" s="17">
        <v>0.197307143612831</v>
      </c>
      <c r="E546" s="17">
        <v>0.18825611600063699</v>
      </c>
      <c r="F546" s="17"/>
      <c r="G546" s="17">
        <v>0.20951272406131999</v>
      </c>
      <c r="H546" s="17">
        <v>0.20895679652847701</v>
      </c>
      <c r="I546" s="17">
        <v>0.16790371712577501</v>
      </c>
      <c r="J546" s="17"/>
      <c r="K546" s="17">
        <v>0.161226273521797</v>
      </c>
      <c r="L546" s="17">
        <v>0.193587695868187</v>
      </c>
      <c r="M546" s="17">
        <v>0.19243169220915099</v>
      </c>
      <c r="N546" s="17">
        <v>0.23064437313236899</v>
      </c>
      <c r="O546" s="17">
        <v>0.16521239803155699</v>
      </c>
      <c r="P546" s="17">
        <v>0.18694995716811999</v>
      </c>
      <c r="Q546" s="17">
        <v>0.20540849029239899</v>
      </c>
      <c r="R546" s="17">
        <v>0.22967764405348401</v>
      </c>
      <c r="S546" s="17">
        <v>0.19002011918526701</v>
      </c>
      <c r="T546" s="17">
        <v>0.173485284131631</v>
      </c>
      <c r="U546" s="17">
        <v>0.23716305446650399</v>
      </c>
      <c r="V546" s="17">
        <v>0.27988899922153898</v>
      </c>
      <c r="W546" s="17"/>
      <c r="X546" s="17">
        <v>0.18688477250755001</v>
      </c>
      <c r="Y546" s="17">
        <v>0.212615918355402</v>
      </c>
      <c r="Z546" s="17">
        <v>0.165874019467845</v>
      </c>
      <c r="AA546" s="17">
        <v>0.15203231919808499</v>
      </c>
      <c r="AB546" s="17">
        <v>0</v>
      </c>
      <c r="AC546" s="17"/>
      <c r="AD546" s="17">
        <v>0.203159046333132</v>
      </c>
    </row>
    <row r="547" spans="2:30" x14ac:dyDescent="0.35">
      <c r="B547" t="s">
        <v>253</v>
      </c>
      <c r="C547" s="17">
        <v>0.23161576644879001</v>
      </c>
      <c r="D547" s="17">
        <v>0.22431288910578001</v>
      </c>
      <c r="E547" s="17">
        <v>0.237174733568773</v>
      </c>
      <c r="F547" s="17"/>
      <c r="G547" s="17">
        <v>0.23418405543228299</v>
      </c>
      <c r="H547" s="17">
        <v>0.243980663823232</v>
      </c>
      <c r="I547" s="17">
        <v>0.21793500799616899</v>
      </c>
      <c r="J547" s="17"/>
      <c r="K547" s="17">
        <v>0.25214546401303201</v>
      </c>
      <c r="L547" s="17">
        <v>0.246158736069573</v>
      </c>
      <c r="M547" s="17">
        <v>0.25710765295162202</v>
      </c>
      <c r="N547" s="17">
        <v>0.205954991847875</v>
      </c>
      <c r="O547" s="17">
        <v>0.22972453665362999</v>
      </c>
      <c r="P547" s="17">
        <v>0.161888180333293</v>
      </c>
      <c r="Q547" s="17">
        <v>0.23727014847271499</v>
      </c>
      <c r="R547" s="17">
        <v>0.28757387502616499</v>
      </c>
      <c r="S547" s="17">
        <v>0.20186840331029601</v>
      </c>
      <c r="T547" s="17">
        <v>0.30442305660486102</v>
      </c>
      <c r="U547" s="17">
        <v>0.20364362508831299</v>
      </c>
      <c r="V547" s="17">
        <v>0.16435784275044901</v>
      </c>
      <c r="W547" s="17"/>
      <c r="X547" s="17">
        <v>0.23306166890973301</v>
      </c>
      <c r="Y547" s="17">
        <v>0.22853921470304001</v>
      </c>
      <c r="Z547" s="17">
        <v>0.18860032807259899</v>
      </c>
      <c r="AA547" s="17">
        <v>0.34158745595650702</v>
      </c>
      <c r="AB547" s="17">
        <v>0.474531536905893</v>
      </c>
      <c r="AC547" s="17"/>
      <c r="AD547" s="17">
        <v>0.23721880825271599</v>
      </c>
    </row>
    <row r="548" spans="2:30" x14ac:dyDescent="0.35">
      <c r="B548" t="s">
        <v>260</v>
      </c>
      <c r="C548" s="17">
        <v>0.26221811565373498</v>
      </c>
      <c r="D548" s="17">
        <v>0.27639713449415398</v>
      </c>
      <c r="E548" s="17">
        <v>0.25315463784672498</v>
      </c>
      <c r="F548" s="17"/>
      <c r="G548" s="17">
        <v>0.30909379810037202</v>
      </c>
      <c r="H548" s="17">
        <v>0.236303745558954</v>
      </c>
      <c r="I548" s="17">
        <v>0.245011653385872</v>
      </c>
      <c r="J548" s="17"/>
      <c r="K548" s="17">
        <v>0.24176830991935799</v>
      </c>
      <c r="L548" s="17">
        <v>0.27955704540470599</v>
      </c>
      <c r="M548" s="17">
        <v>0.27063641075734102</v>
      </c>
      <c r="N548" s="17">
        <v>0.22998018794062899</v>
      </c>
      <c r="O548" s="17">
        <v>0.26962869701321901</v>
      </c>
      <c r="P548" s="17">
        <v>0.353844826386018</v>
      </c>
      <c r="Q548" s="17">
        <v>0.146640843328775</v>
      </c>
      <c r="R548" s="17">
        <v>0.25184871942283998</v>
      </c>
      <c r="S548" s="17">
        <v>0.32173587015394201</v>
      </c>
      <c r="T548" s="17">
        <v>0.26841352727828</v>
      </c>
      <c r="U548" s="17">
        <v>0.23744855066395901</v>
      </c>
      <c r="V548" s="17">
        <v>0.191318313797918</v>
      </c>
      <c r="W548" s="17"/>
      <c r="X548" s="17">
        <v>0.30587462793338899</v>
      </c>
      <c r="Y548" s="17">
        <v>0.243957971054094</v>
      </c>
      <c r="Z548" s="17">
        <v>0.28851753868486502</v>
      </c>
      <c r="AA548" s="17">
        <v>0.26932014627526302</v>
      </c>
      <c r="AB548" s="17">
        <v>0.16461955775866599</v>
      </c>
      <c r="AC548" s="17"/>
      <c r="AD548" s="17">
        <v>0.25608801529014902</v>
      </c>
    </row>
    <row r="549" spans="2:30" x14ac:dyDescent="0.35">
      <c r="B549" t="s">
        <v>255</v>
      </c>
      <c r="C549" s="17">
        <v>0.10662299647534799</v>
      </c>
      <c r="D549" s="17">
        <v>7.4607789372421393E-2</v>
      </c>
      <c r="E549" s="17">
        <v>0.14125143197543399</v>
      </c>
      <c r="F549" s="17"/>
      <c r="G549" s="17">
        <v>4.9540942487924303E-2</v>
      </c>
      <c r="H549" s="17">
        <v>8.9468919603845606E-2</v>
      </c>
      <c r="I549" s="17">
        <v>0.17258801088772199</v>
      </c>
      <c r="J549" s="17"/>
      <c r="K549" s="17">
        <v>0.18832802418831801</v>
      </c>
      <c r="L549" s="17">
        <v>5.9808522981781201E-2</v>
      </c>
      <c r="M549" s="17">
        <v>6.0346842912626798E-2</v>
      </c>
      <c r="N549" s="17">
        <v>0.151714506005837</v>
      </c>
      <c r="O549" s="17">
        <v>0.119752233008331</v>
      </c>
      <c r="P549" s="17">
        <v>0.12102717102015299</v>
      </c>
      <c r="Q549" s="17">
        <v>0.116806806883284</v>
      </c>
      <c r="R549" s="17">
        <v>6.3514575895876502E-2</v>
      </c>
      <c r="S549" s="17">
        <v>7.0800139856760896E-2</v>
      </c>
      <c r="T549" s="17">
        <v>7.5782324278754698E-2</v>
      </c>
      <c r="U549" s="17">
        <v>7.5270667935835603E-2</v>
      </c>
      <c r="V549" s="17">
        <v>0.152709037915568</v>
      </c>
      <c r="W549" s="17"/>
      <c r="X549" s="17">
        <v>6.7581046329941497E-2</v>
      </c>
      <c r="Y549" s="17">
        <v>0.10866892868985401</v>
      </c>
      <c r="Z549" s="17">
        <v>0.16576532279216399</v>
      </c>
      <c r="AA549" s="17">
        <v>6.1844653121098603E-2</v>
      </c>
      <c r="AB549" s="17">
        <v>0.141321009383095</v>
      </c>
      <c r="AC549" s="17"/>
      <c r="AD549" s="17">
        <v>9.7758471901013694E-2</v>
      </c>
    </row>
    <row r="550" spans="2:30" x14ac:dyDescent="0.35">
      <c r="B550" t="s">
        <v>256</v>
      </c>
      <c r="C550" s="24">
        <v>2.7790940473844898</v>
      </c>
      <c r="D550" s="24">
        <v>2.67183930015223</v>
      </c>
      <c r="E550" s="24">
        <v>2.9075859349863902</v>
      </c>
      <c r="F550" s="24"/>
      <c r="G550" s="24">
        <v>2.6956238959090402</v>
      </c>
      <c r="H550" s="24">
        <v>2.6797772997747402</v>
      </c>
      <c r="I550" s="24">
        <v>2.9441495971645901</v>
      </c>
      <c r="J550" s="24"/>
      <c r="K550" s="24">
        <v>3.0499805396542099</v>
      </c>
      <c r="L550" s="24">
        <v>2.7098815194618902</v>
      </c>
      <c r="M550" s="24">
        <v>2.6333079680711999</v>
      </c>
      <c r="N550" s="24">
        <v>2.9018772109422302</v>
      </c>
      <c r="O550" s="24">
        <v>2.78829306124566</v>
      </c>
      <c r="P550" s="24">
        <v>3.0172410472586</v>
      </c>
      <c r="Q550" s="24">
        <v>2.4361500376003198</v>
      </c>
      <c r="R550" s="24">
        <v>2.7128074426434701</v>
      </c>
      <c r="S550" s="24">
        <v>2.7430956665336002</v>
      </c>
      <c r="T550" s="24">
        <v>2.80188644077219</v>
      </c>
      <c r="U550" s="24">
        <v>2.53750016456907</v>
      </c>
      <c r="V550" s="24">
        <v>2.6517549147192501</v>
      </c>
      <c r="W550" s="24"/>
      <c r="X550" s="24">
        <v>2.72350967309709</v>
      </c>
      <c r="Y550" s="24">
        <v>2.7479587882727299</v>
      </c>
      <c r="Z550" s="24">
        <v>3.00648346565707</v>
      </c>
      <c r="AA550" s="24">
        <v>2.8299915749087998</v>
      </c>
      <c r="AB550" s="24">
        <v>2.7886778886678201</v>
      </c>
      <c r="AC550" s="24"/>
      <c r="AD550" s="24">
        <v>2.7380894864991299</v>
      </c>
    </row>
    <row r="551" spans="2:30" x14ac:dyDescent="0.35">
      <c r="B551" t="s">
        <v>257</v>
      </c>
      <c r="C551" s="24">
        <v>2.1155706196783401</v>
      </c>
      <c r="D551" s="24">
        <v>2.0866104639794401</v>
      </c>
      <c r="E551" s="24">
        <v>2.1203831737655401</v>
      </c>
      <c r="F551" s="24"/>
      <c r="G551" s="24">
        <v>1.95955052215091</v>
      </c>
      <c r="H551" s="24">
        <v>2.0114687831315901</v>
      </c>
      <c r="I551" s="24">
        <v>2.3179249379583302</v>
      </c>
      <c r="J551" s="24"/>
      <c r="K551" s="24">
        <v>2.2671332833585698</v>
      </c>
      <c r="L551" s="24">
        <v>1.7950050053545601</v>
      </c>
      <c r="M551" s="24">
        <v>2.1064592296964002</v>
      </c>
      <c r="N551" s="24">
        <v>1.9949878309209299</v>
      </c>
      <c r="O551" s="24">
        <v>2.3844502515806298</v>
      </c>
      <c r="P551" s="24">
        <v>1.9465661713168001</v>
      </c>
      <c r="Q551" s="24">
        <v>2.4601940687080401</v>
      </c>
      <c r="R551" s="24">
        <v>1.87770042157666</v>
      </c>
      <c r="S551" s="24">
        <v>2.1052361362786698</v>
      </c>
      <c r="T551" s="24">
        <v>1.88499902237573</v>
      </c>
      <c r="U551" s="24">
        <v>2.1963068382569801</v>
      </c>
      <c r="V551" s="24">
        <v>2.6057290931642201</v>
      </c>
      <c r="W551" s="24"/>
      <c r="X551" s="24">
        <v>2.1095539430932901</v>
      </c>
      <c r="Y551" s="24">
        <v>2.0981774444232699</v>
      </c>
      <c r="Z551" s="24">
        <v>2.2204097788414399</v>
      </c>
      <c r="AA551" s="24">
        <v>1.6784307602189099</v>
      </c>
      <c r="AB551" s="24">
        <v>3.1931971489491202</v>
      </c>
      <c r="AC551" s="24"/>
      <c r="AD551" s="24">
        <v>2.1019259785193101</v>
      </c>
    </row>
    <row r="552" spans="2:30" x14ac:dyDescent="0.35">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row>
    <row r="553" spans="2:30" x14ac:dyDescent="0.35">
      <c r="B553" s="6" t="s">
        <v>278</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row>
    <row r="554" spans="2:30" x14ac:dyDescent="0.35">
      <c r="B554" s="26" t="s">
        <v>52</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row>
    <row r="555" spans="2:30" x14ac:dyDescent="0.35">
      <c r="B555" t="s">
        <v>272</v>
      </c>
      <c r="C555" s="17">
        <v>0.13765232956930401</v>
      </c>
      <c r="D555" s="17">
        <v>0.133968136825208</v>
      </c>
      <c r="E555" s="17">
        <v>0.14471589864232101</v>
      </c>
      <c r="F555" s="17"/>
      <c r="G555" s="17">
        <v>0.14741100103961699</v>
      </c>
      <c r="H555" s="17">
        <v>0.115252793718039</v>
      </c>
      <c r="I555" s="17">
        <v>0.14978369035106301</v>
      </c>
      <c r="J555" s="17"/>
      <c r="K555" s="17">
        <v>0.12960339080265801</v>
      </c>
      <c r="L555" s="17">
        <v>0.14171928236967599</v>
      </c>
      <c r="M555" s="17">
        <v>0.14534525688730099</v>
      </c>
      <c r="N555" s="17">
        <v>0.158704481607777</v>
      </c>
      <c r="O555" s="17">
        <v>0.153570743486214</v>
      </c>
      <c r="P555" s="17">
        <v>9.9669305399424299E-2</v>
      </c>
      <c r="Q555" s="17">
        <v>0.14537629301593899</v>
      </c>
      <c r="R555" s="17">
        <v>0.15225508626092699</v>
      </c>
      <c r="S555" s="17">
        <v>0.1182719706732</v>
      </c>
      <c r="T555" s="17">
        <v>0.113741514635677</v>
      </c>
      <c r="U555" s="17">
        <v>0.14187622376642101</v>
      </c>
      <c r="V555" s="17">
        <v>0.24263356922313101</v>
      </c>
      <c r="W555" s="17"/>
      <c r="X555" s="17">
        <v>0.15754493345554499</v>
      </c>
      <c r="Y555" s="17">
        <v>0.107812846200097</v>
      </c>
      <c r="Z555" s="17">
        <v>0.159844588353555</v>
      </c>
      <c r="AA555" s="17">
        <v>0.19799203801637699</v>
      </c>
      <c r="AB555" s="17">
        <v>0.167983671039652</v>
      </c>
      <c r="AC555" s="17"/>
      <c r="AD555" s="17">
        <v>0.13276110625202101</v>
      </c>
    </row>
    <row r="556" spans="2:30" x14ac:dyDescent="0.35">
      <c r="B556" t="s">
        <v>273</v>
      </c>
      <c r="C556" s="17">
        <v>0.29260251963439299</v>
      </c>
      <c r="D556" s="17">
        <v>0.297773641121647</v>
      </c>
      <c r="E556" s="17">
        <v>0.29000368954572803</v>
      </c>
      <c r="F556" s="17"/>
      <c r="G556" s="17">
        <v>0.26765558017913899</v>
      </c>
      <c r="H556" s="17">
        <v>0.30833904960748598</v>
      </c>
      <c r="I556" s="17">
        <v>0.29996231468382301</v>
      </c>
      <c r="J556" s="17"/>
      <c r="K556" s="17">
        <v>0.34378897009909298</v>
      </c>
      <c r="L556" s="17">
        <v>0.29202519595730098</v>
      </c>
      <c r="M556" s="17">
        <v>0.313042979828977</v>
      </c>
      <c r="N556" s="17">
        <v>0.27365640086121601</v>
      </c>
      <c r="O556" s="17">
        <v>0.288217072005788</v>
      </c>
      <c r="P556" s="17">
        <v>0.27780416401045899</v>
      </c>
      <c r="Q556" s="17">
        <v>0.24783379732948899</v>
      </c>
      <c r="R556" s="17">
        <v>0.215831301099145</v>
      </c>
      <c r="S556" s="17">
        <v>0.24503587823895001</v>
      </c>
      <c r="T556" s="17">
        <v>0.341048307885288</v>
      </c>
      <c r="U556" s="17">
        <v>0.34924082282381502</v>
      </c>
      <c r="V556" s="17">
        <v>0.30699215628548798</v>
      </c>
      <c r="W556" s="17"/>
      <c r="X556" s="17">
        <v>0.21258704306680301</v>
      </c>
      <c r="Y556" s="17">
        <v>0.31310852252847798</v>
      </c>
      <c r="Z556" s="17">
        <v>0.35617983741348103</v>
      </c>
      <c r="AA556" s="17">
        <v>0.331764471496235</v>
      </c>
      <c r="AB556" s="17">
        <v>0.16461955775866599</v>
      </c>
      <c r="AC556" s="17"/>
      <c r="AD556" s="17">
        <v>0.275180735283511</v>
      </c>
    </row>
    <row r="557" spans="2:30" x14ac:dyDescent="0.35">
      <c r="B557" t="s">
        <v>274</v>
      </c>
      <c r="C557" s="17">
        <v>0.34207856115874702</v>
      </c>
      <c r="D557" s="17">
        <v>0.33093444773097802</v>
      </c>
      <c r="E557" s="17">
        <v>0.35200211556121003</v>
      </c>
      <c r="F557" s="17"/>
      <c r="G557" s="17">
        <v>0.35232490527111099</v>
      </c>
      <c r="H557" s="17">
        <v>0.32843308556074202</v>
      </c>
      <c r="I557" s="17">
        <v>0.34569243737625099</v>
      </c>
      <c r="J557" s="17"/>
      <c r="K557" s="17">
        <v>0.29595653722854398</v>
      </c>
      <c r="L557" s="17">
        <v>0.35565086952157199</v>
      </c>
      <c r="M557" s="17">
        <v>0.389347401764916</v>
      </c>
      <c r="N557" s="17">
        <v>0.39160304574694699</v>
      </c>
      <c r="O557" s="17">
        <v>0.23142331055151799</v>
      </c>
      <c r="P557" s="17">
        <v>0.39155360875823703</v>
      </c>
      <c r="Q557" s="17">
        <v>0.42485077896786599</v>
      </c>
      <c r="R557" s="17">
        <v>0.33173888984570599</v>
      </c>
      <c r="S557" s="17">
        <v>0.38942760876423499</v>
      </c>
      <c r="T557" s="17">
        <v>0.26680449163552999</v>
      </c>
      <c r="U557" s="17">
        <v>0.24976690956067599</v>
      </c>
      <c r="V557" s="17">
        <v>0.29051829441632199</v>
      </c>
      <c r="W557" s="17"/>
      <c r="X557" s="17">
        <v>0.37412533379766999</v>
      </c>
      <c r="Y557" s="17">
        <v>0.35722441083813899</v>
      </c>
      <c r="Z557" s="17">
        <v>0.25805565678387699</v>
      </c>
      <c r="AA557" s="17">
        <v>0.30039286095159101</v>
      </c>
      <c r="AB557" s="17">
        <v>0.66739677120168195</v>
      </c>
      <c r="AC557" s="17"/>
      <c r="AD557" s="17">
        <v>0.36178601475380201</v>
      </c>
    </row>
    <row r="558" spans="2:30" x14ac:dyDescent="0.35">
      <c r="B558" t="s">
        <v>275</v>
      </c>
      <c r="C558" s="17">
        <v>0.18905069615356401</v>
      </c>
      <c r="D558" s="17">
        <v>0.18916655096002799</v>
      </c>
      <c r="E558" s="17">
        <v>0.18391519843581899</v>
      </c>
      <c r="F558" s="17"/>
      <c r="G558" s="17">
        <v>0.19142558805573301</v>
      </c>
      <c r="H558" s="17">
        <v>0.204213243782426</v>
      </c>
      <c r="I558" s="17">
        <v>0.17295450580059499</v>
      </c>
      <c r="J558" s="17"/>
      <c r="K558" s="17">
        <v>0.19745031456661</v>
      </c>
      <c r="L558" s="17">
        <v>0.15699515523948901</v>
      </c>
      <c r="M558" s="17">
        <v>0.15226436151880601</v>
      </c>
      <c r="N558" s="17">
        <v>0.122737726360699</v>
      </c>
      <c r="O558" s="17">
        <v>0.28136949511718301</v>
      </c>
      <c r="P558" s="17">
        <v>0.22059289256675499</v>
      </c>
      <c r="Q558" s="17">
        <v>0.158063085619599</v>
      </c>
      <c r="R558" s="17">
        <v>0.27329252005563398</v>
      </c>
      <c r="S558" s="17">
        <v>0.187972715853365</v>
      </c>
      <c r="T558" s="17">
        <v>0.20287304077913601</v>
      </c>
      <c r="U558" s="17">
        <v>0.23656214591236899</v>
      </c>
      <c r="V558" s="17">
        <v>0.121975352364759</v>
      </c>
      <c r="W558" s="17"/>
      <c r="X558" s="17">
        <v>0.205716807025002</v>
      </c>
      <c r="Y558" s="17">
        <v>0.19620292948913201</v>
      </c>
      <c r="Z558" s="17">
        <v>0.17510848450229599</v>
      </c>
      <c r="AA558" s="17">
        <v>0.13172019284689701</v>
      </c>
      <c r="AB558" s="17">
        <v>0</v>
      </c>
      <c r="AC558" s="17"/>
      <c r="AD558" s="17">
        <v>0.18788207022057901</v>
      </c>
    </row>
    <row r="559" spans="2:30" x14ac:dyDescent="0.35">
      <c r="B559" t="s">
        <v>276</v>
      </c>
      <c r="C559" s="17">
        <v>3.86158934839912E-2</v>
      </c>
      <c r="D559" s="17">
        <v>4.8157223362139498E-2</v>
      </c>
      <c r="E559" s="17">
        <v>2.9363097814923099E-2</v>
      </c>
      <c r="F559" s="17"/>
      <c r="G559" s="17">
        <v>4.1182925454399201E-2</v>
      </c>
      <c r="H559" s="17">
        <v>4.3761827331306298E-2</v>
      </c>
      <c r="I559" s="17">
        <v>3.1607051788267101E-2</v>
      </c>
      <c r="J559" s="17"/>
      <c r="K559" s="17">
        <v>3.3200787303094302E-2</v>
      </c>
      <c r="L559" s="17">
        <v>5.3609496911961298E-2</v>
      </c>
      <c r="M559" s="17">
        <v>0</v>
      </c>
      <c r="N559" s="17">
        <v>5.3298345423359997E-2</v>
      </c>
      <c r="O559" s="17">
        <v>4.5419378839297503E-2</v>
      </c>
      <c r="P559" s="17">
        <v>1.03800292651251E-2</v>
      </c>
      <c r="Q559" s="17">
        <v>2.3876045067106399E-2</v>
      </c>
      <c r="R559" s="17">
        <v>2.6882202738588001E-2</v>
      </c>
      <c r="S559" s="17">
        <v>5.9291826470249297E-2</v>
      </c>
      <c r="T559" s="17">
        <v>7.5532645064368298E-2</v>
      </c>
      <c r="U559" s="17">
        <v>2.2553897936719799E-2</v>
      </c>
      <c r="V559" s="17">
        <v>3.78806277103007E-2</v>
      </c>
      <c r="W559" s="17"/>
      <c r="X559" s="17">
        <v>5.00258826549803E-2</v>
      </c>
      <c r="Y559" s="17">
        <v>2.5651290944154501E-2</v>
      </c>
      <c r="Z559" s="17">
        <v>5.0811432946791399E-2</v>
      </c>
      <c r="AA559" s="17">
        <v>3.8130436688900697E-2</v>
      </c>
      <c r="AB559" s="17">
        <v>0</v>
      </c>
      <c r="AC559" s="17"/>
      <c r="AD559" s="17">
        <v>4.2390073490087998E-2</v>
      </c>
    </row>
    <row r="560" spans="2:30"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row>
    <row r="561" spans="2:30" x14ac:dyDescent="0.35">
      <c r="B561" s="6" t="s">
        <v>279</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row>
    <row r="562" spans="2:30" x14ac:dyDescent="0.35">
      <c r="B562" s="26" t="s">
        <v>52</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row>
    <row r="563" spans="2:30" x14ac:dyDescent="0.35">
      <c r="B563" t="s">
        <v>272</v>
      </c>
      <c r="C563" s="17">
        <v>0.114963613495125</v>
      </c>
      <c r="D563" s="17">
        <v>0.142901046462512</v>
      </c>
      <c r="E563" s="17">
        <v>8.7914371181446904E-2</v>
      </c>
      <c r="F563" s="17"/>
      <c r="G563" s="17">
        <v>0.111284841836535</v>
      </c>
      <c r="H563" s="17">
        <v>8.5678956205839499E-2</v>
      </c>
      <c r="I563" s="17">
        <v>0.14525429570797799</v>
      </c>
      <c r="J563" s="17"/>
      <c r="K563" s="17">
        <v>0.112791907333189</v>
      </c>
      <c r="L563" s="17">
        <v>0.12679103984735299</v>
      </c>
      <c r="M563" s="17">
        <v>7.7965368638128404E-2</v>
      </c>
      <c r="N563" s="17">
        <v>0.13371630388229699</v>
      </c>
      <c r="O563" s="17">
        <v>0.120807391363775</v>
      </c>
      <c r="P563" s="17">
        <v>7.8046188101187505E-2</v>
      </c>
      <c r="Q563" s="17">
        <v>0.12749909194283299</v>
      </c>
      <c r="R563" s="17">
        <v>0.13362390826510601</v>
      </c>
      <c r="S563" s="17">
        <v>0.13861501485868899</v>
      </c>
      <c r="T563" s="17">
        <v>0.121772690063184</v>
      </c>
      <c r="U563" s="17">
        <v>9.5764431848633993E-2</v>
      </c>
      <c r="V563" s="17">
        <v>8.0159667635833903E-2</v>
      </c>
      <c r="W563" s="17"/>
      <c r="X563" s="17">
        <v>0.109771897747897</v>
      </c>
      <c r="Y563" s="17">
        <v>0.112691305713951</v>
      </c>
      <c r="Z563" s="17">
        <v>0.14063073069617399</v>
      </c>
      <c r="AA563" s="17">
        <v>9.6732275295380907E-2</v>
      </c>
      <c r="AB563" s="17">
        <v>0.16461955775866599</v>
      </c>
      <c r="AC563" s="17"/>
      <c r="AD563" s="17">
        <v>0.11485549601018701</v>
      </c>
    </row>
    <row r="564" spans="2:30" x14ac:dyDescent="0.35">
      <c r="B564" t="s">
        <v>273</v>
      </c>
      <c r="C564" s="17">
        <v>0.35195972275611198</v>
      </c>
      <c r="D564" s="17">
        <v>0.328183464316537</v>
      </c>
      <c r="E564" s="17">
        <v>0.37255866220871298</v>
      </c>
      <c r="F564" s="17"/>
      <c r="G564" s="17">
        <v>0.37154466428293698</v>
      </c>
      <c r="H564" s="17">
        <v>0.35492987901515799</v>
      </c>
      <c r="I564" s="17">
        <v>0.33202108314529799</v>
      </c>
      <c r="J564" s="17"/>
      <c r="K564" s="17">
        <v>0.36358494607146702</v>
      </c>
      <c r="L564" s="17">
        <v>0.33792771977727099</v>
      </c>
      <c r="M564" s="17">
        <v>0.43076300769751102</v>
      </c>
      <c r="N564" s="17">
        <v>0.369816661373702</v>
      </c>
      <c r="O564" s="17">
        <v>0.28172268055548999</v>
      </c>
      <c r="P564" s="17">
        <v>0.32646548414912002</v>
      </c>
      <c r="Q564" s="17">
        <v>0.32904937007150098</v>
      </c>
      <c r="R564" s="17">
        <v>0.40144418150614802</v>
      </c>
      <c r="S564" s="17">
        <v>0.36183300529228102</v>
      </c>
      <c r="T564" s="17">
        <v>0.31077137427574397</v>
      </c>
      <c r="U564" s="17">
        <v>0.32284541991333998</v>
      </c>
      <c r="V564" s="17">
        <v>0.46836915693680897</v>
      </c>
      <c r="W564" s="17"/>
      <c r="X564" s="17">
        <v>0.32726418175295602</v>
      </c>
      <c r="Y564" s="17">
        <v>0.36350464315037001</v>
      </c>
      <c r="Z564" s="17">
        <v>0.38370733939663998</v>
      </c>
      <c r="AA564" s="17">
        <v>0.319735839832336</v>
      </c>
      <c r="AB564" s="17">
        <v>0.141321009383095</v>
      </c>
      <c r="AC564" s="17"/>
      <c r="AD564" s="17">
        <v>0.331601970886507</v>
      </c>
    </row>
    <row r="565" spans="2:30" x14ac:dyDescent="0.35">
      <c r="B565" t="s">
        <v>274</v>
      </c>
      <c r="C565" s="17">
        <v>0.33123272178964203</v>
      </c>
      <c r="D565" s="17">
        <v>0.33587916919226402</v>
      </c>
      <c r="E565" s="17">
        <v>0.330032642517333</v>
      </c>
      <c r="F565" s="17"/>
      <c r="G565" s="17">
        <v>0.30657376808242598</v>
      </c>
      <c r="H565" s="17">
        <v>0.33009330081921601</v>
      </c>
      <c r="I565" s="17">
        <v>0.35393421463364499</v>
      </c>
      <c r="J565" s="17"/>
      <c r="K565" s="17">
        <v>0.34785523201063001</v>
      </c>
      <c r="L565" s="17">
        <v>0.30738633179215102</v>
      </c>
      <c r="M565" s="17">
        <v>0.29573236900392202</v>
      </c>
      <c r="N565" s="17">
        <v>0.32053640017994001</v>
      </c>
      <c r="O565" s="17">
        <v>0.41316477026640303</v>
      </c>
      <c r="P565" s="17">
        <v>0.38182998323678902</v>
      </c>
      <c r="Q565" s="17">
        <v>0.33665241513195998</v>
      </c>
      <c r="R565" s="17">
        <v>0.29663568661149198</v>
      </c>
      <c r="S565" s="17">
        <v>0.31554218360490499</v>
      </c>
      <c r="T565" s="17">
        <v>0.262837263065201</v>
      </c>
      <c r="U565" s="17">
        <v>0.39397638779013699</v>
      </c>
      <c r="V565" s="17">
        <v>0.29891015570530499</v>
      </c>
      <c r="W565" s="17"/>
      <c r="X565" s="17">
        <v>0.33776071059930302</v>
      </c>
      <c r="Y565" s="17">
        <v>0.30315763073285601</v>
      </c>
      <c r="Z565" s="17">
        <v>0.38366355163983601</v>
      </c>
      <c r="AA565" s="17">
        <v>0.500020137381194</v>
      </c>
      <c r="AB565" s="17">
        <v>0.21952789595234601</v>
      </c>
      <c r="AC565" s="17"/>
      <c r="AD565" s="17">
        <v>0.33315934272664399</v>
      </c>
    </row>
    <row r="566" spans="2:30" x14ac:dyDescent="0.35">
      <c r="B566" t="s">
        <v>275</v>
      </c>
      <c r="C566" s="17">
        <v>0.151186449841338</v>
      </c>
      <c r="D566" s="17">
        <v>0.14636745052772299</v>
      </c>
      <c r="E566" s="17">
        <v>0.15578438998895899</v>
      </c>
      <c r="F566" s="17"/>
      <c r="G566" s="17">
        <v>0.162080698670201</v>
      </c>
      <c r="H566" s="17">
        <v>0.192066791603206</v>
      </c>
      <c r="I566" s="17">
        <v>0.103845954422823</v>
      </c>
      <c r="J566" s="17"/>
      <c r="K566" s="17">
        <v>0.13156082769826</v>
      </c>
      <c r="L566" s="17">
        <v>0.152577726876203</v>
      </c>
      <c r="M566" s="17">
        <v>0.16395327583178401</v>
      </c>
      <c r="N566" s="17">
        <v>0.120928582034871</v>
      </c>
      <c r="O566" s="17">
        <v>0.125069999993003</v>
      </c>
      <c r="P566" s="17">
        <v>0.20327831524777901</v>
      </c>
      <c r="Q566" s="17">
        <v>0.140629892690883</v>
      </c>
      <c r="R566" s="17">
        <v>0.16829622361725399</v>
      </c>
      <c r="S566" s="17">
        <v>0.127250008680934</v>
      </c>
      <c r="T566" s="17">
        <v>0.23078153366975401</v>
      </c>
      <c r="U566" s="17">
        <v>0.12797865379860801</v>
      </c>
      <c r="V566" s="17">
        <v>0.114680392011751</v>
      </c>
      <c r="W566" s="17"/>
      <c r="X566" s="17">
        <v>0.16838429443244601</v>
      </c>
      <c r="Y566" s="17">
        <v>0.177261619647159</v>
      </c>
      <c r="Z566" s="17">
        <v>4.6315868568666999E-2</v>
      </c>
      <c r="AA566" s="17">
        <v>8.3511747491089694E-2</v>
      </c>
      <c r="AB566" s="17">
        <v>0.33596734207930401</v>
      </c>
      <c r="AC566" s="17"/>
      <c r="AD566" s="17">
        <v>0.16137112571857701</v>
      </c>
    </row>
    <row r="567" spans="2:30" x14ac:dyDescent="0.35">
      <c r="B567" t="s">
        <v>276</v>
      </c>
      <c r="C567" s="17">
        <v>5.0657492117782303E-2</v>
      </c>
      <c r="D567" s="17">
        <v>4.6668869500964702E-2</v>
      </c>
      <c r="E567" s="17">
        <v>5.37099341035479E-2</v>
      </c>
      <c r="F567" s="17"/>
      <c r="G567" s="17">
        <v>4.8516027127900797E-2</v>
      </c>
      <c r="H567" s="17">
        <v>3.72310723565802E-2</v>
      </c>
      <c r="I567" s="17">
        <v>6.4944452090256594E-2</v>
      </c>
      <c r="J567" s="17"/>
      <c r="K567" s="17">
        <v>4.4207086886452897E-2</v>
      </c>
      <c r="L567" s="17">
        <v>7.5317181707022396E-2</v>
      </c>
      <c r="M567" s="17">
        <v>3.1585978828654403E-2</v>
      </c>
      <c r="N567" s="17">
        <v>5.5002052529189903E-2</v>
      </c>
      <c r="O567" s="17">
        <v>5.9235157821330202E-2</v>
      </c>
      <c r="P567" s="17">
        <v>1.03800292651251E-2</v>
      </c>
      <c r="Q567" s="17">
        <v>6.6169230162823195E-2</v>
      </c>
      <c r="R567" s="17">
        <v>0</v>
      </c>
      <c r="S567" s="17">
        <v>5.6759787563191402E-2</v>
      </c>
      <c r="T567" s="17">
        <v>7.3837138926117499E-2</v>
      </c>
      <c r="U567" s="17">
        <v>5.9435106649280402E-2</v>
      </c>
      <c r="V567" s="17">
        <v>3.78806277103007E-2</v>
      </c>
      <c r="W567" s="17"/>
      <c r="X567" s="17">
        <v>5.6818915467397597E-2</v>
      </c>
      <c r="Y567" s="17">
        <v>4.3384800755663901E-2</v>
      </c>
      <c r="Z567" s="17">
        <v>4.5682509698683198E-2</v>
      </c>
      <c r="AA567" s="17">
        <v>0</v>
      </c>
      <c r="AB567" s="17">
        <v>0.13856419482658899</v>
      </c>
      <c r="AC567" s="17"/>
      <c r="AD567" s="17">
        <v>5.9012064658085499E-2</v>
      </c>
    </row>
    <row r="568" spans="2:30" x14ac:dyDescent="0.35">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row>
    <row r="569" spans="2:30" x14ac:dyDescent="0.35">
      <c r="B569" s="6" t="s">
        <v>280</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row>
    <row r="570" spans="2:30" x14ac:dyDescent="0.35">
      <c r="B570" s="26" t="s">
        <v>52</v>
      </c>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row>
    <row r="571" spans="2:30" x14ac:dyDescent="0.35">
      <c r="B571" t="s">
        <v>272</v>
      </c>
      <c r="C571" s="17">
        <v>0.1152598149393</v>
      </c>
      <c r="D571" s="17">
        <v>0.12089404109967999</v>
      </c>
      <c r="E571" s="17">
        <v>0.10809508555582301</v>
      </c>
      <c r="F571" s="17"/>
      <c r="G571" s="17">
        <v>7.1344185941801794E-2</v>
      </c>
      <c r="H571" s="17">
        <v>0.113593605407783</v>
      </c>
      <c r="I571" s="17">
        <v>0.15535391797074799</v>
      </c>
      <c r="J571" s="17"/>
      <c r="K571" s="17">
        <v>0.12115633310359999</v>
      </c>
      <c r="L571" s="17">
        <v>9.5146484338966705E-2</v>
      </c>
      <c r="M571" s="17">
        <v>0.114891336956483</v>
      </c>
      <c r="N571" s="17">
        <v>0.13977687268741101</v>
      </c>
      <c r="O571" s="17">
        <v>0.15141964059139801</v>
      </c>
      <c r="P571" s="17">
        <v>8.6628272529070294E-2</v>
      </c>
      <c r="Q571" s="17">
        <v>0.13584958231795</v>
      </c>
      <c r="R571" s="17">
        <v>0</v>
      </c>
      <c r="S571" s="17">
        <v>0.13204610799875</v>
      </c>
      <c r="T571" s="17">
        <v>0.15633763268762299</v>
      </c>
      <c r="U571" s="17">
        <v>3.8389459223274899E-2</v>
      </c>
      <c r="V571" s="17">
        <v>0.14609766732957999</v>
      </c>
      <c r="W571" s="17"/>
      <c r="X571" s="17">
        <v>0.10150482116366601</v>
      </c>
      <c r="Y571" s="17">
        <v>0.101967245885699</v>
      </c>
      <c r="Z571" s="17">
        <v>0.194667787541663</v>
      </c>
      <c r="AA571" s="17">
        <v>0.10361728644132399</v>
      </c>
      <c r="AB571" s="17">
        <v>0</v>
      </c>
      <c r="AC571" s="17"/>
      <c r="AD571" s="17">
        <v>0.125054372585825</v>
      </c>
    </row>
    <row r="572" spans="2:30" x14ac:dyDescent="0.35">
      <c r="B572" t="s">
        <v>273</v>
      </c>
      <c r="C572" s="17">
        <v>0.30479167359039699</v>
      </c>
      <c r="D572" s="17">
        <v>0.30816373597006602</v>
      </c>
      <c r="E572" s="17">
        <v>0.29609659024236201</v>
      </c>
      <c r="F572" s="17"/>
      <c r="G572" s="17">
        <v>0.32154384137730002</v>
      </c>
      <c r="H572" s="17">
        <v>0.25985058537165101</v>
      </c>
      <c r="I572" s="17">
        <v>0.331613230839024</v>
      </c>
      <c r="J572" s="17"/>
      <c r="K572" s="17">
        <v>0.28101367758895801</v>
      </c>
      <c r="L572" s="17">
        <v>0.245298755407691</v>
      </c>
      <c r="M572" s="17">
        <v>0.358335343104346</v>
      </c>
      <c r="N572" s="17">
        <v>0.26425540848997298</v>
      </c>
      <c r="O572" s="17">
        <v>0.25914120775004901</v>
      </c>
      <c r="P572" s="17">
        <v>0.36455706541682698</v>
      </c>
      <c r="Q572" s="17">
        <v>0.28949397608918798</v>
      </c>
      <c r="R572" s="17">
        <v>0.39684809506865498</v>
      </c>
      <c r="S572" s="17">
        <v>0.31968854019889498</v>
      </c>
      <c r="T572" s="17">
        <v>0.27384220134112403</v>
      </c>
      <c r="U572" s="17">
        <v>0.35079923672603103</v>
      </c>
      <c r="V572" s="17">
        <v>0.45829443255628</v>
      </c>
      <c r="W572" s="17"/>
      <c r="X572" s="17">
        <v>0.28938287255275402</v>
      </c>
      <c r="Y572" s="17">
        <v>0.308131346279921</v>
      </c>
      <c r="Z572" s="17">
        <v>0.31831377558345902</v>
      </c>
      <c r="AA572" s="17">
        <v>0.304664053161256</v>
      </c>
      <c r="AB572" s="17">
        <v>0.30594056714176099</v>
      </c>
      <c r="AC572" s="17"/>
      <c r="AD572" s="17">
        <v>0.29833237143029101</v>
      </c>
    </row>
    <row r="573" spans="2:30" x14ac:dyDescent="0.35">
      <c r="B573" t="s">
        <v>274</v>
      </c>
      <c r="C573" s="17">
        <v>0.339051052456813</v>
      </c>
      <c r="D573" s="17">
        <v>0.347774179571957</v>
      </c>
      <c r="E573" s="17">
        <v>0.33256745014054601</v>
      </c>
      <c r="F573" s="17"/>
      <c r="G573" s="17">
        <v>0.34803337817913998</v>
      </c>
      <c r="H573" s="17">
        <v>0.36081552940985101</v>
      </c>
      <c r="I573" s="17">
        <v>0.31105343169946598</v>
      </c>
      <c r="J573" s="17"/>
      <c r="K573" s="17">
        <v>0.33619773816216603</v>
      </c>
      <c r="L573" s="17">
        <v>0.40579455763863997</v>
      </c>
      <c r="M573" s="17">
        <v>0.27304229888822001</v>
      </c>
      <c r="N573" s="17">
        <v>0.35371471647886799</v>
      </c>
      <c r="O573" s="17">
        <v>0.34687031975638299</v>
      </c>
      <c r="P573" s="17">
        <v>0.32626669823986698</v>
      </c>
      <c r="Q573" s="17">
        <v>0.35704194031966902</v>
      </c>
      <c r="R573" s="17">
        <v>0.32333326488021802</v>
      </c>
      <c r="S573" s="17">
        <v>0.33815228863708902</v>
      </c>
      <c r="T573" s="17">
        <v>0.336725615616285</v>
      </c>
      <c r="U573" s="17">
        <v>0.34999839887488599</v>
      </c>
      <c r="V573" s="17">
        <v>0.17432911667082099</v>
      </c>
      <c r="W573" s="17"/>
      <c r="X573" s="17">
        <v>0.33235863499996798</v>
      </c>
      <c r="Y573" s="17">
        <v>0.34219715194154898</v>
      </c>
      <c r="Z573" s="17">
        <v>0.31001185536764497</v>
      </c>
      <c r="AA573" s="17">
        <v>0.44179802717897099</v>
      </c>
      <c r="AB573" s="17">
        <v>0.38751156699199801</v>
      </c>
      <c r="AC573" s="17"/>
      <c r="AD573" s="17">
        <v>0.34126294213145503</v>
      </c>
    </row>
    <row r="574" spans="2:30" x14ac:dyDescent="0.35">
      <c r="B574" t="s">
        <v>275</v>
      </c>
      <c r="C574" s="17">
        <v>0.11990427110372801</v>
      </c>
      <c r="D574" s="17">
        <v>0.12456388270667799</v>
      </c>
      <c r="E574" s="17">
        <v>0.115693954032401</v>
      </c>
      <c r="F574" s="17"/>
      <c r="G574" s="17">
        <v>0.13670226720352399</v>
      </c>
      <c r="H574" s="17">
        <v>0.142309308777056</v>
      </c>
      <c r="I574" s="17">
        <v>8.4453194790428995E-2</v>
      </c>
      <c r="J574" s="17"/>
      <c r="K574" s="17">
        <v>0.16836386600330799</v>
      </c>
      <c r="L574" s="17">
        <v>0.112062597497726</v>
      </c>
      <c r="M574" s="17">
        <v>0.16739147681041999</v>
      </c>
      <c r="N574" s="17">
        <v>7.1253110118022003E-2</v>
      </c>
      <c r="O574" s="17">
        <v>5.7910488649530002E-2</v>
      </c>
      <c r="P574" s="17">
        <v>0.152396989422066</v>
      </c>
      <c r="Q574" s="17">
        <v>8.7788265739393204E-2</v>
      </c>
      <c r="R574" s="17">
        <v>0.166701594290181</v>
      </c>
      <c r="S574" s="17">
        <v>0.10200288091811099</v>
      </c>
      <c r="T574" s="17">
        <v>0.120601558369235</v>
      </c>
      <c r="U574" s="17">
        <v>8.52942646462925E-2</v>
      </c>
      <c r="V574" s="17">
        <v>0.149039273872385</v>
      </c>
      <c r="W574" s="17"/>
      <c r="X574" s="17">
        <v>0.15978561654364601</v>
      </c>
      <c r="Y574" s="17">
        <v>0.111562460857857</v>
      </c>
      <c r="Z574" s="17">
        <v>9.0111102416430305E-2</v>
      </c>
      <c r="AA574" s="17">
        <v>8.1187471337877806E-2</v>
      </c>
      <c r="AB574" s="17">
        <v>0.167983671039652</v>
      </c>
      <c r="AC574" s="17"/>
      <c r="AD574" s="17">
        <v>0.116730871979072</v>
      </c>
    </row>
    <row r="575" spans="2:30" x14ac:dyDescent="0.35">
      <c r="B575" t="s">
        <v>276</v>
      </c>
      <c r="C575" s="17">
        <v>0.120993187909761</v>
      </c>
      <c r="D575" s="17">
        <v>9.8604160651618797E-2</v>
      </c>
      <c r="E575" s="17">
        <v>0.14754692002886899</v>
      </c>
      <c r="F575" s="17"/>
      <c r="G575" s="17">
        <v>0.122376327298235</v>
      </c>
      <c r="H575" s="17">
        <v>0.12343097103366001</v>
      </c>
      <c r="I575" s="17">
        <v>0.117526224700334</v>
      </c>
      <c r="J575" s="17"/>
      <c r="K575" s="17">
        <v>9.3268385141968599E-2</v>
      </c>
      <c r="L575" s="17">
        <v>0.14169760511697599</v>
      </c>
      <c r="M575" s="17">
        <v>8.6339544240530502E-2</v>
      </c>
      <c r="N575" s="17">
        <v>0.17099989222572501</v>
      </c>
      <c r="O575" s="17">
        <v>0.18465834325263999</v>
      </c>
      <c r="P575" s="17">
        <v>7.0150974392168303E-2</v>
      </c>
      <c r="Q575" s="17">
        <v>0.12982623553379899</v>
      </c>
      <c r="R575" s="17">
        <v>0.113117045760946</v>
      </c>
      <c r="S575" s="17">
        <v>0.108110182247155</v>
      </c>
      <c r="T575" s="17">
        <v>0.112492991985732</v>
      </c>
      <c r="U575" s="17">
        <v>0.17551864052951499</v>
      </c>
      <c r="V575" s="17">
        <v>7.2239509570934293E-2</v>
      </c>
      <c r="W575" s="17"/>
      <c r="X575" s="17">
        <v>0.11696805473996701</v>
      </c>
      <c r="Y575" s="17">
        <v>0.13614179503497401</v>
      </c>
      <c r="Z575" s="17">
        <v>8.6895479090802002E-2</v>
      </c>
      <c r="AA575" s="17">
        <v>6.8733161880570298E-2</v>
      </c>
      <c r="AB575" s="17">
        <v>0.13856419482658899</v>
      </c>
      <c r="AC575" s="17"/>
      <c r="AD575" s="17">
        <v>0.118619441873357</v>
      </c>
    </row>
    <row r="576" spans="2:30" x14ac:dyDescent="0.35">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row>
    <row r="577" spans="2:30" x14ac:dyDescent="0.35">
      <c r="B577" s="6" t="s">
        <v>281</v>
      </c>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row>
    <row r="578" spans="2:30" x14ac:dyDescent="0.35">
      <c r="B578" s="26" t="s">
        <v>52</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row>
    <row r="579" spans="2:30" x14ac:dyDescent="0.35">
      <c r="B579" t="s">
        <v>272</v>
      </c>
      <c r="C579" s="17">
        <v>0.48605346819711498</v>
      </c>
      <c r="D579" s="17">
        <v>0.481203340297916</v>
      </c>
      <c r="E579" s="17">
        <v>0.49641143846340902</v>
      </c>
      <c r="F579" s="17"/>
      <c r="G579" s="17">
        <v>0.49497882549240602</v>
      </c>
      <c r="H579" s="17">
        <v>0.49445047746427601</v>
      </c>
      <c r="I579" s="17">
        <v>0.47045831031573698</v>
      </c>
      <c r="J579" s="17"/>
      <c r="K579" s="17">
        <v>0.53439752820116804</v>
      </c>
      <c r="L579" s="17">
        <v>0.509180492792494</v>
      </c>
      <c r="M579" s="17">
        <v>0.55891563727340399</v>
      </c>
      <c r="N579" s="17">
        <v>0.34626032109897398</v>
      </c>
      <c r="O579" s="17">
        <v>0.42453691399538901</v>
      </c>
      <c r="P579" s="17">
        <v>0.47650631139643002</v>
      </c>
      <c r="Q579" s="17">
        <v>0.51997257311452505</v>
      </c>
      <c r="R579" s="17">
        <v>0.52034529408265595</v>
      </c>
      <c r="S579" s="17">
        <v>0.42914532078336998</v>
      </c>
      <c r="T579" s="17">
        <v>0.49503668512805599</v>
      </c>
      <c r="U579" s="17">
        <v>0.54905539528337799</v>
      </c>
      <c r="V579" s="17">
        <v>0.50005172523007901</v>
      </c>
      <c r="W579" s="17"/>
      <c r="X579" s="17">
        <v>0.497337574832735</v>
      </c>
      <c r="Y579" s="17">
        <v>0.468778804851047</v>
      </c>
      <c r="Z579" s="17">
        <v>0.55315055752548903</v>
      </c>
      <c r="AA579" s="17">
        <v>0.42572231795420301</v>
      </c>
      <c r="AB579" s="17">
        <v>0.63915109466455899</v>
      </c>
      <c r="AC579" s="17"/>
      <c r="AD579" s="17">
        <v>0.44705736148543501</v>
      </c>
    </row>
    <row r="580" spans="2:30" x14ac:dyDescent="0.35">
      <c r="B580" t="s">
        <v>273</v>
      </c>
      <c r="C580" s="17">
        <v>0.28226505984592998</v>
      </c>
      <c r="D580" s="17">
        <v>0.26700765792174702</v>
      </c>
      <c r="E580" s="17">
        <v>0.29811904450742499</v>
      </c>
      <c r="F580" s="17"/>
      <c r="G580" s="17">
        <v>0.27204271589795198</v>
      </c>
      <c r="H580" s="17">
        <v>0.28650163827714498</v>
      </c>
      <c r="I580" s="17">
        <v>0.287324574204253</v>
      </c>
      <c r="J580" s="17"/>
      <c r="K580" s="17">
        <v>0.24830401791236301</v>
      </c>
      <c r="L580" s="17">
        <v>0.26269801042494401</v>
      </c>
      <c r="M580" s="17">
        <v>0.260878534279124</v>
      </c>
      <c r="N580" s="17">
        <v>0.38448060833389802</v>
      </c>
      <c r="O580" s="17">
        <v>0.191875136874644</v>
      </c>
      <c r="P580" s="17">
        <v>0.33806283849912</v>
      </c>
      <c r="Q580" s="17">
        <v>0.24894008323627201</v>
      </c>
      <c r="R580" s="17">
        <v>0.38219422821507698</v>
      </c>
      <c r="S580" s="17">
        <v>0.303103712121915</v>
      </c>
      <c r="T580" s="17">
        <v>0.28739713946322998</v>
      </c>
      <c r="U580" s="17">
        <v>0.24492105590885699</v>
      </c>
      <c r="V580" s="17">
        <v>0.27352909728922398</v>
      </c>
      <c r="W580" s="17"/>
      <c r="X580" s="17">
        <v>0.24881087379794301</v>
      </c>
      <c r="Y580" s="17">
        <v>0.30440411035273601</v>
      </c>
      <c r="Z580" s="17">
        <v>0.25449078932298402</v>
      </c>
      <c r="AA580" s="17">
        <v>0.32053926692093898</v>
      </c>
      <c r="AB580" s="17">
        <v>0.141321009383095</v>
      </c>
      <c r="AC580" s="17"/>
      <c r="AD580" s="17">
        <v>0.28568933300929999</v>
      </c>
    </row>
    <row r="581" spans="2:30" x14ac:dyDescent="0.35">
      <c r="B581" t="s">
        <v>274</v>
      </c>
      <c r="C581" s="17">
        <v>0.1368348631878</v>
      </c>
      <c r="D581" s="17">
        <v>0.14272953225884299</v>
      </c>
      <c r="E581" s="17">
        <v>0.12537495583459901</v>
      </c>
      <c r="F581" s="17"/>
      <c r="G581" s="17">
        <v>0.128384529847034</v>
      </c>
      <c r="H581" s="17">
        <v>0.12748469135943</v>
      </c>
      <c r="I581" s="17">
        <v>0.152893775028484</v>
      </c>
      <c r="J581" s="17"/>
      <c r="K581" s="17">
        <v>0.125013389311357</v>
      </c>
      <c r="L581" s="17">
        <v>0.14222588871953201</v>
      </c>
      <c r="M581" s="17">
        <v>8.6092082459594294E-2</v>
      </c>
      <c r="N581" s="17">
        <v>0.180048788134125</v>
      </c>
      <c r="O581" s="17">
        <v>0.21626194310990501</v>
      </c>
      <c r="P581" s="17">
        <v>0.12448317061151599</v>
      </c>
      <c r="Q581" s="17">
        <v>0.12564550615325301</v>
      </c>
      <c r="R581" s="17">
        <v>5.21697761501035E-2</v>
      </c>
      <c r="S581" s="17">
        <v>0.131259559120255</v>
      </c>
      <c r="T581" s="17">
        <v>0.142320994544503</v>
      </c>
      <c r="U581" s="17">
        <v>0.126457950942888</v>
      </c>
      <c r="V581" s="17">
        <v>0.188538549770397</v>
      </c>
      <c r="W581" s="17"/>
      <c r="X581" s="17">
        <v>0.13341488403402299</v>
      </c>
      <c r="Y581" s="17">
        <v>0.14351423892493601</v>
      </c>
      <c r="Z581" s="17">
        <v>0.101484928924978</v>
      </c>
      <c r="AA581" s="17">
        <v>0.19097812578611001</v>
      </c>
      <c r="AB581" s="17">
        <v>0.21952789595234601</v>
      </c>
      <c r="AC581" s="17"/>
      <c r="AD581" s="17">
        <v>0.16281757332466301</v>
      </c>
    </row>
    <row r="582" spans="2:30" x14ac:dyDescent="0.35">
      <c r="B582" t="s">
        <v>275</v>
      </c>
      <c r="C582" s="17">
        <v>5.2963157067202699E-2</v>
      </c>
      <c r="D582" s="17">
        <v>5.3170266508808003E-2</v>
      </c>
      <c r="E582" s="17">
        <v>5.2131980271749499E-2</v>
      </c>
      <c r="F582" s="17"/>
      <c r="G582" s="17">
        <v>6.4987895294383799E-2</v>
      </c>
      <c r="H582" s="17">
        <v>4.9630673532126399E-2</v>
      </c>
      <c r="I582" s="17">
        <v>4.5485839431742003E-2</v>
      </c>
      <c r="J582" s="17"/>
      <c r="K582" s="17">
        <v>5.2335421340265302E-2</v>
      </c>
      <c r="L582" s="17">
        <v>1.58484505851317E-2</v>
      </c>
      <c r="M582" s="17">
        <v>7.2353663904694998E-2</v>
      </c>
      <c r="N582" s="17">
        <v>5.1734548701880899E-2</v>
      </c>
      <c r="O582" s="17">
        <v>0.12327208253649399</v>
      </c>
      <c r="P582" s="17">
        <v>5.05676502278085E-2</v>
      </c>
      <c r="Q582" s="17">
        <v>6.9627769895289696E-2</v>
      </c>
      <c r="R582" s="17">
        <v>4.5290701552163401E-2</v>
      </c>
      <c r="S582" s="17">
        <v>7.6598651442296994E-2</v>
      </c>
      <c r="T582" s="17">
        <v>1.25494836875204E-2</v>
      </c>
      <c r="U582" s="17">
        <v>3.8752731920477401E-2</v>
      </c>
      <c r="V582" s="17">
        <v>0</v>
      </c>
      <c r="W582" s="17"/>
      <c r="X582" s="17">
        <v>6.9224564587830203E-2</v>
      </c>
      <c r="Y582" s="17">
        <v>5.1267416559012097E-2</v>
      </c>
      <c r="Z582" s="17">
        <v>4.2985765917693E-2</v>
      </c>
      <c r="AA582" s="17">
        <v>4.0384336633344099E-2</v>
      </c>
      <c r="AB582" s="17">
        <v>0</v>
      </c>
      <c r="AC582" s="17"/>
      <c r="AD582" s="17">
        <v>6.0960860438036099E-2</v>
      </c>
    </row>
    <row r="583" spans="2:30" x14ac:dyDescent="0.35">
      <c r="B583" t="s">
        <v>276</v>
      </c>
      <c r="C583" s="17">
        <v>4.1883451701951901E-2</v>
      </c>
      <c r="D583" s="17">
        <v>5.5889203012686503E-2</v>
      </c>
      <c r="E583" s="17">
        <v>2.7962580922817601E-2</v>
      </c>
      <c r="F583" s="17"/>
      <c r="G583" s="17">
        <v>3.9606033468223598E-2</v>
      </c>
      <c r="H583" s="17">
        <v>4.19325193670229E-2</v>
      </c>
      <c r="I583" s="17">
        <v>4.3837501019783599E-2</v>
      </c>
      <c r="J583" s="17"/>
      <c r="K583" s="17">
        <v>3.9949643234845997E-2</v>
      </c>
      <c r="L583" s="17">
        <v>7.0047157477898206E-2</v>
      </c>
      <c r="M583" s="17">
        <v>2.1760082083183099E-2</v>
      </c>
      <c r="N583" s="17">
        <v>3.74757337311225E-2</v>
      </c>
      <c r="O583" s="17">
        <v>4.4053923483568701E-2</v>
      </c>
      <c r="P583" s="17">
        <v>1.03800292651251E-2</v>
      </c>
      <c r="Q583" s="17">
        <v>3.5814067600659701E-2</v>
      </c>
      <c r="R583" s="17">
        <v>0</v>
      </c>
      <c r="S583" s="17">
        <v>5.9892756532162902E-2</v>
      </c>
      <c r="T583" s="17">
        <v>6.2695697176690601E-2</v>
      </c>
      <c r="U583" s="17">
        <v>4.0812865944398903E-2</v>
      </c>
      <c r="V583" s="17">
        <v>3.78806277103007E-2</v>
      </c>
      <c r="W583" s="17"/>
      <c r="X583" s="17">
        <v>5.1212102747468603E-2</v>
      </c>
      <c r="Y583" s="17">
        <v>3.2035429312269298E-2</v>
      </c>
      <c r="Z583" s="17">
        <v>4.7887958308855998E-2</v>
      </c>
      <c r="AA583" s="17">
        <v>2.23759527054039E-2</v>
      </c>
      <c r="AB583" s="17">
        <v>0</v>
      </c>
      <c r="AC583" s="17"/>
      <c r="AD583" s="17">
        <v>4.3474871742565403E-2</v>
      </c>
    </row>
    <row r="584" spans="2:30" x14ac:dyDescent="0.35">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row>
    <row r="585" spans="2:30" x14ac:dyDescent="0.35">
      <c r="B585" s="6" t="s">
        <v>282</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row>
    <row r="586" spans="2:30" x14ac:dyDescent="0.35">
      <c r="B586" s="26" t="s">
        <v>52</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row>
    <row r="587" spans="2:30" x14ac:dyDescent="0.35">
      <c r="B587" t="s">
        <v>272</v>
      </c>
      <c r="C587" s="17">
        <v>6.9525170728699195E-2</v>
      </c>
      <c r="D587" s="17">
        <v>9.0741126981880499E-2</v>
      </c>
      <c r="E587" s="17">
        <v>4.8576907620146201E-2</v>
      </c>
      <c r="F587" s="17"/>
      <c r="G587" s="17">
        <v>6.78210822172753E-2</v>
      </c>
      <c r="H587" s="17">
        <v>5.9744200404578299E-2</v>
      </c>
      <c r="I587" s="17">
        <v>8.0059505936102796E-2</v>
      </c>
      <c r="J587" s="17"/>
      <c r="K587" s="17">
        <v>6.3348077963045701E-2</v>
      </c>
      <c r="L587" s="17">
        <v>8.1227395848435205E-2</v>
      </c>
      <c r="M587" s="17">
        <v>3.6110221837923097E-2</v>
      </c>
      <c r="N587" s="17">
        <v>0</v>
      </c>
      <c r="O587" s="17">
        <v>7.9856324244258994E-2</v>
      </c>
      <c r="P587" s="17">
        <v>7.8372334540770403E-2</v>
      </c>
      <c r="Q587" s="17">
        <v>8.1612176615550897E-2</v>
      </c>
      <c r="R587" s="17">
        <v>6.8268439629953395E-2</v>
      </c>
      <c r="S587" s="17">
        <v>4.7506024770167403E-2</v>
      </c>
      <c r="T587" s="17">
        <v>0.17770219191634701</v>
      </c>
      <c r="U587" s="17">
        <v>2.3976142234518501E-2</v>
      </c>
      <c r="V587" s="17">
        <v>0.121813509849475</v>
      </c>
      <c r="W587" s="17"/>
      <c r="X587" s="17">
        <v>7.4510198295502095E-2</v>
      </c>
      <c r="Y587" s="17">
        <v>6.1020970061699299E-2</v>
      </c>
      <c r="Z587" s="17">
        <v>7.0434504560120306E-2</v>
      </c>
      <c r="AA587" s="17">
        <v>0.103473449650959</v>
      </c>
      <c r="AB587" s="17">
        <v>0.384147453711012</v>
      </c>
      <c r="AC587" s="17"/>
      <c r="AD587" s="17">
        <v>6.9405656303845695E-2</v>
      </c>
    </row>
    <row r="588" spans="2:30" x14ac:dyDescent="0.35">
      <c r="B588" t="s">
        <v>273</v>
      </c>
      <c r="C588" s="17">
        <v>0.23332747209461499</v>
      </c>
      <c r="D588" s="17">
        <v>0.27099751941751099</v>
      </c>
      <c r="E588" s="17">
        <v>0.19664329187410701</v>
      </c>
      <c r="F588" s="17"/>
      <c r="G588" s="17">
        <v>0.20149863597999801</v>
      </c>
      <c r="H588" s="17">
        <v>0.21087314454539799</v>
      </c>
      <c r="I588" s="17">
        <v>0.28201997173527898</v>
      </c>
      <c r="J588" s="17"/>
      <c r="K588" s="17">
        <v>0.242710886928723</v>
      </c>
      <c r="L588" s="17">
        <v>0.182543632014597</v>
      </c>
      <c r="M588" s="17">
        <v>0.271871185002444</v>
      </c>
      <c r="N588" s="17">
        <v>0.19970966755493599</v>
      </c>
      <c r="O588" s="17">
        <v>0.24681304922423999</v>
      </c>
      <c r="P588" s="17">
        <v>0.165165653041949</v>
      </c>
      <c r="Q588" s="17">
        <v>0.213619529100295</v>
      </c>
      <c r="R588" s="17">
        <v>0.30431816097454401</v>
      </c>
      <c r="S588" s="17">
        <v>0.25169199452283197</v>
      </c>
      <c r="T588" s="17">
        <v>0.274331839892902</v>
      </c>
      <c r="U588" s="17">
        <v>0.26569358289574402</v>
      </c>
      <c r="V588" s="17">
        <v>0.31466084569671399</v>
      </c>
      <c r="W588" s="17"/>
      <c r="X588" s="17">
        <v>0.22544212670675701</v>
      </c>
      <c r="Y588" s="17">
        <v>0.215040128220476</v>
      </c>
      <c r="Z588" s="17">
        <v>0.30972513663603402</v>
      </c>
      <c r="AA588" s="17">
        <v>0.231009669226409</v>
      </c>
      <c r="AB588" s="17">
        <v>0.141321009383095</v>
      </c>
      <c r="AC588" s="17"/>
      <c r="AD588" s="17">
        <v>0.23388412807749001</v>
      </c>
    </row>
    <row r="589" spans="2:30" x14ac:dyDescent="0.35">
      <c r="B589" t="s">
        <v>274</v>
      </c>
      <c r="C589" s="17">
        <v>0.35386916869999702</v>
      </c>
      <c r="D589" s="17">
        <v>0.34973835483481802</v>
      </c>
      <c r="E589" s="17">
        <v>0.35846122127631203</v>
      </c>
      <c r="F589" s="17"/>
      <c r="G589" s="17">
        <v>0.32656088984901899</v>
      </c>
      <c r="H589" s="17">
        <v>0.36574522181652402</v>
      </c>
      <c r="I589" s="17">
        <v>0.36686937413288001</v>
      </c>
      <c r="J589" s="17"/>
      <c r="K589" s="17">
        <v>0.35120354173895701</v>
      </c>
      <c r="L589" s="17">
        <v>0.37783094601250999</v>
      </c>
      <c r="M589" s="17">
        <v>0.32231448500582999</v>
      </c>
      <c r="N589" s="17">
        <v>0.39844118807742401</v>
      </c>
      <c r="O589" s="17">
        <v>0.44898207760534298</v>
      </c>
      <c r="P589" s="17">
        <v>0.38952672827449197</v>
      </c>
      <c r="Q589" s="17">
        <v>0.352842806899346</v>
      </c>
      <c r="R589" s="17">
        <v>0.33465533027152899</v>
      </c>
      <c r="S589" s="17">
        <v>0.269658783966575</v>
      </c>
      <c r="T589" s="17">
        <v>0.29029190218892698</v>
      </c>
      <c r="U589" s="17">
        <v>0.34168069966549502</v>
      </c>
      <c r="V589" s="17">
        <v>0.40451509666105401</v>
      </c>
      <c r="W589" s="17"/>
      <c r="X589" s="17">
        <v>0.31286458264114297</v>
      </c>
      <c r="Y589" s="17">
        <v>0.36591951391203498</v>
      </c>
      <c r="Z589" s="17">
        <v>0.35013636912826002</v>
      </c>
      <c r="AA589" s="17">
        <v>0.47583212994018997</v>
      </c>
      <c r="AB589" s="17">
        <v>0.167983671039652</v>
      </c>
      <c r="AC589" s="17"/>
      <c r="AD589" s="17">
        <v>0.34980102256267198</v>
      </c>
    </row>
    <row r="590" spans="2:30" x14ac:dyDescent="0.35">
      <c r="B590" t="s">
        <v>275</v>
      </c>
      <c r="C590" s="17">
        <v>0.21752370161941501</v>
      </c>
      <c r="D590" s="17">
        <v>0.20322505849553399</v>
      </c>
      <c r="E590" s="17">
        <v>0.228874154278423</v>
      </c>
      <c r="F590" s="17"/>
      <c r="G590" s="17">
        <v>0.27500414095058301</v>
      </c>
      <c r="H590" s="17">
        <v>0.243533414642954</v>
      </c>
      <c r="I590" s="17">
        <v>0.14302572671625</v>
      </c>
      <c r="J590" s="17"/>
      <c r="K590" s="17">
        <v>0.244003551548198</v>
      </c>
      <c r="L590" s="17">
        <v>0.20990945724319701</v>
      </c>
      <c r="M590" s="17">
        <v>0.25445706348647401</v>
      </c>
      <c r="N590" s="17">
        <v>0.233479092828211</v>
      </c>
      <c r="O590" s="17">
        <v>0.16426393583993801</v>
      </c>
      <c r="P590" s="17">
        <v>0.26683206248450297</v>
      </c>
      <c r="Q590" s="17">
        <v>0.220246850190008</v>
      </c>
      <c r="R590" s="17">
        <v>0.21086978618358301</v>
      </c>
      <c r="S590" s="17">
        <v>0.237248798374599</v>
      </c>
      <c r="T590" s="17">
        <v>0.158488280486279</v>
      </c>
      <c r="U590" s="17">
        <v>0.197062591906566</v>
      </c>
      <c r="V590" s="17">
        <v>7.6012724074274604E-2</v>
      </c>
      <c r="W590" s="17"/>
      <c r="X590" s="17">
        <v>0.25968985358861102</v>
      </c>
      <c r="Y590" s="17">
        <v>0.22619255392836901</v>
      </c>
      <c r="Z590" s="17">
        <v>0.16570792147163299</v>
      </c>
      <c r="AA590" s="17">
        <v>7.95735848350725E-2</v>
      </c>
      <c r="AB590" s="17">
        <v>0.306547865866241</v>
      </c>
      <c r="AC590" s="17"/>
      <c r="AD590" s="17">
        <v>0.22529029094499201</v>
      </c>
    </row>
    <row r="591" spans="2:30" x14ac:dyDescent="0.35">
      <c r="B591" t="s">
        <v>276</v>
      </c>
      <c r="C591" s="17">
        <v>0.125754486857274</v>
      </c>
      <c r="D591" s="17">
        <v>8.5297940270256306E-2</v>
      </c>
      <c r="E591" s="17">
        <v>0.167444424951012</v>
      </c>
      <c r="F591" s="17"/>
      <c r="G591" s="17">
        <v>0.12911525100312499</v>
      </c>
      <c r="H591" s="17">
        <v>0.12010401859054599</v>
      </c>
      <c r="I591" s="17">
        <v>0.128025421479489</v>
      </c>
      <c r="J591" s="17"/>
      <c r="K591" s="17">
        <v>9.8733941821075893E-2</v>
      </c>
      <c r="L591" s="17">
        <v>0.148488568881261</v>
      </c>
      <c r="M591" s="17">
        <v>0.115247044667329</v>
      </c>
      <c r="N591" s="17">
        <v>0.168370051539428</v>
      </c>
      <c r="O591" s="17">
        <v>6.00846130862202E-2</v>
      </c>
      <c r="P591" s="17">
        <v>0.100103221658285</v>
      </c>
      <c r="Q591" s="17">
        <v>0.131678637194801</v>
      </c>
      <c r="R591" s="17">
        <v>8.1888282940389995E-2</v>
      </c>
      <c r="S591" s="17">
        <v>0.193894398365827</v>
      </c>
      <c r="T591" s="17">
        <v>9.91857855155448E-2</v>
      </c>
      <c r="U591" s="17">
        <v>0.17158698329767699</v>
      </c>
      <c r="V591" s="17">
        <v>8.2997823718482105E-2</v>
      </c>
      <c r="W591" s="17"/>
      <c r="X591" s="17">
        <v>0.12749323876798699</v>
      </c>
      <c r="Y591" s="17">
        <v>0.13182683387742</v>
      </c>
      <c r="Z591" s="17">
        <v>0.10399606820395201</v>
      </c>
      <c r="AA591" s="17">
        <v>0.110111166347369</v>
      </c>
      <c r="AB591" s="17">
        <v>0</v>
      </c>
      <c r="AC591" s="17"/>
      <c r="AD591" s="17">
        <v>0.121618902111</v>
      </c>
    </row>
    <row r="592" spans="2:30" x14ac:dyDescent="0.35">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row>
    <row r="593" spans="2:30" x14ac:dyDescent="0.35">
      <c r="B593" s="6" t="s">
        <v>283</v>
      </c>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row>
    <row r="594" spans="2:30" x14ac:dyDescent="0.35">
      <c r="B594" s="26" t="s">
        <v>52</v>
      </c>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row>
    <row r="595" spans="2:30" x14ac:dyDescent="0.35">
      <c r="B595" t="s">
        <v>272</v>
      </c>
      <c r="C595" s="17">
        <v>0.30467823088017199</v>
      </c>
      <c r="D595" s="17">
        <v>0.31287276857908197</v>
      </c>
      <c r="E595" s="17">
        <v>0.29885098097479801</v>
      </c>
      <c r="F595" s="17"/>
      <c r="G595" s="17">
        <v>0.28762411156775503</v>
      </c>
      <c r="H595" s="17">
        <v>0.32737910702515199</v>
      </c>
      <c r="I595" s="17">
        <v>0.29867323126159401</v>
      </c>
      <c r="J595" s="17"/>
      <c r="K595" s="17">
        <v>0.24957785634346899</v>
      </c>
      <c r="L595" s="17">
        <v>0.255501841702721</v>
      </c>
      <c r="M595" s="17">
        <v>0.307721608333484</v>
      </c>
      <c r="N595" s="17">
        <v>0.24718374468208301</v>
      </c>
      <c r="O595" s="17">
        <v>0.26674434806387498</v>
      </c>
      <c r="P595" s="17">
        <v>0.28014432399800598</v>
      </c>
      <c r="Q595" s="17">
        <v>0.30196613783497001</v>
      </c>
      <c r="R595" s="17">
        <v>0.31757669994103899</v>
      </c>
      <c r="S595" s="17">
        <v>0.34347157554760899</v>
      </c>
      <c r="T595" s="17">
        <v>0.50776791767140295</v>
      </c>
      <c r="U595" s="17">
        <v>0.28239667134586799</v>
      </c>
      <c r="V595" s="17">
        <v>0.44669068612642998</v>
      </c>
      <c r="W595" s="17"/>
      <c r="X595" s="17">
        <v>0.28173180780205898</v>
      </c>
      <c r="Y595" s="17">
        <v>0.32407552501952103</v>
      </c>
      <c r="Z595" s="17">
        <v>0.31901267038167402</v>
      </c>
      <c r="AA595" s="17">
        <v>0.27977209658666002</v>
      </c>
      <c r="AB595" s="17">
        <v>0.141321009383095</v>
      </c>
      <c r="AC595" s="17"/>
      <c r="AD595" s="17">
        <v>0.30188901788403899</v>
      </c>
    </row>
    <row r="596" spans="2:30" x14ac:dyDescent="0.35">
      <c r="B596" t="s">
        <v>273</v>
      </c>
      <c r="C596" s="17">
        <v>0.40087240601964103</v>
      </c>
      <c r="D596" s="17">
        <v>0.39857045456131801</v>
      </c>
      <c r="E596" s="17">
        <v>0.40233872298103701</v>
      </c>
      <c r="F596" s="17"/>
      <c r="G596" s="17">
        <v>0.43196686996016398</v>
      </c>
      <c r="H596" s="17">
        <v>0.37960955796476797</v>
      </c>
      <c r="I596" s="17">
        <v>0.39322226954459499</v>
      </c>
      <c r="J596" s="17"/>
      <c r="K596" s="17">
        <v>0.43155007877312102</v>
      </c>
      <c r="L596" s="17">
        <v>0.38491769089385802</v>
      </c>
      <c r="M596" s="17">
        <v>0.46933029984332297</v>
      </c>
      <c r="N596" s="17">
        <v>0.37835427038033698</v>
      </c>
      <c r="O596" s="17">
        <v>0.46284144401571098</v>
      </c>
      <c r="P596" s="17">
        <v>0.379159652305607</v>
      </c>
      <c r="Q596" s="17">
        <v>0.43824453176550898</v>
      </c>
      <c r="R596" s="17">
        <v>0.42351088156831901</v>
      </c>
      <c r="S596" s="17">
        <v>0.39110456413163203</v>
      </c>
      <c r="T596" s="17">
        <v>0.25725696860674802</v>
      </c>
      <c r="U596" s="17">
        <v>0.40351967493381002</v>
      </c>
      <c r="V596" s="17">
        <v>0.39351172585363697</v>
      </c>
      <c r="W596" s="17"/>
      <c r="X596" s="17">
        <v>0.42901278310040902</v>
      </c>
      <c r="Y596" s="17">
        <v>0.39325161013473903</v>
      </c>
      <c r="Z596" s="17">
        <v>0.38929394571272602</v>
      </c>
      <c r="AA596" s="17">
        <v>0.47452827414993898</v>
      </c>
      <c r="AB596" s="17">
        <v>0.47116742362490699</v>
      </c>
      <c r="AC596" s="17"/>
      <c r="AD596" s="17">
        <v>0.38993086815272399</v>
      </c>
    </row>
    <row r="597" spans="2:30" x14ac:dyDescent="0.35">
      <c r="B597" t="s">
        <v>274</v>
      </c>
      <c r="C597" s="17">
        <v>0.200135726774333</v>
      </c>
      <c r="D597" s="17">
        <v>0.19585046824726501</v>
      </c>
      <c r="E597" s="17">
        <v>0.20063110739018</v>
      </c>
      <c r="F597" s="17"/>
      <c r="G597" s="17">
        <v>0.191830591282663</v>
      </c>
      <c r="H597" s="17">
        <v>0.21382168876728599</v>
      </c>
      <c r="I597" s="17">
        <v>0.19478021236500601</v>
      </c>
      <c r="J597" s="17"/>
      <c r="K597" s="17">
        <v>0.20101179866084601</v>
      </c>
      <c r="L597" s="17">
        <v>0.21004570013971699</v>
      </c>
      <c r="M597" s="17">
        <v>0.17139619784239399</v>
      </c>
      <c r="N597" s="17">
        <v>0.28354799539874698</v>
      </c>
      <c r="O597" s="17">
        <v>0.22493102135531401</v>
      </c>
      <c r="P597" s="17">
        <v>0.27044205323467502</v>
      </c>
      <c r="Q597" s="17">
        <v>0.149853575017656</v>
      </c>
      <c r="R597" s="17">
        <v>0.188483976227764</v>
      </c>
      <c r="S597" s="17">
        <v>0.17445273200556299</v>
      </c>
      <c r="T597" s="17">
        <v>0.122460794204381</v>
      </c>
      <c r="U597" s="17">
        <v>0.232512897387773</v>
      </c>
      <c r="V597" s="17">
        <v>0.12191696030963201</v>
      </c>
      <c r="W597" s="17"/>
      <c r="X597" s="17">
        <v>0.18507984813570999</v>
      </c>
      <c r="Y597" s="17">
        <v>0.20691826449332201</v>
      </c>
      <c r="Z597" s="17">
        <v>0.21617255644712699</v>
      </c>
      <c r="AA597" s="17">
        <v>0.14483890728877299</v>
      </c>
      <c r="AB597" s="17">
        <v>0.167983671039652</v>
      </c>
      <c r="AC597" s="17"/>
      <c r="AD597" s="17">
        <v>0.20571753510377899</v>
      </c>
    </row>
    <row r="598" spans="2:30" x14ac:dyDescent="0.35">
      <c r="B598" t="s">
        <v>275</v>
      </c>
      <c r="C598" s="17">
        <v>5.0908111871674003E-2</v>
      </c>
      <c r="D598" s="17">
        <v>4.5685624355549202E-2</v>
      </c>
      <c r="E598" s="17">
        <v>5.7621119710417001E-2</v>
      </c>
      <c r="F598" s="17"/>
      <c r="G598" s="17">
        <v>4.3075949605471099E-2</v>
      </c>
      <c r="H598" s="17">
        <v>3.87831408222521E-2</v>
      </c>
      <c r="I598" s="17">
        <v>6.8988422089742402E-2</v>
      </c>
      <c r="J598" s="17"/>
      <c r="K598" s="17">
        <v>8.4786997074421805E-2</v>
      </c>
      <c r="L598" s="17">
        <v>6.7707973490024401E-2</v>
      </c>
      <c r="M598" s="17">
        <v>3.1585978828654403E-2</v>
      </c>
      <c r="N598" s="17">
        <v>5.3438255807710701E-2</v>
      </c>
      <c r="O598" s="17">
        <v>2.8750524045311799E-2</v>
      </c>
      <c r="P598" s="17">
        <v>4.8630853163474701E-2</v>
      </c>
      <c r="Q598" s="17">
        <v>6.4078489034335898E-2</v>
      </c>
      <c r="R598" s="17">
        <v>2.2570434425681501E-2</v>
      </c>
      <c r="S598" s="17">
        <v>2.4114931295672101E-2</v>
      </c>
      <c r="T598" s="17">
        <v>6.7984497189612206E-2</v>
      </c>
      <c r="U598" s="17">
        <v>4.0757890388149698E-2</v>
      </c>
      <c r="V598" s="17">
        <v>0</v>
      </c>
      <c r="W598" s="17"/>
      <c r="X598" s="17">
        <v>5.00633949474232E-2</v>
      </c>
      <c r="Y598" s="17">
        <v>4.2474879066743E-2</v>
      </c>
      <c r="Z598" s="17">
        <v>4.4563343283495101E-2</v>
      </c>
      <c r="AA598" s="17">
        <v>3.61642839614068E-2</v>
      </c>
      <c r="AB598" s="17">
        <v>0.21952789595234601</v>
      </c>
      <c r="AC598" s="17"/>
      <c r="AD598" s="17">
        <v>5.86199948866108E-2</v>
      </c>
    </row>
    <row r="599" spans="2:30" x14ac:dyDescent="0.35">
      <c r="B599" t="s">
        <v>276</v>
      </c>
      <c r="C599" s="17">
        <v>4.3405524454179903E-2</v>
      </c>
      <c r="D599" s="17">
        <v>4.7020684256786398E-2</v>
      </c>
      <c r="E599" s="17">
        <v>4.05580689435679E-2</v>
      </c>
      <c r="F599" s="17"/>
      <c r="G599" s="17">
        <v>4.5502477583947099E-2</v>
      </c>
      <c r="H599" s="17">
        <v>4.0406505420541999E-2</v>
      </c>
      <c r="I599" s="17">
        <v>4.43358647390628E-2</v>
      </c>
      <c r="J599" s="17"/>
      <c r="K599" s="17">
        <v>3.3073269148143299E-2</v>
      </c>
      <c r="L599" s="17">
        <v>8.1826793773680295E-2</v>
      </c>
      <c r="M599" s="17">
        <v>1.9965915152144301E-2</v>
      </c>
      <c r="N599" s="17">
        <v>3.74757337311225E-2</v>
      </c>
      <c r="O599" s="17">
        <v>1.67326625197881E-2</v>
      </c>
      <c r="P599" s="17">
        <v>2.1623117298236801E-2</v>
      </c>
      <c r="Q599" s="17">
        <v>4.5857266347528597E-2</v>
      </c>
      <c r="R599" s="17">
        <v>4.7858007837197E-2</v>
      </c>
      <c r="S599" s="17">
        <v>6.6856197019524402E-2</v>
      </c>
      <c r="T599" s="17">
        <v>4.45298223278556E-2</v>
      </c>
      <c r="U599" s="17">
        <v>4.0812865944398903E-2</v>
      </c>
      <c r="V599" s="17">
        <v>3.78806277103007E-2</v>
      </c>
      <c r="W599" s="17"/>
      <c r="X599" s="17">
        <v>5.4112166014398298E-2</v>
      </c>
      <c r="Y599" s="17">
        <v>3.3279721285674697E-2</v>
      </c>
      <c r="Z599" s="17">
        <v>3.0957484174978001E-2</v>
      </c>
      <c r="AA599" s="17">
        <v>6.46964380132211E-2</v>
      </c>
      <c r="AB599" s="17">
        <v>0</v>
      </c>
      <c r="AC599" s="17"/>
      <c r="AD599" s="17">
        <v>4.3842583972846801E-2</v>
      </c>
    </row>
    <row r="600" spans="2:30" x14ac:dyDescent="0.35">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row>
    <row r="601" spans="2:30" x14ac:dyDescent="0.35">
      <c r="B601" s="6" t="s">
        <v>286</v>
      </c>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row>
    <row r="602" spans="2:30" x14ac:dyDescent="0.35">
      <c r="B602" s="26" t="s">
        <v>52</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row>
    <row r="603" spans="2:30" x14ac:dyDescent="0.35">
      <c r="B603" t="s">
        <v>284</v>
      </c>
      <c r="C603" s="17">
        <v>0.41459642522511903</v>
      </c>
      <c r="D603" s="17">
        <v>0.46338295010778902</v>
      </c>
      <c r="E603" s="17">
        <v>0.367098828071311</v>
      </c>
      <c r="F603" s="17"/>
      <c r="G603" s="17">
        <v>0.42573254953089801</v>
      </c>
      <c r="H603" s="17">
        <v>0.41638490507114001</v>
      </c>
      <c r="I603" s="17">
        <v>0.40316712118880699</v>
      </c>
      <c r="J603" s="17"/>
      <c r="K603" s="17">
        <v>0.479776542048097</v>
      </c>
      <c r="L603" s="17">
        <v>0.37625475568406302</v>
      </c>
      <c r="M603" s="17">
        <v>0.49467279467391201</v>
      </c>
      <c r="N603" s="17">
        <v>0.218105050554289</v>
      </c>
      <c r="O603" s="17">
        <v>0.48799340422880799</v>
      </c>
      <c r="P603" s="17">
        <v>0.395891597379467</v>
      </c>
      <c r="Q603" s="17">
        <v>0.44498553895743298</v>
      </c>
      <c r="R603" s="17">
        <v>0.53926481715242203</v>
      </c>
      <c r="S603" s="17">
        <v>0.34488208731461401</v>
      </c>
      <c r="T603" s="17">
        <v>0.48443833812324499</v>
      </c>
      <c r="U603" s="17">
        <v>0.35379406506245198</v>
      </c>
      <c r="V603" s="17">
        <v>0.42167254829723899</v>
      </c>
      <c r="W603" s="17"/>
      <c r="X603" s="17">
        <v>0.42148530803915502</v>
      </c>
      <c r="Y603" s="17">
        <v>0.410402143825563</v>
      </c>
      <c r="Z603" s="17">
        <v>0.40895745239995301</v>
      </c>
      <c r="AA603" s="17">
        <v>0.49354845068369801</v>
      </c>
      <c r="AB603" s="17">
        <v>0.167983671039652</v>
      </c>
      <c r="AC603" s="17"/>
      <c r="AD603" s="17">
        <v>0.40858875294128599</v>
      </c>
    </row>
    <row r="604" spans="2:30" x14ac:dyDescent="0.35">
      <c r="B604" t="s">
        <v>285</v>
      </c>
      <c r="C604" s="17">
        <v>0.33994792457036999</v>
      </c>
      <c r="D604" s="17">
        <v>0.31214973063384999</v>
      </c>
      <c r="E604" s="17">
        <v>0.36544801425342699</v>
      </c>
      <c r="F604" s="17"/>
      <c r="G604" s="17">
        <v>0.35330748877242302</v>
      </c>
      <c r="H604" s="17">
        <v>0.336762076196711</v>
      </c>
      <c r="I604" s="17">
        <v>0.33116323555994998</v>
      </c>
      <c r="J604" s="17"/>
      <c r="K604" s="17">
        <v>0.30633363517263701</v>
      </c>
      <c r="L604" s="17">
        <v>0.291581239459547</v>
      </c>
      <c r="M604" s="17">
        <v>0.28754164627263001</v>
      </c>
      <c r="N604" s="17">
        <v>0.50532017238595395</v>
      </c>
      <c r="O604" s="17">
        <v>0.30480770252893202</v>
      </c>
      <c r="P604" s="17">
        <v>0.362961742835546</v>
      </c>
      <c r="Q604" s="17">
        <v>0.28592872365716299</v>
      </c>
      <c r="R604" s="17">
        <v>0.32229577190605402</v>
      </c>
      <c r="S604" s="17">
        <v>0.38427921528860698</v>
      </c>
      <c r="T604" s="17">
        <v>0.35552798658135398</v>
      </c>
      <c r="U604" s="17">
        <v>0.42227423847430101</v>
      </c>
      <c r="V604" s="17">
        <v>0.22841190128104299</v>
      </c>
      <c r="W604" s="17"/>
      <c r="X604" s="17">
        <v>0.35688196155870999</v>
      </c>
      <c r="Y604" s="17">
        <v>0.33586972440457602</v>
      </c>
      <c r="Z604" s="17">
        <v>0.32248769598347499</v>
      </c>
      <c r="AA604" s="17">
        <v>0.344801327135213</v>
      </c>
      <c r="AB604" s="17">
        <v>0.358092090778935</v>
      </c>
      <c r="AC604" s="17"/>
      <c r="AD604" s="17">
        <v>0.36674875605889401</v>
      </c>
    </row>
    <row r="605" spans="2:30" x14ac:dyDescent="0.35">
      <c r="B605" t="s">
        <v>50</v>
      </c>
      <c r="C605" s="17">
        <v>0.24545565020451099</v>
      </c>
      <c r="D605" s="17">
        <v>0.224467319258361</v>
      </c>
      <c r="E605" s="17">
        <v>0.26745315767526201</v>
      </c>
      <c r="F605" s="17"/>
      <c r="G605" s="17">
        <v>0.220959961696679</v>
      </c>
      <c r="H605" s="17">
        <v>0.24685301873214899</v>
      </c>
      <c r="I605" s="17">
        <v>0.26566964325124198</v>
      </c>
      <c r="J605" s="17"/>
      <c r="K605" s="17">
        <v>0.21388982277926599</v>
      </c>
      <c r="L605" s="17">
        <v>0.33216400485639003</v>
      </c>
      <c r="M605" s="17">
        <v>0.21778555905345801</v>
      </c>
      <c r="N605" s="17">
        <v>0.27657477705975703</v>
      </c>
      <c r="O605" s="17">
        <v>0.20719889324226001</v>
      </c>
      <c r="P605" s="17">
        <v>0.24114665978498701</v>
      </c>
      <c r="Q605" s="17">
        <v>0.26908573738540398</v>
      </c>
      <c r="R605" s="17">
        <v>0.13843941094152401</v>
      </c>
      <c r="S605" s="17">
        <v>0.27083869739677902</v>
      </c>
      <c r="T605" s="17">
        <v>0.160033675295401</v>
      </c>
      <c r="U605" s="17">
        <v>0.22393169646324701</v>
      </c>
      <c r="V605" s="17">
        <v>0.34991555042171801</v>
      </c>
      <c r="W605" s="17"/>
      <c r="X605" s="17">
        <v>0.22163273040213499</v>
      </c>
      <c r="Y605" s="17">
        <v>0.25372813176986098</v>
      </c>
      <c r="Z605" s="17">
        <v>0.268554851616572</v>
      </c>
      <c r="AA605" s="17">
        <v>0.16165022218108899</v>
      </c>
      <c r="AB605" s="17">
        <v>0.47392423818141299</v>
      </c>
      <c r="AC605" s="17"/>
      <c r="AD605" s="17">
        <v>0.224662490999821</v>
      </c>
    </row>
    <row r="606" spans="2:30" x14ac:dyDescent="0.35">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row>
    <row r="607" spans="2:30" x14ac:dyDescent="0.35">
      <c r="B607" s="6" t="s">
        <v>290</v>
      </c>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row>
    <row r="608" spans="2:30" x14ac:dyDescent="0.35">
      <c r="B608" s="26" t="s">
        <v>52</v>
      </c>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row>
    <row r="609" spans="2:30" x14ac:dyDescent="0.35">
      <c r="B609" t="s">
        <v>287</v>
      </c>
      <c r="C609" s="17">
        <v>0.183271972795438</v>
      </c>
      <c r="D609" s="17">
        <v>0.195974029256861</v>
      </c>
      <c r="E609" s="17">
        <v>0.17188184516441299</v>
      </c>
      <c r="F609" s="17"/>
      <c r="G609" s="17">
        <v>0.17657411533932699</v>
      </c>
      <c r="H609" s="17">
        <v>0.19343935207876001</v>
      </c>
      <c r="I609" s="17">
        <v>0.17975680643214001</v>
      </c>
      <c r="J609" s="17"/>
      <c r="K609" s="17">
        <v>0.27094670600074999</v>
      </c>
      <c r="L609" s="17">
        <v>0.12513948651361301</v>
      </c>
      <c r="M609" s="17">
        <v>0.13791597733020899</v>
      </c>
      <c r="N609" s="17">
        <v>8.3071113052391204E-2</v>
      </c>
      <c r="O609" s="17">
        <v>0.27552012247310897</v>
      </c>
      <c r="P609" s="17">
        <v>0.243920822391855</v>
      </c>
      <c r="Q609" s="17">
        <v>0.233802300805279</v>
      </c>
      <c r="R609" s="17">
        <v>0.14325491361794199</v>
      </c>
      <c r="S609" s="17">
        <v>0.16565659206569699</v>
      </c>
      <c r="T609" s="17">
        <v>0.12540533062852199</v>
      </c>
      <c r="U609" s="17">
        <v>0.140872227722074</v>
      </c>
      <c r="V609" s="17">
        <v>0.22925733356334499</v>
      </c>
      <c r="W609" s="17"/>
      <c r="X609" s="17">
        <v>0.14991032210244201</v>
      </c>
      <c r="Y609" s="17">
        <v>0.17577364171548901</v>
      </c>
      <c r="Z609" s="17">
        <v>0.23331726871730399</v>
      </c>
      <c r="AA609" s="17">
        <v>0.22219670279602799</v>
      </c>
      <c r="AB609" s="17">
        <v>0.309304680422747</v>
      </c>
      <c r="AC609" s="17"/>
      <c r="AD609" s="17">
        <v>0.16158879471927801</v>
      </c>
    </row>
    <row r="610" spans="2:30" x14ac:dyDescent="0.35">
      <c r="B610" t="s">
        <v>288</v>
      </c>
      <c r="C610" s="17">
        <v>0.25932630645647597</v>
      </c>
      <c r="D610" s="17">
        <v>0.26468767577455399</v>
      </c>
      <c r="E610" s="17">
        <v>0.25389843449958099</v>
      </c>
      <c r="F610" s="17"/>
      <c r="G610" s="17">
        <v>0.220045982809184</v>
      </c>
      <c r="H610" s="17">
        <v>0.27203085848921099</v>
      </c>
      <c r="I610" s="17">
        <v>0.28207142096696602</v>
      </c>
      <c r="J610" s="17"/>
      <c r="K610" s="17">
        <v>0.26423741909040699</v>
      </c>
      <c r="L610" s="17">
        <v>0.279437434773673</v>
      </c>
      <c r="M610" s="17">
        <v>0.261500072746297</v>
      </c>
      <c r="N610" s="17">
        <v>0.23611688462813199</v>
      </c>
      <c r="O610" s="17">
        <v>0.24970208753411499</v>
      </c>
      <c r="P610" s="17">
        <v>0.265822231927554</v>
      </c>
      <c r="Q610" s="17">
        <v>0.18376188336795299</v>
      </c>
      <c r="R610" s="17">
        <v>0.343955168316116</v>
      </c>
      <c r="S610" s="17">
        <v>0.253577938077923</v>
      </c>
      <c r="T610" s="17">
        <v>0.26551818399981503</v>
      </c>
      <c r="U610" s="17">
        <v>0.27287137858645699</v>
      </c>
      <c r="V610" s="17">
        <v>0.303160549727021</v>
      </c>
      <c r="W610" s="17"/>
      <c r="X610" s="17">
        <v>0.22775675319830399</v>
      </c>
      <c r="Y610" s="17">
        <v>0.25393741047839302</v>
      </c>
      <c r="Z610" s="17">
        <v>0.28496455478235</v>
      </c>
      <c r="AA610" s="17">
        <v>0.385224008176762</v>
      </c>
      <c r="AB610" s="17">
        <v>0.306547865866241</v>
      </c>
      <c r="AC610" s="17"/>
      <c r="AD610" s="17">
        <v>0.27000791832145099</v>
      </c>
    </row>
    <row r="611" spans="2:30" x14ac:dyDescent="0.35">
      <c r="B611" t="s">
        <v>289</v>
      </c>
      <c r="C611" s="17">
        <v>0.44874405210941298</v>
      </c>
      <c r="D611" s="17">
        <v>0.43012205276191101</v>
      </c>
      <c r="E611" s="17">
        <v>0.46366926952689902</v>
      </c>
      <c r="F611" s="17"/>
      <c r="G611" s="17">
        <v>0.491339034836758</v>
      </c>
      <c r="H611" s="17">
        <v>0.42910683486339102</v>
      </c>
      <c r="I611" s="17">
        <v>0.42949518595378799</v>
      </c>
      <c r="J611" s="17"/>
      <c r="K611" s="17">
        <v>0.356365058692377</v>
      </c>
      <c r="L611" s="17">
        <v>0.42652216009866201</v>
      </c>
      <c r="M611" s="17">
        <v>0.52404207318622498</v>
      </c>
      <c r="N611" s="17">
        <v>0.57438406012236998</v>
      </c>
      <c r="O611" s="17">
        <v>0.34720846198454802</v>
      </c>
      <c r="P611" s="17">
        <v>0.40528159870791403</v>
      </c>
      <c r="Q611" s="17">
        <v>0.44562948075712899</v>
      </c>
      <c r="R611" s="17">
        <v>0.48750234465442699</v>
      </c>
      <c r="S611" s="17">
        <v>0.453848745264604</v>
      </c>
      <c r="T611" s="17">
        <v>0.53294563681277696</v>
      </c>
      <c r="U611" s="17">
        <v>0.54402128344927203</v>
      </c>
      <c r="V611" s="17">
        <v>0.35022541113051803</v>
      </c>
      <c r="W611" s="17"/>
      <c r="X611" s="17">
        <v>0.49695857766514201</v>
      </c>
      <c r="Y611" s="17">
        <v>0.45720362316500601</v>
      </c>
      <c r="Z611" s="17">
        <v>0.411915445648045</v>
      </c>
      <c r="AA611" s="17">
        <v>0.33358743822527598</v>
      </c>
      <c r="AB611" s="17">
        <v>0.384147453711012</v>
      </c>
      <c r="AC611" s="17"/>
      <c r="AD611" s="17">
        <v>0.46746894233132202</v>
      </c>
    </row>
    <row r="612" spans="2:30" x14ac:dyDescent="0.35">
      <c r="B612" t="s">
        <v>50</v>
      </c>
      <c r="C612" s="17">
        <v>0.108657668638673</v>
      </c>
      <c r="D612" s="17">
        <v>0.109216242206674</v>
      </c>
      <c r="E612" s="17">
        <v>0.110550450809106</v>
      </c>
      <c r="F612" s="17"/>
      <c r="G612" s="17">
        <v>0.112040867014731</v>
      </c>
      <c r="H612" s="17">
        <v>0.105422954568638</v>
      </c>
      <c r="I612" s="17">
        <v>0.108676586647107</v>
      </c>
      <c r="J612" s="17"/>
      <c r="K612" s="17">
        <v>0.108450816216466</v>
      </c>
      <c r="L612" s="17">
        <v>0.16890091861405199</v>
      </c>
      <c r="M612" s="17">
        <v>7.6541876737268894E-2</v>
      </c>
      <c r="N612" s="17">
        <v>0.106427942197106</v>
      </c>
      <c r="O612" s="17">
        <v>0.12756932800822701</v>
      </c>
      <c r="P612" s="17">
        <v>8.4975346972676905E-2</v>
      </c>
      <c r="Q612" s="17">
        <v>0.13680633506963799</v>
      </c>
      <c r="R612" s="17">
        <v>2.5287573411515499E-2</v>
      </c>
      <c r="S612" s="17">
        <v>0.126916724591777</v>
      </c>
      <c r="T612" s="17">
        <v>7.6130848558886494E-2</v>
      </c>
      <c r="U612" s="17">
        <v>4.2235110242197602E-2</v>
      </c>
      <c r="V612" s="17">
        <v>0.117356705579116</v>
      </c>
      <c r="W612" s="17"/>
      <c r="X612" s="17">
        <v>0.12537434703411099</v>
      </c>
      <c r="Y612" s="17">
        <v>0.113085324641112</v>
      </c>
      <c r="Z612" s="17">
        <v>6.9802730852300598E-2</v>
      </c>
      <c r="AA612" s="17">
        <v>5.8991850801934302E-2</v>
      </c>
      <c r="AB612" s="17">
        <v>0</v>
      </c>
      <c r="AC612" s="17"/>
      <c r="AD612" s="17">
        <v>0.10093434462794799</v>
      </c>
    </row>
    <row r="613" spans="2:30" x14ac:dyDescent="0.35">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row>
    <row r="614" spans="2:30" x14ac:dyDescent="0.35">
      <c r="B614" s="6" t="s">
        <v>296</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row>
    <row r="615" spans="2:30" x14ac:dyDescent="0.35">
      <c r="B615" s="26" t="s">
        <v>297</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row>
    <row r="616" spans="2:30" x14ac:dyDescent="0.35">
      <c r="B616" t="s">
        <v>291</v>
      </c>
      <c r="C616" s="17">
        <v>0.149713965904479</v>
      </c>
      <c r="D616" s="17">
        <v>0.14495462979034399</v>
      </c>
      <c r="E616" s="17">
        <v>0.162367141314531</v>
      </c>
      <c r="F616" s="17"/>
      <c r="G616" s="17">
        <v>0.155233070653474</v>
      </c>
      <c r="H616" s="17">
        <v>9.3112413804497696E-2</v>
      </c>
      <c r="I616" s="17">
        <v>0.196010661242533</v>
      </c>
      <c r="J616" s="17"/>
      <c r="K616" s="17">
        <v>6.73244685693411E-2</v>
      </c>
      <c r="L616" s="17">
        <v>0.25163933132342903</v>
      </c>
      <c r="M616" s="17">
        <v>9.8490237776606093E-2</v>
      </c>
      <c r="N616" s="17">
        <v>5.7220498680209897E-2</v>
      </c>
      <c r="O616" s="17">
        <v>0.195649962915769</v>
      </c>
      <c r="P616" s="17">
        <v>7.4315327694502206E-2</v>
      </c>
      <c r="Q616" s="17">
        <v>0.134688327587099</v>
      </c>
      <c r="R616" s="17">
        <v>7.8919279875000803E-2</v>
      </c>
      <c r="S616" s="17">
        <v>0.24172531333283201</v>
      </c>
      <c r="T616" s="17">
        <v>0.26093644570702101</v>
      </c>
      <c r="U616" s="17">
        <v>0.31317487629443902</v>
      </c>
      <c r="V616" s="17">
        <v>0.18173699078809499</v>
      </c>
      <c r="W616" s="17"/>
      <c r="X616" s="17">
        <v>0.146373905862938</v>
      </c>
      <c r="Y616" s="17">
        <v>0.14442964929513799</v>
      </c>
      <c r="Z616" s="17">
        <v>0</v>
      </c>
      <c r="AA616" s="17" t="s">
        <v>295</v>
      </c>
      <c r="AB616" s="17" t="s">
        <v>295</v>
      </c>
      <c r="AC616" s="17"/>
      <c r="AD616" s="17">
        <v>0.15247530578431501</v>
      </c>
    </row>
    <row r="617" spans="2:30" x14ac:dyDescent="0.35">
      <c r="B617" t="s">
        <v>292</v>
      </c>
      <c r="C617" s="17">
        <v>0.27579513305683601</v>
      </c>
      <c r="D617" s="17">
        <v>0.31030098607684897</v>
      </c>
      <c r="E617" s="17">
        <v>0.24354225545396099</v>
      </c>
      <c r="F617" s="17"/>
      <c r="G617" s="17">
        <v>0.24099135214243</v>
      </c>
      <c r="H617" s="17">
        <v>0.444308954717057</v>
      </c>
      <c r="I617" s="17">
        <v>0.305894169200153</v>
      </c>
      <c r="J617" s="17"/>
      <c r="K617" s="17">
        <v>0.13233405903735199</v>
      </c>
      <c r="L617" s="17">
        <v>0.24286972052101899</v>
      </c>
      <c r="M617" s="17">
        <v>0.34863470360244297</v>
      </c>
      <c r="N617" s="17">
        <v>0.13630336193921599</v>
      </c>
      <c r="O617" s="17">
        <v>0.45194075595349897</v>
      </c>
      <c r="P617" s="17">
        <v>0.33216135615624498</v>
      </c>
      <c r="Q617" s="17">
        <v>0.31158521279615398</v>
      </c>
      <c r="R617" s="17">
        <v>0.25183427297248101</v>
      </c>
      <c r="S617" s="17">
        <v>0.37640744954414901</v>
      </c>
      <c r="T617" s="17">
        <v>0.191343726148827</v>
      </c>
      <c r="U617" s="17">
        <v>0.248773914097529</v>
      </c>
      <c r="V617" s="17">
        <v>0.63652601842381096</v>
      </c>
      <c r="W617" s="17"/>
      <c r="X617" s="17">
        <v>0.28366126261840202</v>
      </c>
      <c r="Y617" s="17">
        <v>0.265109385483428</v>
      </c>
      <c r="Z617" s="17">
        <v>0.28071919970007803</v>
      </c>
      <c r="AA617" s="17" t="s">
        <v>295</v>
      </c>
      <c r="AB617" s="17" t="s">
        <v>295</v>
      </c>
      <c r="AC617" s="17"/>
      <c r="AD617" s="17">
        <v>0.25068788216861099</v>
      </c>
    </row>
    <row r="618" spans="2:30" x14ac:dyDescent="0.35">
      <c r="B618" t="s">
        <v>293</v>
      </c>
      <c r="C618" s="17">
        <v>0.44423986825369399</v>
      </c>
      <c r="D618" s="17">
        <v>0.40774157527633098</v>
      </c>
      <c r="E618" s="17">
        <v>0.46681690949077298</v>
      </c>
      <c r="F618" s="17"/>
      <c r="G618" s="17">
        <v>0.45678410214471299</v>
      </c>
      <c r="H618" s="17">
        <v>0.40348681267709702</v>
      </c>
      <c r="I618" s="17">
        <v>0.39923446597611101</v>
      </c>
      <c r="J618" s="17"/>
      <c r="K618" s="17">
        <v>0.62390377666366004</v>
      </c>
      <c r="L618" s="17">
        <v>0.35443224863122302</v>
      </c>
      <c r="M618" s="17">
        <v>0.46019380327463399</v>
      </c>
      <c r="N618" s="17">
        <v>0.48758009911132899</v>
      </c>
      <c r="O618" s="17">
        <v>0.27027492812924597</v>
      </c>
      <c r="P618" s="17">
        <v>0.47472735191184701</v>
      </c>
      <c r="Q618" s="17">
        <v>0.37329728953591002</v>
      </c>
      <c r="R618" s="17">
        <v>0.66924644715251802</v>
      </c>
      <c r="S618" s="17">
        <v>0.32314063120623199</v>
      </c>
      <c r="T618" s="17">
        <v>0.40820984904561802</v>
      </c>
      <c r="U618" s="17">
        <v>0.43805120960803101</v>
      </c>
      <c r="V618" s="17">
        <v>0.18173699078809499</v>
      </c>
      <c r="W618" s="17"/>
      <c r="X618" s="17">
        <v>0.44681115372293601</v>
      </c>
      <c r="Y618" s="17">
        <v>0.47043624934245099</v>
      </c>
      <c r="Z618" s="17">
        <v>0.71928080029992203</v>
      </c>
      <c r="AA618" s="17" t="s">
        <v>295</v>
      </c>
      <c r="AB618" s="17" t="s">
        <v>295</v>
      </c>
      <c r="AC618" s="17"/>
      <c r="AD618" s="17">
        <v>0.44834771187447198</v>
      </c>
    </row>
    <row r="619" spans="2:30" x14ac:dyDescent="0.35">
      <c r="B619" t="s">
        <v>50</v>
      </c>
      <c r="C619" s="17">
        <v>0.13025103278499101</v>
      </c>
      <c r="D619" s="17">
        <v>0.137002808856477</v>
      </c>
      <c r="E619" s="17">
        <v>0.12727369374073599</v>
      </c>
      <c r="F619" s="17"/>
      <c r="G619" s="17">
        <v>0.14699147505938201</v>
      </c>
      <c r="H619" s="17">
        <v>5.90918188013475E-2</v>
      </c>
      <c r="I619" s="17">
        <v>9.8860703581202899E-2</v>
      </c>
      <c r="J619" s="17"/>
      <c r="K619" s="17">
        <v>0.17643769572964699</v>
      </c>
      <c r="L619" s="17">
        <v>0.15105869952432899</v>
      </c>
      <c r="M619" s="17">
        <v>9.2681255346317007E-2</v>
      </c>
      <c r="N619" s="17">
        <v>0.31889604026924501</v>
      </c>
      <c r="O619" s="17">
        <v>8.2134353001485597E-2</v>
      </c>
      <c r="P619" s="17">
        <v>0.118795964237406</v>
      </c>
      <c r="Q619" s="17">
        <v>0.180429170080836</v>
      </c>
      <c r="R619" s="17">
        <v>0</v>
      </c>
      <c r="S619" s="17">
        <v>5.87266059167861E-2</v>
      </c>
      <c r="T619" s="17">
        <v>0.13950997909853399</v>
      </c>
      <c r="U619" s="17">
        <v>0</v>
      </c>
      <c r="V619" s="17">
        <v>0</v>
      </c>
      <c r="W619" s="17"/>
      <c r="X619" s="17">
        <v>0.123153677795725</v>
      </c>
      <c r="Y619" s="17">
        <v>0.120024715878983</v>
      </c>
      <c r="Z619" s="17">
        <v>0</v>
      </c>
      <c r="AA619" s="17" t="s">
        <v>295</v>
      </c>
      <c r="AB619" s="17" t="s">
        <v>295</v>
      </c>
      <c r="AC619" s="17"/>
      <c r="AD619" s="17">
        <v>0.148489100172601</v>
      </c>
    </row>
    <row r="620" spans="2:30" x14ac:dyDescent="0.35">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row>
    <row r="621" spans="2:30" x14ac:dyDescent="0.35">
      <c r="B621" s="6" t="s">
        <v>308</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row>
    <row r="622" spans="2:30" x14ac:dyDescent="0.35">
      <c r="B622" s="26" t="s">
        <v>309</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row>
    <row r="623" spans="2:30" x14ac:dyDescent="0.35">
      <c r="B623" t="s">
        <v>298</v>
      </c>
      <c r="C623" s="17">
        <v>0.54718273367957104</v>
      </c>
      <c r="D623" s="17">
        <v>0.48201100792583501</v>
      </c>
      <c r="E623" s="17">
        <v>0.59727422097275895</v>
      </c>
      <c r="F623" s="17"/>
      <c r="G623" s="17">
        <v>0.57319222255869895</v>
      </c>
      <c r="H623" s="17">
        <v>0.43635455964814601</v>
      </c>
      <c r="I623" s="17">
        <v>0.46661835661949502</v>
      </c>
      <c r="J623" s="17"/>
      <c r="K623" s="17">
        <v>0.63790166925916503</v>
      </c>
      <c r="L623" s="17">
        <v>0.88252283794937603</v>
      </c>
      <c r="M623" s="17">
        <v>0.50300433854355497</v>
      </c>
      <c r="N623" s="17">
        <v>0.47160919303447202</v>
      </c>
      <c r="O623" s="17">
        <v>0</v>
      </c>
      <c r="P623" s="17">
        <v>0.53572354989734305</v>
      </c>
      <c r="Q623" s="17">
        <v>0.67883005859275702</v>
      </c>
      <c r="R623" s="17">
        <v>0.49421786885049401</v>
      </c>
      <c r="S623" s="17">
        <v>0.78354467887833101</v>
      </c>
      <c r="T623" s="17">
        <v>0.46794359962964799</v>
      </c>
      <c r="U623" s="17">
        <v>0.291060710344624</v>
      </c>
      <c r="V623" s="17">
        <v>1</v>
      </c>
      <c r="W623" s="17"/>
      <c r="X623" s="17">
        <v>0.60083432328522002</v>
      </c>
      <c r="Y623" s="17">
        <v>0.48373811663849098</v>
      </c>
      <c r="Z623" s="17">
        <v>0.39163485684326599</v>
      </c>
      <c r="AA623" s="17" t="s">
        <v>295</v>
      </c>
      <c r="AB623" s="17" t="s">
        <v>295</v>
      </c>
      <c r="AC623" s="17"/>
      <c r="AD623" s="17">
        <v>0.52216580203033103</v>
      </c>
    </row>
    <row r="624" spans="2:30" x14ac:dyDescent="0.35">
      <c r="B624" t="s">
        <v>299</v>
      </c>
      <c r="C624" s="17">
        <v>0.36399581076210002</v>
      </c>
      <c r="D624" s="17">
        <v>0.31390106673592899</v>
      </c>
      <c r="E624" s="17">
        <v>0.43486010526023799</v>
      </c>
      <c r="F624" s="17"/>
      <c r="G624" s="17">
        <v>0.354669839195703</v>
      </c>
      <c r="H624" s="17">
        <v>0.47721006982330499</v>
      </c>
      <c r="I624" s="17">
        <v>0.26595944947389399</v>
      </c>
      <c r="J624" s="17"/>
      <c r="K624" s="17">
        <v>0.262012852833445</v>
      </c>
      <c r="L624" s="17">
        <v>0.546367231019383</v>
      </c>
      <c r="M624" s="17">
        <v>0.34304096201971102</v>
      </c>
      <c r="N624" s="17">
        <v>0.48355229813663297</v>
      </c>
      <c r="O624" s="17">
        <v>0</v>
      </c>
      <c r="P624" s="17">
        <v>0.45062747307661999</v>
      </c>
      <c r="Q624" s="17">
        <v>0.50157351164819797</v>
      </c>
      <c r="R624" s="17">
        <v>0.28090014858475099</v>
      </c>
      <c r="S624" s="17">
        <v>0.36347398157618899</v>
      </c>
      <c r="T624" s="17">
        <v>0.669259822591036</v>
      </c>
      <c r="U624" s="17">
        <v>0</v>
      </c>
      <c r="V624" s="17">
        <v>0</v>
      </c>
      <c r="W624" s="17"/>
      <c r="X624" s="17">
        <v>0.427554510839257</v>
      </c>
      <c r="Y624" s="17">
        <v>0.27233449357073403</v>
      </c>
      <c r="Z624" s="17">
        <v>0.60836514315673396</v>
      </c>
      <c r="AA624" s="17" t="s">
        <v>295</v>
      </c>
      <c r="AB624" s="17" t="s">
        <v>295</v>
      </c>
      <c r="AC624" s="17"/>
      <c r="AD624" s="17">
        <v>0.35738738267140202</v>
      </c>
    </row>
    <row r="625" spans="2:30" x14ac:dyDescent="0.35">
      <c r="B625" t="s">
        <v>300</v>
      </c>
      <c r="C625" s="17">
        <v>0.30973246655870801</v>
      </c>
      <c r="D625" s="17">
        <v>0.28501177275155598</v>
      </c>
      <c r="E625" s="17">
        <v>0.32767032054857398</v>
      </c>
      <c r="F625" s="17"/>
      <c r="G625" s="17">
        <v>0.32774344847875603</v>
      </c>
      <c r="H625" s="17">
        <v>0.32028927144500502</v>
      </c>
      <c r="I625" s="17">
        <v>0.103134597182545</v>
      </c>
      <c r="J625" s="17"/>
      <c r="K625" s="17">
        <v>0.35732020097885497</v>
      </c>
      <c r="L625" s="17">
        <v>0.15426113597705901</v>
      </c>
      <c r="M625" s="17">
        <v>0.33790607877436502</v>
      </c>
      <c r="N625" s="17">
        <v>0.38861545293893301</v>
      </c>
      <c r="O625" s="17">
        <v>0.665838062394426</v>
      </c>
      <c r="P625" s="17">
        <v>0.15654317661541001</v>
      </c>
      <c r="Q625" s="17">
        <v>0.15146775700926701</v>
      </c>
      <c r="R625" s="17">
        <v>0.76415480362792099</v>
      </c>
      <c r="S625" s="17">
        <v>0</v>
      </c>
      <c r="T625" s="17">
        <v>0.15598119987654899</v>
      </c>
      <c r="U625" s="17">
        <v>0.31377219214132401</v>
      </c>
      <c r="V625" s="17">
        <v>0</v>
      </c>
      <c r="W625" s="17"/>
      <c r="X625" s="17">
        <v>0.384954002913933</v>
      </c>
      <c r="Y625" s="17">
        <v>0.20299929218194801</v>
      </c>
      <c r="Z625" s="17">
        <v>0</v>
      </c>
      <c r="AA625" s="17" t="s">
        <v>295</v>
      </c>
      <c r="AB625" s="17" t="s">
        <v>295</v>
      </c>
      <c r="AC625" s="17"/>
      <c r="AD625" s="17">
        <v>0.30042513695020201</v>
      </c>
    </row>
    <row r="626" spans="2:30" x14ac:dyDescent="0.35">
      <c r="B626" t="s">
        <v>301</v>
      </c>
      <c r="C626" s="17">
        <v>0.27084527406110098</v>
      </c>
      <c r="D626" s="17">
        <v>0.29094187565145502</v>
      </c>
      <c r="E626" s="17">
        <v>0.199441192644006</v>
      </c>
      <c r="F626" s="17"/>
      <c r="G626" s="17">
        <v>0.28832827555630702</v>
      </c>
      <c r="H626" s="17">
        <v>0.150814018814804</v>
      </c>
      <c r="I626" s="17">
        <v>0.29534991363567098</v>
      </c>
      <c r="J626" s="17"/>
      <c r="K626" s="17">
        <v>0.20557821306972199</v>
      </c>
      <c r="L626" s="17">
        <v>0</v>
      </c>
      <c r="M626" s="17">
        <v>0.438373763401467</v>
      </c>
      <c r="N626" s="17">
        <v>0.25931624822462401</v>
      </c>
      <c r="O626" s="17">
        <v>0.361946193585164</v>
      </c>
      <c r="P626" s="17">
        <v>0.24163925343613299</v>
      </c>
      <c r="Q626" s="17">
        <v>0.16655516110158</v>
      </c>
      <c r="R626" s="17">
        <v>0.258372672478415</v>
      </c>
      <c r="S626" s="17">
        <v>0.20361537618047301</v>
      </c>
      <c r="T626" s="17">
        <v>0.327499378974343</v>
      </c>
      <c r="U626" s="17">
        <v>0.55450544202065899</v>
      </c>
      <c r="V626" s="17">
        <v>0</v>
      </c>
      <c r="W626" s="17"/>
      <c r="X626" s="17">
        <v>0.26883483294134702</v>
      </c>
      <c r="Y626" s="17">
        <v>0.25161187351370201</v>
      </c>
      <c r="Z626" s="17">
        <v>0.60836514315673396</v>
      </c>
      <c r="AA626" s="17" t="s">
        <v>295</v>
      </c>
      <c r="AB626" s="17" t="s">
        <v>295</v>
      </c>
      <c r="AC626" s="17"/>
      <c r="AD626" s="17">
        <v>0.26114990029363799</v>
      </c>
    </row>
    <row r="627" spans="2:30" x14ac:dyDescent="0.35">
      <c r="B627" t="s">
        <v>302</v>
      </c>
      <c r="C627" s="17">
        <v>0.26911127004806901</v>
      </c>
      <c r="D627" s="17">
        <v>0.27048931722597602</v>
      </c>
      <c r="E627" s="17">
        <v>0.27144581503047099</v>
      </c>
      <c r="F627" s="17"/>
      <c r="G627" s="17">
        <v>0.25891822509736601</v>
      </c>
      <c r="H627" s="17">
        <v>0.425391197771188</v>
      </c>
      <c r="I627" s="17">
        <v>0.105750282993901</v>
      </c>
      <c r="J627" s="17"/>
      <c r="K627" s="17">
        <v>0.20698721031242001</v>
      </c>
      <c r="L627" s="17">
        <v>0.29937163300355801</v>
      </c>
      <c r="M627" s="17">
        <v>0.28955394721007899</v>
      </c>
      <c r="N627" s="17">
        <v>0.25713145363874201</v>
      </c>
      <c r="O627" s="17">
        <v>0.361946193585164</v>
      </c>
      <c r="P627" s="17">
        <v>0.29408429646120998</v>
      </c>
      <c r="Q627" s="17">
        <v>0.18040357024095499</v>
      </c>
      <c r="R627" s="17">
        <v>0</v>
      </c>
      <c r="S627" s="17">
        <v>0.38535236696856801</v>
      </c>
      <c r="T627" s="17">
        <v>0.15598119987654899</v>
      </c>
      <c r="U627" s="17">
        <v>0.55450544202065899</v>
      </c>
      <c r="V627" s="17">
        <v>1</v>
      </c>
      <c r="W627" s="17"/>
      <c r="X627" s="17">
        <v>0.29353194298357899</v>
      </c>
      <c r="Y627" s="17">
        <v>0.237149048599823</v>
      </c>
      <c r="Z627" s="17">
        <v>0</v>
      </c>
      <c r="AA627" s="17" t="s">
        <v>295</v>
      </c>
      <c r="AB627" s="17" t="s">
        <v>295</v>
      </c>
      <c r="AC627" s="17"/>
      <c r="AD627" s="17">
        <v>0.31669865021688898</v>
      </c>
    </row>
    <row r="628" spans="2:30" x14ac:dyDescent="0.35">
      <c r="B628" t="s">
        <v>303</v>
      </c>
      <c r="C628" s="17">
        <v>0.24232968763738599</v>
      </c>
      <c r="D628" s="17">
        <v>0.29763384482813299</v>
      </c>
      <c r="E628" s="17">
        <v>0.16228946813801501</v>
      </c>
      <c r="F628" s="17"/>
      <c r="G628" s="17">
        <v>0.229615630447317</v>
      </c>
      <c r="H628" s="17">
        <v>0.150814018814804</v>
      </c>
      <c r="I628" s="17">
        <v>0.53338164338050498</v>
      </c>
      <c r="J628" s="17"/>
      <c r="K628" s="17">
        <v>4.7543884131573497E-2</v>
      </c>
      <c r="L628" s="17">
        <v>0.15426113597705901</v>
      </c>
      <c r="M628" s="17">
        <v>0.28441906396473299</v>
      </c>
      <c r="N628" s="17">
        <v>0.13977535402659499</v>
      </c>
      <c r="O628" s="17">
        <v>0.696108131190738</v>
      </c>
      <c r="P628" s="17">
        <v>0.47792542712869401</v>
      </c>
      <c r="Q628" s="17">
        <v>0</v>
      </c>
      <c r="R628" s="17">
        <v>0.11792259818603899</v>
      </c>
      <c r="S628" s="17">
        <v>0.38535236696856801</v>
      </c>
      <c r="T628" s="17">
        <v>0.48348057885089202</v>
      </c>
      <c r="U628" s="17">
        <v>0.291060710344624</v>
      </c>
      <c r="V628" s="17">
        <v>0</v>
      </c>
      <c r="W628" s="17"/>
      <c r="X628" s="17">
        <v>0.26075954871151102</v>
      </c>
      <c r="Y628" s="17">
        <v>0.18762695239633501</v>
      </c>
      <c r="Z628" s="17">
        <v>1</v>
      </c>
      <c r="AA628" s="17" t="s">
        <v>295</v>
      </c>
      <c r="AB628" s="17" t="s">
        <v>295</v>
      </c>
      <c r="AC628" s="17"/>
      <c r="AD628" s="17">
        <v>0.319505940126037</v>
      </c>
    </row>
    <row r="629" spans="2:30" x14ac:dyDescent="0.35">
      <c r="B629" t="s">
        <v>304</v>
      </c>
      <c r="C629" s="17">
        <v>0.20746416205352999</v>
      </c>
      <c r="D629" s="17">
        <v>0.15300824588498299</v>
      </c>
      <c r="E629" s="17">
        <v>0.26664523708374099</v>
      </c>
      <c r="F629" s="17"/>
      <c r="G629" s="17">
        <v>0.17758680518620901</v>
      </c>
      <c r="H629" s="17">
        <v>0.35212392293053402</v>
      </c>
      <c r="I629" s="17">
        <v>0.270037879717968</v>
      </c>
      <c r="J629" s="17"/>
      <c r="K629" s="17">
        <v>0.24741650681319299</v>
      </c>
      <c r="L629" s="17">
        <v>0.1451104970265</v>
      </c>
      <c r="M629" s="17">
        <v>0.14160792486045501</v>
      </c>
      <c r="N629" s="17">
        <v>0.35206829883644303</v>
      </c>
      <c r="O629" s="17">
        <v>0.334161937605574</v>
      </c>
      <c r="P629" s="17">
        <v>6.6094020051113103E-2</v>
      </c>
      <c r="Q629" s="17">
        <v>0.18040357024095499</v>
      </c>
      <c r="R629" s="17">
        <v>0</v>
      </c>
      <c r="S629" s="17">
        <v>0.38535236696856801</v>
      </c>
      <c r="T629" s="17">
        <v>0</v>
      </c>
      <c r="U629" s="17">
        <v>0.57966917225330294</v>
      </c>
      <c r="V629" s="17">
        <v>0</v>
      </c>
      <c r="W629" s="17"/>
      <c r="X629" s="17">
        <v>0.24217733360929999</v>
      </c>
      <c r="Y629" s="17">
        <v>0.17689455864289899</v>
      </c>
      <c r="Z629" s="17">
        <v>0</v>
      </c>
      <c r="AA629" s="17" t="s">
        <v>295</v>
      </c>
      <c r="AB629" s="17" t="s">
        <v>295</v>
      </c>
      <c r="AC629" s="17"/>
      <c r="AD629" s="17">
        <v>0.245023946672905</v>
      </c>
    </row>
    <row r="630" spans="2:30" x14ac:dyDescent="0.35">
      <c r="B630" t="s">
        <v>305</v>
      </c>
      <c r="C630" s="17">
        <v>0.204613473272094</v>
      </c>
      <c r="D630" s="17">
        <v>0.222326589716066</v>
      </c>
      <c r="E630" s="17">
        <v>0.203902187842572</v>
      </c>
      <c r="F630" s="17"/>
      <c r="G630" s="17">
        <v>0.16984710743408599</v>
      </c>
      <c r="H630" s="17">
        <v>0.26746335235068303</v>
      </c>
      <c r="I630" s="17">
        <v>0.45963751035973799</v>
      </c>
      <c r="J630" s="17"/>
      <c r="K630" s="17">
        <v>0.15418365980229101</v>
      </c>
      <c r="L630" s="17">
        <v>0.117477162050624</v>
      </c>
      <c r="M630" s="17">
        <v>0.27720717263380001</v>
      </c>
      <c r="N630" s="17">
        <v>0.117356099612148</v>
      </c>
      <c r="O630" s="17">
        <v>0.696108131190738</v>
      </c>
      <c r="P630" s="17">
        <v>0</v>
      </c>
      <c r="Q630" s="17">
        <v>0.49842648835180198</v>
      </c>
      <c r="R630" s="17">
        <v>0.224881982564755</v>
      </c>
      <c r="S630" s="17">
        <v>0.20361537618047301</v>
      </c>
      <c r="T630" s="17">
        <v>0.17151817909779299</v>
      </c>
      <c r="U630" s="17">
        <v>0.31377219214132401</v>
      </c>
      <c r="V630" s="17">
        <v>0</v>
      </c>
      <c r="W630" s="17"/>
      <c r="X630" s="17">
        <v>0.21777882322498099</v>
      </c>
      <c r="Y630" s="17">
        <v>0.152770901950673</v>
      </c>
      <c r="Z630" s="17">
        <v>0.60836514315673396</v>
      </c>
      <c r="AA630" s="17" t="s">
        <v>295</v>
      </c>
      <c r="AB630" s="17" t="s">
        <v>295</v>
      </c>
      <c r="AC630" s="17"/>
      <c r="AD630" s="17">
        <v>0.27187396323011198</v>
      </c>
    </row>
    <row r="631" spans="2:30" x14ac:dyDescent="0.35">
      <c r="B631" t="s">
        <v>306</v>
      </c>
      <c r="C631" s="17">
        <v>0.178089932458735</v>
      </c>
      <c r="D631" s="17">
        <v>0.17912247132176101</v>
      </c>
      <c r="E631" s="17">
        <v>0.172291475715665</v>
      </c>
      <c r="F631" s="17"/>
      <c r="G631" s="17">
        <v>0.15573824196844599</v>
      </c>
      <c r="H631" s="17">
        <v>0.200478834002705</v>
      </c>
      <c r="I631" s="17">
        <v>0.37317247690051297</v>
      </c>
      <c r="J631" s="17"/>
      <c r="K631" s="17">
        <v>0.20172754393386499</v>
      </c>
      <c r="L631" s="17">
        <v>0.15426113597705901</v>
      </c>
      <c r="M631" s="17">
        <v>0</v>
      </c>
      <c r="N631" s="17">
        <v>0.27125935332678502</v>
      </c>
      <c r="O631" s="17">
        <v>0.334161937605574</v>
      </c>
      <c r="P631" s="17">
        <v>0.22263719666652301</v>
      </c>
      <c r="Q631" s="17">
        <v>0.18040357024095499</v>
      </c>
      <c r="R631" s="17">
        <v>0.258372672478415</v>
      </c>
      <c r="S631" s="17">
        <v>0</v>
      </c>
      <c r="T631" s="17">
        <v>0</v>
      </c>
      <c r="U631" s="17">
        <v>0.39761934594999698</v>
      </c>
      <c r="V631" s="17">
        <v>0</v>
      </c>
      <c r="W631" s="17"/>
      <c r="X631" s="17">
        <v>0.21292315510996401</v>
      </c>
      <c r="Y631" s="17">
        <v>0.12014807751695999</v>
      </c>
      <c r="Z631" s="17">
        <v>0</v>
      </c>
      <c r="AA631" s="17" t="s">
        <v>295</v>
      </c>
      <c r="AB631" s="17" t="s">
        <v>295</v>
      </c>
      <c r="AC631" s="17"/>
      <c r="AD631" s="17">
        <v>0.19633330212897199</v>
      </c>
    </row>
    <row r="632" spans="2:30" x14ac:dyDescent="0.35">
      <c r="B632" t="s">
        <v>307</v>
      </c>
      <c r="C632" s="17">
        <v>0.104007764748799</v>
      </c>
      <c r="D632" s="17">
        <v>6.8824215872194394E-2</v>
      </c>
      <c r="E632" s="17">
        <v>0.15320194977346599</v>
      </c>
      <c r="F632" s="17"/>
      <c r="G632" s="17">
        <v>6.9309995718561307E-2</v>
      </c>
      <c r="H632" s="17">
        <v>0.12673026333693499</v>
      </c>
      <c r="I632" s="17">
        <v>0.42763136038660399</v>
      </c>
      <c r="J632" s="17"/>
      <c r="K632" s="17">
        <v>0.14555486090445499</v>
      </c>
      <c r="L632" s="17">
        <v>0.117477162050624</v>
      </c>
      <c r="M632" s="17">
        <v>0.14160792486045501</v>
      </c>
      <c r="N632" s="17">
        <v>0</v>
      </c>
      <c r="O632" s="17">
        <v>0.334161937605574</v>
      </c>
      <c r="P632" s="17">
        <v>0</v>
      </c>
      <c r="Q632" s="17">
        <v>0.30293551401853402</v>
      </c>
      <c r="R632" s="17">
        <v>0</v>
      </c>
      <c r="S632" s="17">
        <v>0.18173699078809499</v>
      </c>
      <c r="T632" s="17">
        <v>0.17151817909779299</v>
      </c>
      <c r="U632" s="17">
        <v>0</v>
      </c>
      <c r="V632" s="17">
        <v>0</v>
      </c>
      <c r="W632" s="17"/>
      <c r="X632" s="17">
        <v>6.7700251031956704E-2</v>
      </c>
      <c r="Y632" s="17">
        <v>0.143270883266571</v>
      </c>
      <c r="Z632" s="17">
        <v>0.60836514315673396</v>
      </c>
      <c r="AA632" s="17" t="s">
        <v>295</v>
      </c>
      <c r="AB632" s="17" t="s">
        <v>295</v>
      </c>
      <c r="AC632" s="17"/>
      <c r="AD632" s="17">
        <v>0.12191036076502</v>
      </c>
    </row>
    <row r="633" spans="2:30" x14ac:dyDescent="0.35">
      <c r="B633" t="s">
        <v>50</v>
      </c>
      <c r="C633" s="17">
        <v>2.1011457792108699E-2</v>
      </c>
      <c r="D633" s="17">
        <v>4.15005480243388E-2</v>
      </c>
      <c r="E633" s="17">
        <v>0</v>
      </c>
      <c r="F633" s="17"/>
      <c r="G633" s="17">
        <v>2.6491112791065401E-2</v>
      </c>
      <c r="H633" s="17">
        <v>0</v>
      </c>
      <c r="I633" s="17">
        <v>0</v>
      </c>
      <c r="J633" s="17"/>
      <c r="K633" s="17">
        <v>0</v>
      </c>
      <c r="L633" s="17">
        <v>0</v>
      </c>
      <c r="M633" s="17">
        <v>7.6977349718367005E-2</v>
      </c>
      <c r="N633" s="17">
        <v>0</v>
      </c>
      <c r="O633" s="17">
        <v>0</v>
      </c>
      <c r="P633" s="17">
        <v>0</v>
      </c>
      <c r="Q633" s="17">
        <v>0</v>
      </c>
      <c r="R633" s="17">
        <v>0</v>
      </c>
      <c r="S633" s="17">
        <v>0.21645532112166899</v>
      </c>
      <c r="T633" s="17">
        <v>0</v>
      </c>
      <c r="U633" s="17">
        <v>0</v>
      </c>
      <c r="V633" s="17">
        <v>0</v>
      </c>
      <c r="W633" s="17"/>
      <c r="X633" s="17">
        <v>1.7259105295706598E-2</v>
      </c>
      <c r="Y633" s="17">
        <v>2.9857869889649599E-2</v>
      </c>
      <c r="Z633" s="17">
        <v>0</v>
      </c>
      <c r="AA633" s="17" t="s">
        <v>295</v>
      </c>
      <c r="AB633" s="17" t="s">
        <v>295</v>
      </c>
      <c r="AC633" s="17"/>
      <c r="AD633" s="17">
        <v>1.7422489305771002E-2</v>
      </c>
    </row>
    <row r="634" spans="2:30" x14ac:dyDescent="0.35">
      <c r="B634" t="s">
        <v>110</v>
      </c>
      <c r="C634" s="17">
        <v>1.2379902755465201E-2</v>
      </c>
      <c r="D634" s="17">
        <v>2.44520277423485E-2</v>
      </c>
      <c r="E634" s="17">
        <v>0</v>
      </c>
      <c r="F634" s="17"/>
      <c r="G634" s="17">
        <v>0</v>
      </c>
      <c r="H634" s="17">
        <v>9.44970020864975E-2</v>
      </c>
      <c r="I634" s="17">
        <v>0</v>
      </c>
      <c r="J634" s="17"/>
      <c r="K634" s="17">
        <v>0</v>
      </c>
      <c r="L634" s="17">
        <v>0</v>
      </c>
      <c r="M634" s="17">
        <v>0</v>
      </c>
      <c r="N634" s="17">
        <v>0</v>
      </c>
      <c r="O634" s="17">
        <v>0</v>
      </c>
      <c r="P634" s="17">
        <v>0</v>
      </c>
      <c r="Q634" s="17">
        <v>0</v>
      </c>
      <c r="R634" s="17">
        <v>0</v>
      </c>
      <c r="S634" s="17">
        <v>0</v>
      </c>
      <c r="T634" s="17">
        <v>0.17475897753241401</v>
      </c>
      <c r="U634" s="17">
        <v>0</v>
      </c>
      <c r="V634" s="17">
        <v>0</v>
      </c>
      <c r="W634" s="17"/>
      <c r="X634" s="17">
        <v>0</v>
      </c>
      <c r="Y634" s="17">
        <v>3.4301400357012499E-2</v>
      </c>
      <c r="Z634" s="17">
        <v>0</v>
      </c>
      <c r="AA634" s="17" t="s">
        <v>295</v>
      </c>
      <c r="AB634" s="17" t="s">
        <v>295</v>
      </c>
      <c r="AC634" s="17"/>
      <c r="AD634" s="17">
        <v>2.0015352170189099E-2</v>
      </c>
    </row>
    <row r="635" spans="2:30" x14ac:dyDescent="0.35">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row>
    <row r="636" spans="2:30" x14ac:dyDescent="0.35">
      <c r="B636" s="6" t="s">
        <v>316</v>
      </c>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row>
    <row r="637" spans="2:30" x14ac:dyDescent="0.35">
      <c r="B637" s="26" t="s">
        <v>297</v>
      </c>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row>
    <row r="638" spans="2:30" x14ac:dyDescent="0.35">
      <c r="B638" t="s">
        <v>310</v>
      </c>
      <c r="C638" s="17">
        <v>0.56716742724199598</v>
      </c>
      <c r="D638" s="17">
        <v>0.51508258364867698</v>
      </c>
      <c r="E638" s="17">
        <v>0.62507755273370402</v>
      </c>
      <c r="F638" s="17"/>
      <c r="G638" s="17">
        <v>0.60925139200178302</v>
      </c>
      <c r="H638" s="17">
        <v>0.42160917694611</v>
      </c>
      <c r="I638" s="17">
        <v>0.431287415095709</v>
      </c>
      <c r="J638" s="17"/>
      <c r="K638" s="17">
        <v>0.56136798650287301</v>
      </c>
      <c r="L638" s="17">
        <v>0.49413354819309302</v>
      </c>
      <c r="M638" s="17">
        <v>0.47926090399379001</v>
      </c>
      <c r="N638" s="17">
        <v>0.50944246369012602</v>
      </c>
      <c r="O638" s="17">
        <v>0.71983733783748005</v>
      </c>
      <c r="P638" s="17">
        <v>0.55566713431330295</v>
      </c>
      <c r="Q638" s="17">
        <v>0.62670271046408998</v>
      </c>
      <c r="R638" s="17">
        <v>0.75550281891744298</v>
      </c>
      <c r="S638" s="17">
        <v>0.40829623559137002</v>
      </c>
      <c r="T638" s="17">
        <v>0.808656273851173</v>
      </c>
      <c r="U638" s="17">
        <v>0.50570114336884198</v>
      </c>
      <c r="V638" s="17">
        <v>0.57992930269785803</v>
      </c>
      <c r="W638" s="17"/>
      <c r="X638" s="17">
        <v>0.61055143633408804</v>
      </c>
      <c r="Y638" s="17">
        <v>0.51816128192876898</v>
      </c>
      <c r="Z638" s="17">
        <v>0.71928080029992203</v>
      </c>
      <c r="AA638" s="17" t="s">
        <v>295</v>
      </c>
      <c r="AB638" s="17" t="s">
        <v>295</v>
      </c>
      <c r="AC638" s="17"/>
      <c r="AD638" s="17">
        <v>0.51055399873005203</v>
      </c>
    </row>
    <row r="639" spans="2:30" x14ac:dyDescent="0.35">
      <c r="B639" t="s">
        <v>311</v>
      </c>
      <c r="C639" s="17">
        <v>0.45587984039728702</v>
      </c>
      <c r="D639" s="17">
        <v>0.39703807837750998</v>
      </c>
      <c r="E639" s="17">
        <v>0.52665420412754005</v>
      </c>
      <c r="F639" s="17"/>
      <c r="G639" s="17">
        <v>0.48927234399316499</v>
      </c>
      <c r="H639" s="17">
        <v>0.29335273366564202</v>
      </c>
      <c r="I639" s="17">
        <v>0.42844806172710098</v>
      </c>
      <c r="J639" s="17"/>
      <c r="K639" s="17">
        <v>0.39556037449626602</v>
      </c>
      <c r="L639" s="17">
        <v>0.33887779509323701</v>
      </c>
      <c r="M639" s="17">
        <v>0.44051753696050799</v>
      </c>
      <c r="N639" s="17">
        <v>0.37718180131017698</v>
      </c>
      <c r="O639" s="17">
        <v>0.369806402952014</v>
      </c>
      <c r="P639" s="17">
        <v>0.46514676074717898</v>
      </c>
      <c r="Q639" s="17">
        <v>0.81957082991916397</v>
      </c>
      <c r="R639" s="17">
        <v>0.58258782581996305</v>
      </c>
      <c r="S639" s="17">
        <v>0.48679086611225503</v>
      </c>
      <c r="T639" s="17">
        <v>0.40044642480555498</v>
      </c>
      <c r="U639" s="17">
        <v>0.43290034162751501</v>
      </c>
      <c r="V639" s="17">
        <v>0.61464763303143199</v>
      </c>
      <c r="W639" s="17"/>
      <c r="X639" s="17">
        <v>0.42008603795757699</v>
      </c>
      <c r="Y639" s="17">
        <v>0.52573940066531299</v>
      </c>
      <c r="Z639" s="17">
        <v>0.28169543325557</v>
      </c>
      <c r="AA639" s="17" t="s">
        <v>295</v>
      </c>
      <c r="AB639" s="17" t="s">
        <v>295</v>
      </c>
      <c r="AC639" s="17"/>
      <c r="AD639" s="17">
        <v>0.420104256049463</v>
      </c>
    </row>
    <row r="640" spans="2:30" x14ac:dyDescent="0.35">
      <c r="B640" t="s">
        <v>312</v>
      </c>
      <c r="C640" s="17">
        <v>0.38913641247467801</v>
      </c>
      <c r="D640" s="17">
        <v>0.36028612644495001</v>
      </c>
      <c r="E640" s="17">
        <v>0.424184104653205</v>
      </c>
      <c r="F640" s="17"/>
      <c r="G640" s="17">
        <v>0.39174875927401698</v>
      </c>
      <c r="H640" s="17">
        <v>0.43392656555810899</v>
      </c>
      <c r="I640" s="17">
        <v>0.28870199994406798</v>
      </c>
      <c r="J640" s="17"/>
      <c r="K640" s="17">
        <v>0.42552361587689702</v>
      </c>
      <c r="L640" s="17">
        <v>0.20668759286095301</v>
      </c>
      <c r="M640" s="17">
        <v>0.32362400335445901</v>
      </c>
      <c r="N640" s="17">
        <v>0.44022552035979501</v>
      </c>
      <c r="O640" s="17">
        <v>0.195649962915769</v>
      </c>
      <c r="P640" s="17">
        <v>0.41826978282011401</v>
      </c>
      <c r="Q640" s="17">
        <v>0.24377853554492401</v>
      </c>
      <c r="R640" s="17">
        <v>0.56017430058256001</v>
      </c>
      <c r="S640" s="17">
        <v>0.39177546063551799</v>
      </c>
      <c r="T640" s="17">
        <v>0.46596325359854501</v>
      </c>
      <c r="U640" s="17">
        <v>0.50677535376246696</v>
      </c>
      <c r="V640" s="17">
        <v>0.81826300921190498</v>
      </c>
      <c r="W640" s="17"/>
      <c r="X640" s="17">
        <v>0.42473878856376301</v>
      </c>
      <c r="Y640" s="17">
        <v>0.32286511689630498</v>
      </c>
      <c r="Z640" s="17">
        <v>0.71928080029992203</v>
      </c>
      <c r="AA640" s="17" t="s">
        <v>295</v>
      </c>
      <c r="AB640" s="17" t="s">
        <v>295</v>
      </c>
      <c r="AC640" s="17"/>
      <c r="AD640" s="17">
        <v>0.33363532839409099</v>
      </c>
    </row>
    <row r="641" spans="2:30" x14ac:dyDescent="0.35">
      <c r="B641" t="s">
        <v>313</v>
      </c>
      <c r="C641" s="17">
        <v>0.37431353031283598</v>
      </c>
      <c r="D641" s="17">
        <v>0.31135251860362001</v>
      </c>
      <c r="E641" s="17">
        <v>0.42781242703627398</v>
      </c>
      <c r="F641" s="17"/>
      <c r="G641" s="17">
        <v>0.395777793347036</v>
      </c>
      <c r="H641" s="17">
        <v>0.25793761193183001</v>
      </c>
      <c r="I641" s="17">
        <v>0.37703005052412503</v>
      </c>
      <c r="J641" s="17"/>
      <c r="K641" s="17">
        <v>0.29345184824062498</v>
      </c>
      <c r="L641" s="17">
        <v>0.24279895830661899</v>
      </c>
      <c r="M641" s="17">
        <v>0.41475761936814298</v>
      </c>
      <c r="N641" s="17">
        <v>0.36625061902077799</v>
      </c>
      <c r="O641" s="17">
        <v>0.442053021920226</v>
      </c>
      <c r="P641" s="17">
        <v>0.26080216491945601</v>
      </c>
      <c r="Q641" s="17">
        <v>0.41786335676299602</v>
      </c>
      <c r="R641" s="17">
        <v>0.25183427297248101</v>
      </c>
      <c r="S641" s="17">
        <v>0.493860661377721</v>
      </c>
      <c r="T641" s="17">
        <v>0.26685610320965503</v>
      </c>
      <c r="U641" s="17">
        <v>0.61785445518049198</v>
      </c>
      <c r="V641" s="17">
        <v>0.81826300921190498</v>
      </c>
      <c r="W641" s="17"/>
      <c r="X641" s="17">
        <v>0.36093900993633099</v>
      </c>
      <c r="Y641" s="17">
        <v>0.41259918996977601</v>
      </c>
      <c r="Z641" s="17">
        <v>0.28169543325557</v>
      </c>
      <c r="AA641" s="17" t="s">
        <v>295</v>
      </c>
      <c r="AB641" s="17" t="s">
        <v>295</v>
      </c>
      <c r="AC641" s="17"/>
      <c r="AD641" s="17">
        <v>0.32848557179079402</v>
      </c>
    </row>
    <row r="642" spans="2:30" x14ac:dyDescent="0.35">
      <c r="B642" t="s">
        <v>314</v>
      </c>
      <c r="C642" s="17">
        <v>0.312985970046119</v>
      </c>
      <c r="D642" s="17">
        <v>0.31561558838492798</v>
      </c>
      <c r="E642" s="17">
        <v>0.32328665455597899</v>
      </c>
      <c r="F642" s="17"/>
      <c r="G642" s="17">
        <v>0.285708556774943</v>
      </c>
      <c r="H642" s="17">
        <v>0.404982032411349</v>
      </c>
      <c r="I642" s="17">
        <v>0.40507533899999498</v>
      </c>
      <c r="J642" s="17"/>
      <c r="K642" s="17">
        <v>0.46690845076638299</v>
      </c>
      <c r="L642" s="17">
        <v>0.30300040887012603</v>
      </c>
      <c r="M642" s="17">
        <v>0.35639343987668498</v>
      </c>
      <c r="N642" s="17">
        <v>5.7220498680209897E-2</v>
      </c>
      <c r="O642" s="17">
        <v>0.54225634962337599</v>
      </c>
      <c r="P642" s="17">
        <v>0.30457809440173</v>
      </c>
      <c r="Q642" s="17">
        <v>0.113085006287287</v>
      </c>
      <c r="R642" s="17">
        <v>0.32341646095755699</v>
      </c>
      <c r="S642" s="17">
        <v>0.43073404194820603</v>
      </c>
      <c r="T642" s="17">
        <v>0.33095185570511099</v>
      </c>
      <c r="U642" s="17">
        <v>0.25979691656418902</v>
      </c>
      <c r="V642" s="17">
        <v>0.39819231190976301</v>
      </c>
      <c r="W642" s="17"/>
      <c r="X642" s="17">
        <v>0.307248779485499</v>
      </c>
      <c r="Y642" s="17">
        <v>0.31371276539065102</v>
      </c>
      <c r="Z642" s="17">
        <v>0.71928080029992203</v>
      </c>
      <c r="AA642" s="17" t="s">
        <v>295</v>
      </c>
      <c r="AB642" s="17" t="s">
        <v>295</v>
      </c>
      <c r="AC642" s="17"/>
      <c r="AD642" s="17">
        <v>0.32855156875208502</v>
      </c>
    </row>
    <row r="643" spans="2:30" x14ac:dyDescent="0.35">
      <c r="B643" t="s">
        <v>315</v>
      </c>
      <c r="C643" s="17">
        <v>0.27683060948050497</v>
      </c>
      <c r="D643" s="17">
        <v>0.229557540478737</v>
      </c>
      <c r="E643" s="17">
        <v>0.34057367105890302</v>
      </c>
      <c r="F643" s="17"/>
      <c r="G643" s="17">
        <v>0.25559832186385401</v>
      </c>
      <c r="H643" s="17">
        <v>0.34231621172332499</v>
      </c>
      <c r="I643" s="17">
        <v>0.35897632828499898</v>
      </c>
      <c r="J643" s="17"/>
      <c r="K643" s="17">
        <v>0.17443453683200699</v>
      </c>
      <c r="L643" s="17">
        <v>0.19269639423274601</v>
      </c>
      <c r="M643" s="17">
        <v>0.38049562498572098</v>
      </c>
      <c r="N643" s="17">
        <v>0.22888199472084</v>
      </c>
      <c r="O643" s="17">
        <v>0.27198142149412902</v>
      </c>
      <c r="P643" s="17">
        <v>0.22040472971226699</v>
      </c>
      <c r="Q643" s="17">
        <v>0.54738211075398302</v>
      </c>
      <c r="R643" s="17">
        <v>0.187991426444959</v>
      </c>
      <c r="S643" s="17">
        <v>0.29939214518347901</v>
      </c>
      <c r="T643" s="17">
        <v>0.37611871483073001</v>
      </c>
      <c r="U643" s="17">
        <v>0.30239839819841302</v>
      </c>
      <c r="V643" s="17">
        <v>0</v>
      </c>
      <c r="W643" s="17"/>
      <c r="X643" s="17">
        <v>0.22936052570735899</v>
      </c>
      <c r="Y643" s="17">
        <v>0.35322675078261401</v>
      </c>
      <c r="Z643" s="17">
        <v>0.28071919970007803</v>
      </c>
      <c r="AA643" s="17" t="s">
        <v>295</v>
      </c>
      <c r="AB643" s="17" t="s">
        <v>295</v>
      </c>
      <c r="AC643" s="17"/>
      <c r="AD643" s="17">
        <v>0.30990718469585998</v>
      </c>
    </row>
    <row r="644" spans="2:30" x14ac:dyDescent="0.35">
      <c r="B644" t="s">
        <v>50</v>
      </c>
      <c r="C644" s="17">
        <v>5.8628233282119697E-2</v>
      </c>
      <c r="D644" s="17">
        <v>8.6263856434420597E-2</v>
      </c>
      <c r="E644" s="17">
        <v>2.5706683091745001E-2</v>
      </c>
      <c r="F644" s="17"/>
      <c r="G644" s="17">
        <v>5.99950099167725E-2</v>
      </c>
      <c r="H644" s="17">
        <v>6.1136157166421498E-2</v>
      </c>
      <c r="I644" s="17">
        <v>4.18485507402208E-2</v>
      </c>
      <c r="J644" s="17"/>
      <c r="K644" s="17">
        <v>0.102321389854111</v>
      </c>
      <c r="L644" s="17">
        <v>0</v>
      </c>
      <c r="M644" s="17">
        <v>0.13378766382964599</v>
      </c>
      <c r="N644" s="17">
        <v>0.13630336193921599</v>
      </c>
      <c r="O644" s="17">
        <v>0</v>
      </c>
      <c r="P644" s="17">
        <v>3.8001093823027701E-2</v>
      </c>
      <c r="Q644" s="17">
        <v>6.73441637935496E-2</v>
      </c>
      <c r="R644" s="17">
        <v>0</v>
      </c>
      <c r="S644" s="17">
        <v>6.5796401182252703E-2</v>
      </c>
      <c r="T644" s="17">
        <v>0</v>
      </c>
      <c r="U644" s="17">
        <v>0</v>
      </c>
      <c r="V644" s="17">
        <v>0</v>
      </c>
      <c r="W644" s="17"/>
      <c r="X644" s="17">
        <v>7.1774182332873707E-2</v>
      </c>
      <c r="Y644" s="17">
        <v>3.7488730591411501E-2</v>
      </c>
      <c r="Z644" s="17">
        <v>0</v>
      </c>
      <c r="AA644" s="17" t="s">
        <v>295</v>
      </c>
      <c r="AB644" s="17" t="s">
        <v>295</v>
      </c>
      <c r="AC644" s="17"/>
      <c r="AD644" s="17">
        <v>8.1204129503157599E-2</v>
      </c>
    </row>
    <row r="645" spans="2:30" x14ac:dyDescent="0.35">
      <c r="B645" t="s">
        <v>172</v>
      </c>
      <c r="C645" s="17">
        <v>1.4524642667220301E-2</v>
      </c>
      <c r="D645" s="17">
        <v>2.6331194924762699E-2</v>
      </c>
      <c r="E645" s="17">
        <v>0</v>
      </c>
      <c r="F645" s="17"/>
      <c r="G645" s="17">
        <v>0</v>
      </c>
      <c r="H645" s="17">
        <v>3.3985951138951802E-2</v>
      </c>
      <c r="I645" s="17">
        <v>0.11402430568196401</v>
      </c>
      <c r="J645" s="17"/>
      <c r="K645" s="17">
        <v>0</v>
      </c>
      <c r="L645" s="17">
        <v>0.15238797521155301</v>
      </c>
      <c r="M645" s="17">
        <v>0</v>
      </c>
      <c r="N645" s="17">
        <v>0</v>
      </c>
      <c r="O645" s="17">
        <v>0</v>
      </c>
      <c r="P645" s="17">
        <v>0</v>
      </c>
      <c r="Q645" s="17">
        <v>0</v>
      </c>
      <c r="R645" s="17">
        <v>0</v>
      </c>
      <c r="S645" s="17">
        <v>0</v>
      </c>
      <c r="T645" s="17">
        <v>0</v>
      </c>
      <c r="U645" s="17">
        <v>0</v>
      </c>
      <c r="V645" s="17">
        <v>0</v>
      </c>
      <c r="W645" s="17"/>
      <c r="X645" s="17">
        <v>1.6473869348342701E-2</v>
      </c>
      <c r="Y645" s="17">
        <v>0</v>
      </c>
      <c r="Z645" s="17">
        <v>0</v>
      </c>
      <c r="AA645" s="17" t="s">
        <v>295</v>
      </c>
      <c r="AB645" s="17" t="s">
        <v>295</v>
      </c>
      <c r="AC645" s="17"/>
      <c r="AD645" s="17">
        <v>1.57011298203696E-2</v>
      </c>
    </row>
    <row r="646" spans="2:30" x14ac:dyDescent="0.35">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row>
    <row r="647" spans="2:30" x14ac:dyDescent="0.35">
      <c r="B647" s="6" t="s">
        <v>322</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row>
    <row r="648" spans="2:30" x14ac:dyDescent="0.35">
      <c r="B648" s="26" t="s">
        <v>52</v>
      </c>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row>
    <row r="649" spans="2:30" x14ac:dyDescent="0.35">
      <c r="B649" t="s">
        <v>317</v>
      </c>
      <c r="C649" s="17">
        <v>0.21559594592661799</v>
      </c>
      <c r="D649" s="17">
        <v>0.22385866648887301</v>
      </c>
      <c r="E649" s="17">
        <v>0.20977372777157699</v>
      </c>
      <c r="F649" s="17"/>
      <c r="G649" s="17">
        <v>0.184743112213579</v>
      </c>
      <c r="H649" s="17">
        <v>0.18620603711317699</v>
      </c>
      <c r="I649" s="17">
        <v>0.26984054218829201</v>
      </c>
      <c r="J649" s="17"/>
      <c r="K649" s="17">
        <v>0.24905320613107601</v>
      </c>
      <c r="L649" s="17">
        <v>0.19077132445502501</v>
      </c>
      <c r="M649" s="17">
        <v>0.23241411530928899</v>
      </c>
      <c r="N649" s="17">
        <v>0.22050973223074699</v>
      </c>
      <c r="O649" s="17">
        <v>0.19942258442629199</v>
      </c>
      <c r="P649" s="17">
        <v>0.21275323488426401</v>
      </c>
      <c r="Q649" s="17">
        <v>0.21133906870313399</v>
      </c>
      <c r="R649" s="17">
        <v>0.15497222524676099</v>
      </c>
      <c r="S649" s="17">
        <v>0.20931129710504601</v>
      </c>
      <c r="T649" s="17">
        <v>0.229033473374606</v>
      </c>
      <c r="U649" s="17">
        <v>0.20209285136635499</v>
      </c>
      <c r="V649" s="17">
        <v>0.263454372908695</v>
      </c>
      <c r="W649" s="17"/>
      <c r="X649" s="17">
        <v>0.20195833860640899</v>
      </c>
      <c r="Y649" s="17">
        <v>0.19050578646991201</v>
      </c>
      <c r="Z649" s="17">
        <v>0.247892276008505</v>
      </c>
      <c r="AA649" s="17">
        <v>0.35159707049932498</v>
      </c>
      <c r="AB649" s="17">
        <v>0.447868875249336</v>
      </c>
      <c r="AC649" s="17"/>
      <c r="AD649" s="17">
        <v>0.23450575323541401</v>
      </c>
    </row>
    <row r="650" spans="2:30" x14ac:dyDescent="0.35">
      <c r="B650" t="s">
        <v>318</v>
      </c>
      <c r="C650" s="17">
        <v>0.51887847712986002</v>
      </c>
      <c r="D650" s="17">
        <v>0.52389681173080205</v>
      </c>
      <c r="E650" s="17">
        <v>0.50834254140350899</v>
      </c>
      <c r="F650" s="17"/>
      <c r="G650" s="17">
        <v>0.57516486480426199</v>
      </c>
      <c r="H650" s="17">
        <v>0.50825337516801505</v>
      </c>
      <c r="I650" s="17">
        <v>0.47928184441300298</v>
      </c>
      <c r="J650" s="17"/>
      <c r="K650" s="17">
        <v>0.468085628463773</v>
      </c>
      <c r="L650" s="17">
        <v>0.56281033341004705</v>
      </c>
      <c r="M650" s="17">
        <v>0.54618366764840698</v>
      </c>
      <c r="N650" s="17">
        <v>0.50156715328286905</v>
      </c>
      <c r="O650" s="17">
        <v>0.50925748720386699</v>
      </c>
      <c r="P650" s="17">
        <v>0.51625085413417604</v>
      </c>
      <c r="Q650" s="17">
        <v>0.479446249932866</v>
      </c>
      <c r="R650" s="17">
        <v>0.572088209300051</v>
      </c>
      <c r="S650" s="17">
        <v>0.489050138805805</v>
      </c>
      <c r="T650" s="17">
        <v>0.56613184303958497</v>
      </c>
      <c r="U650" s="17">
        <v>0.61899724183092197</v>
      </c>
      <c r="V650" s="17">
        <v>0.43510717601215199</v>
      </c>
      <c r="W650" s="17"/>
      <c r="X650" s="17">
        <v>0.50343822711998598</v>
      </c>
      <c r="Y650" s="17">
        <v>0.54244286513610596</v>
      </c>
      <c r="Z650" s="17">
        <v>0.54477306122997105</v>
      </c>
      <c r="AA650" s="17">
        <v>0.309575008564347</v>
      </c>
      <c r="AB650" s="17">
        <v>0.55213112475066395</v>
      </c>
      <c r="AC650" s="17"/>
      <c r="AD650" s="17">
        <v>0.48346866851655101</v>
      </c>
    </row>
    <row r="651" spans="2:30" x14ac:dyDescent="0.35">
      <c r="B651" t="s">
        <v>319</v>
      </c>
      <c r="C651" s="17">
        <v>0.149271731769474</v>
      </c>
      <c r="D651" s="17">
        <v>0.148031255026257</v>
      </c>
      <c r="E651" s="17">
        <v>0.15200141062939901</v>
      </c>
      <c r="F651" s="17"/>
      <c r="G651" s="17">
        <v>0.13815104693622299</v>
      </c>
      <c r="H651" s="17">
        <v>0.18248674529811501</v>
      </c>
      <c r="I651" s="17">
        <v>0.128341873012456</v>
      </c>
      <c r="J651" s="17"/>
      <c r="K651" s="17">
        <v>0.182042348033329</v>
      </c>
      <c r="L651" s="17">
        <v>0.122205744888082</v>
      </c>
      <c r="M651" s="17">
        <v>9.3143591599246997E-2</v>
      </c>
      <c r="N651" s="17">
        <v>0.171139802610076</v>
      </c>
      <c r="O651" s="17">
        <v>0.12401694389165201</v>
      </c>
      <c r="P651" s="17">
        <v>0.16309069428509501</v>
      </c>
      <c r="Q651" s="17">
        <v>0.20087062207484799</v>
      </c>
      <c r="R651" s="17">
        <v>8.6234843022358398E-2</v>
      </c>
      <c r="S651" s="17">
        <v>0.15820667507707001</v>
      </c>
      <c r="T651" s="17">
        <v>0.13263327861148</v>
      </c>
      <c r="U651" s="17">
        <v>0.160650938795044</v>
      </c>
      <c r="V651" s="17">
        <v>0.16048117778695101</v>
      </c>
      <c r="W651" s="17"/>
      <c r="X651" s="17">
        <v>0.158312565386589</v>
      </c>
      <c r="Y651" s="17">
        <v>0.16122988612349201</v>
      </c>
      <c r="Z651" s="17">
        <v>0.108416953666404</v>
      </c>
      <c r="AA651" s="17">
        <v>0.16590895454690399</v>
      </c>
      <c r="AB651" s="17">
        <v>0</v>
      </c>
      <c r="AC651" s="17"/>
      <c r="AD651" s="17">
        <v>0.15638243294399101</v>
      </c>
    </row>
    <row r="652" spans="2:30" x14ac:dyDescent="0.35">
      <c r="B652" t="s">
        <v>320</v>
      </c>
      <c r="C652" s="17">
        <v>4.2550138729684397E-2</v>
      </c>
      <c r="D652" s="17">
        <v>3.4341152699164199E-2</v>
      </c>
      <c r="E652" s="17">
        <v>5.0421657785438702E-2</v>
      </c>
      <c r="F652" s="17"/>
      <c r="G652" s="17">
        <v>3.1056877797041901E-2</v>
      </c>
      <c r="H652" s="17">
        <v>4.5260527179179402E-2</v>
      </c>
      <c r="I652" s="17">
        <v>5.0135719943602303E-2</v>
      </c>
      <c r="J652" s="17"/>
      <c r="K652" s="17">
        <v>4.9070759077055E-2</v>
      </c>
      <c r="L652" s="17">
        <v>2.8082415948465299E-2</v>
      </c>
      <c r="M652" s="17">
        <v>4.0970835329388201E-2</v>
      </c>
      <c r="N652" s="17">
        <v>3.4985803429176399E-2</v>
      </c>
      <c r="O652" s="17">
        <v>8.0911482599702905E-2</v>
      </c>
      <c r="P652" s="17">
        <v>5.1115668719580599E-2</v>
      </c>
      <c r="Q652" s="17">
        <v>3.0943013910328901E-2</v>
      </c>
      <c r="R652" s="17">
        <v>0.11612644746715001</v>
      </c>
      <c r="S652" s="17">
        <v>3.9796916007398903E-2</v>
      </c>
      <c r="T652" s="17">
        <v>1.38357913232362E-2</v>
      </c>
      <c r="U652" s="17">
        <v>0</v>
      </c>
      <c r="V652" s="17">
        <v>6.8717763721267297E-2</v>
      </c>
      <c r="W652" s="17"/>
      <c r="X652" s="17">
        <v>3.4966108697316298E-2</v>
      </c>
      <c r="Y652" s="17">
        <v>3.7936778480176098E-2</v>
      </c>
      <c r="Z652" s="17">
        <v>5.2439108519002901E-2</v>
      </c>
      <c r="AA652" s="17">
        <v>0.12097963917532401</v>
      </c>
      <c r="AB652" s="17">
        <v>0</v>
      </c>
      <c r="AC652" s="17"/>
      <c r="AD652" s="17">
        <v>4.3032416046670401E-2</v>
      </c>
    </row>
    <row r="653" spans="2:30" x14ac:dyDescent="0.35">
      <c r="B653" t="s">
        <v>321</v>
      </c>
      <c r="C653" s="17">
        <v>8.2013141664002906E-3</v>
      </c>
      <c r="D653" s="17">
        <v>7.7692328763127498E-3</v>
      </c>
      <c r="E653" s="17">
        <v>8.84799555763836E-3</v>
      </c>
      <c r="F653" s="17"/>
      <c r="G653" s="17">
        <v>8.2419717929249799E-3</v>
      </c>
      <c r="H653" s="17">
        <v>8.1056421396345901E-3</v>
      </c>
      <c r="I653" s="17">
        <v>8.2540274786215007E-3</v>
      </c>
      <c r="J653" s="17"/>
      <c r="K653" s="17">
        <v>6.7488559317516496E-3</v>
      </c>
      <c r="L653" s="17">
        <v>0</v>
      </c>
      <c r="M653" s="17">
        <v>2.0742985573576699E-2</v>
      </c>
      <c r="N653" s="17">
        <v>0</v>
      </c>
      <c r="O653" s="17">
        <v>0</v>
      </c>
      <c r="P653" s="17">
        <v>9.4397540135076393E-3</v>
      </c>
      <c r="Q653" s="17">
        <v>2.1785303938619199E-2</v>
      </c>
      <c r="R653" s="17">
        <v>2.0472070735097499E-2</v>
      </c>
      <c r="S653" s="17">
        <v>1.78055915959562E-2</v>
      </c>
      <c r="T653" s="17">
        <v>0</v>
      </c>
      <c r="U653" s="17">
        <v>0</v>
      </c>
      <c r="V653" s="17">
        <v>0</v>
      </c>
      <c r="W653" s="17"/>
      <c r="X653" s="17">
        <v>3.8225268429226199E-3</v>
      </c>
      <c r="Y653" s="17">
        <v>1.07038577238778E-2</v>
      </c>
      <c r="Z653" s="17">
        <v>0</v>
      </c>
      <c r="AA653" s="17">
        <v>1.9209091952925101E-2</v>
      </c>
      <c r="AB653" s="17">
        <v>0</v>
      </c>
      <c r="AC653" s="17"/>
      <c r="AD653" s="17">
        <v>1.09017173029181E-2</v>
      </c>
    </row>
    <row r="654" spans="2:30" x14ac:dyDescent="0.35">
      <c r="B654" t="s">
        <v>50</v>
      </c>
      <c r="C654" s="17">
        <v>6.5502392277964006E-2</v>
      </c>
      <c r="D654" s="17">
        <v>6.21028811785896E-2</v>
      </c>
      <c r="E654" s="17">
        <v>7.0612666852438194E-2</v>
      </c>
      <c r="F654" s="17"/>
      <c r="G654" s="17">
        <v>6.26421264559687E-2</v>
      </c>
      <c r="H654" s="17">
        <v>6.9687673101878303E-2</v>
      </c>
      <c r="I654" s="17">
        <v>6.4145992964024304E-2</v>
      </c>
      <c r="J654" s="17"/>
      <c r="K654" s="17">
        <v>4.4999202363015099E-2</v>
      </c>
      <c r="L654" s="17">
        <v>9.6130181298380205E-2</v>
      </c>
      <c r="M654" s="17">
        <v>6.6544804540091901E-2</v>
      </c>
      <c r="N654" s="17">
        <v>7.1797508447131897E-2</v>
      </c>
      <c r="O654" s="17">
        <v>8.6391501878485405E-2</v>
      </c>
      <c r="P654" s="17">
        <v>4.7349793963376199E-2</v>
      </c>
      <c r="Q654" s="17">
        <v>5.5615741440203398E-2</v>
      </c>
      <c r="R654" s="17">
        <v>5.0106204228581301E-2</v>
      </c>
      <c r="S654" s="17">
        <v>8.5829381408724995E-2</v>
      </c>
      <c r="T654" s="17">
        <v>5.8365613651091802E-2</v>
      </c>
      <c r="U654" s="17">
        <v>1.8258968007679101E-2</v>
      </c>
      <c r="V654" s="17">
        <v>7.2239509570934293E-2</v>
      </c>
      <c r="W654" s="17"/>
      <c r="X654" s="17">
        <v>9.7502233346777503E-2</v>
      </c>
      <c r="Y654" s="17">
        <v>5.7180826066436999E-2</v>
      </c>
      <c r="Z654" s="17">
        <v>4.6478600576116601E-2</v>
      </c>
      <c r="AA654" s="17">
        <v>3.2730235261174398E-2</v>
      </c>
      <c r="AB654" s="17">
        <v>0</v>
      </c>
      <c r="AC654" s="17"/>
      <c r="AD654" s="17">
        <v>7.1709011954456406E-2</v>
      </c>
    </row>
    <row r="655" spans="2:30" x14ac:dyDescent="0.35">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row>
    <row r="656" spans="2:30" x14ac:dyDescent="0.35">
      <c r="B656" s="6" t="s">
        <v>328</v>
      </c>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row>
    <row r="657" spans="2:30" x14ac:dyDescent="0.35">
      <c r="B657" s="26" t="s">
        <v>329</v>
      </c>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row>
    <row r="658" spans="2:30" x14ac:dyDescent="0.35">
      <c r="B658" t="s">
        <v>323</v>
      </c>
      <c r="C658" s="17">
        <v>0.48512186680080699</v>
      </c>
      <c r="D658" s="17">
        <v>0.44183370511430903</v>
      </c>
      <c r="E658" s="17">
        <v>0.51764679481867104</v>
      </c>
      <c r="F658" s="17"/>
      <c r="G658" s="17">
        <v>0.48147263000278701</v>
      </c>
      <c r="H658" s="17">
        <v>0.54510641669516502</v>
      </c>
      <c r="I658" s="17">
        <v>0.41922482957287499</v>
      </c>
      <c r="J658" s="17"/>
      <c r="K658" s="17">
        <v>0.43925340424362902</v>
      </c>
      <c r="L658" s="17">
        <v>0.52792487514804698</v>
      </c>
      <c r="M658" s="17">
        <v>0.66859565343731697</v>
      </c>
      <c r="N658" s="17">
        <v>0.33773696784616603</v>
      </c>
      <c r="O658" s="17">
        <v>0.39997692052061201</v>
      </c>
      <c r="P658" s="17">
        <v>0.45852071604282801</v>
      </c>
      <c r="Q658" s="17">
        <v>0.72430304467551099</v>
      </c>
      <c r="R658" s="17">
        <v>0.48069201496986802</v>
      </c>
      <c r="S658" s="17">
        <v>0.326669602538051</v>
      </c>
      <c r="T658" s="17">
        <v>0.40121954497509399</v>
      </c>
      <c r="U658" s="17">
        <v>0.63229698876866802</v>
      </c>
      <c r="V658" s="17">
        <v>0.684817438092994</v>
      </c>
      <c r="W658" s="17"/>
      <c r="X658" s="17">
        <v>0.54805807631728098</v>
      </c>
      <c r="Y658" s="17">
        <v>0.46720357447600103</v>
      </c>
      <c r="Z658" s="17">
        <v>0.61685397624901495</v>
      </c>
      <c r="AA658" s="17">
        <v>0.122283622320932</v>
      </c>
      <c r="AB658" s="17" t="s">
        <v>295</v>
      </c>
      <c r="AC658" s="17"/>
      <c r="AD658" s="17">
        <v>0.49289372077890098</v>
      </c>
    </row>
    <row r="659" spans="2:30" x14ac:dyDescent="0.35">
      <c r="B659" t="s">
        <v>324</v>
      </c>
      <c r="C659" s="17">
        <v>0.48343475378242401</v>
      </c>
      <c r="D659" s="17">
        <v>0.437138288489891</v>
      </c>
      <c r="E659" s="17">
        <v>0.518837526724786</v>
      </c>
      <c r="F659" s="17"/>
      <c r="G659" s="17">
        <v>0.47307427772626398</v>
      </c>
      <c r="H659" s="17">
        <v>0.49441479574497899</v>
      </c>
      <c r="I659" s="17">
        <v>0.47932956657898801</v>
      </c>
      <c r="J659" s="17"/>
      <c r="K659" s="17">
        <v>0.52805453060530405</v>
      </c>
      <c r="L659" s="17">
        <v>0.53700578697448698</v>
      </c>
      <c r="M659" s="17">
        <v>0.50953549574621504</v>
      </c>
      <c r="N659" s="17">
        <v>0.41127748166366801</v>
      </c>
      <c r="O659" s="17">
        <v>0.226376594008737</v>
      </c>
      <c r="P659" s="17">
        <v>0.54732223103344302</v>
      </c>
      <c r="Q659" s="17">
        <v>0.68031921001541096</v>
      </c>
      <c r="R659" s="17">
        <v>0.48828091471621698</v>
      </c>
      <c r="S659" s="17">
        <v>0.38746387921384301</v>
      </c>
      <c r="T659" s="17">
        <v>0.40318217230853298</v>
      </c>
      <c r="U659" s="17">
        <v>0.63229698876866802</v>
      </c>
      <c r="V659" s="17">
        <v>0.315182561907006</v>
      </c>
      <c r="W659" s="17"/>
      <c r="X659" s="17">
        <v>0.536288923989378</v>
      </c>
      <c r="Y659" s="17">
        <v>0.49139998418666803</v>
      </c>
      <c r="Z659" s="17">
        <v>0.48218970802248301</v>
      </c>
      <c r="AA659" s="17">
        <v>0.36738769870496901</v>
      </c>
      <c r="AB659" s="17" t="s">
        <v>295</v>
      </c>
      <c r="AC659" s="17"/>
      <c r="AD659" s="17">
        <v>0.45720548289054103</v>
      </c>
    </row>
    <row r="660" spans="2:30" x14ac:dyDescent="0.35">
      <c r="B660" t="s">
        <v>325</v>
      </c>
      <c r="C660" s="17">
        <v>0.464219404107101</v>
      </c>
      <c r="D660" s="17">
        <v>0.43592568038139901</v>
      </c>
      <c r="E660" s="17">
        <v>0.49135297010824203</v>
      </c>
      <c r="F660" s="17"/>
      <c r="G660" s="17">
        <v>0.43817612814536699</v>
      </c>
      <c r="H660" s="17">
        <v>0.52553260445326899</v>
      </c>
      <c r="I660" s="17">
        <v>0.41518095057507098</v>
      </c>
      <c r="J660" s="17"/>
      <c r="K660" s="17">
        <v>0.51868289770472098</v>
      </c>
      <c r="L660" s="17">
        <v>0.38568293885427501</v>
      </c>
      <c r="M660" s="17">
        <v>0.59615860529453701</v>
      </c>
      <c r="N660" s="17">
        <v>0.336239536062238</v>
      </c>
      <c r="O660" s="17">
        <v>0.14623951492861201</v>
      </c>
      <c r="P660" s="17">
        <v>0.49190413132155603</v>
      </c>
      <c r="Q660" s="17">
        <v>0.598678893112358</v>
      </c>
      <c r="R660" s="17">
        <v>0.58225702859101203</v>
      </c>
      <c r="S660" s="17">
        <v>0.51346282311996005</v>
      </c>
      <c r="T660" s="17">
        <v>0.40726633488828301</v>
      </c>
      <c r="U660" s="17">
        <v>0.60666494641337099</v>
      </c>
      <c r="V660" s="17">
        <v>0.35044450738982702</v>
      </c>
      <c r="W660" s="17"/>
      <c r="X660" s="17">
        <v>0.477220255212913</v>
      </c>
      <c r="Y660" s="17">
        <v>0.49748037198126399</v>
      </c>
      <c r="Z660" s="17">
        <v>0.40495282943081301</v>
      </c>
      <c r="AA660" s="17">
        <v>0.32274522832205899</v>
      </c>
      <c r="AB660" s="17" t="s">
        <v>295</v>
      </c>
      <c r="AC660" s="17"/>
      <c r="AD660" s="17">
        <v>0.475648389853989</v>
      </c>
    </row>
    <row r="661" spans="2:30" x14ac:dyDescent="0.35">
      <c r="B661" t="s">
        <v>326</v>
      </c>
      <c r="C661" s="17">
        <v>0.25828331436999102</v>
      </c>
      <c r="D661" s="17">
        <v>0.23840271788176701</v>
      </c>
      <c r="E661" s="17">
        <v>0.27355313292247402</v>
      </c>
      <c r="F661" s="17"/>
      <c r="G661" s="17">
        <v>0.262134682702371</v>
      </c>
      <c r="H661" s="17">
        <v>0.25027550234731599</v>
      </c>
      <c r="I661" s="17">
        <v>0.26431856372442503</v>
      </c>
      <c r="J661" s="17"/>
      <c r="K661" s="17">
        <v>0.27404180897756197</v>
      </c>
      <c r="L661" s="17">
        <v>0.286235037479312</v>
      </c>
      <c r="M661" s="17">
        <v>0.44941512695559999</v>
      </c>
      <c r="N661" s="17">
        <v>0.15974107864053499</v>
      </c>
      <c r="O661" s="17">
        <v>0.38756878927594302</v>
      </c>
      <c r="P661" s="17">
        <v>0.22832603804031201</v>
      </c>
      <c r="Q661" s="17">
        <v>0.216398211102275</v>
      </c>
      <c r="R661" s="17">
        <v>0.31645457230374102</v>
      </c>
      <c r="S661" s="17">
        <v>0.28725207911655598</v>
      </c>
      <c r="T661" s="17">
        <v>0</v>
      </c>
      <c r="U661" s="17">
        <v>0.12530578013788099</v>
      </c>
      <c r="V661" s="17">
        <v>0.338061570261183</v>
      </c>
      <c r="W661" s="17"/>
      <c r="X661" s="17">
        <v>0.304952586676211</v>
      </c>
      <c r="Y661" s="17">
        <v>0.27144542970447699</v>
      </c>
      <c r="Z661" s="17">
        <v>0.22009412293351599</v>
      </c>
      <c r="AA661" s="17">
        <v>0.122283622320932</v>
      </c>
      <c r="AB661" s="17" t="s">
        <v>295</v>
      </c>
      <c r="AC661" s="17"/>
      <c r="AD661" s="17">
        <v>0.27304267394127002</v>
      </c>
    </row>
    <row r="662" spans="2:30" x14ac:dyDescent="0.35">
      <c r="B662" t="s">
        <v>327</v>
      </c>
      <c r="C662" s="17">
        <v>0.247534368734175</v>
      </c>
      <c r="D662" s="17">
        <v>0.34643244917028498</v>
      </c>
      <c r="E662" s="17">
        <v>0.15640398816182899</v>
      </c>
      <c r="F662" s="17"/>
      <c r="G662" s="17">
        <v>0.23720812570445601</v>
      </c>
      <c r="H662" s="17">
        <v>0.19787757907138201</v>
      </c>
      <c r="I662" s="17">
        <v>0.31304313564568798</v>
      </c>
      <c r="J662" s="17"/>
      <c r="K662" s="17">
        <v>0.22462494292860299</v>
      </c>
      <c r="L662" s="17">
        <v>0.36739233800979598</v>
      </c>
      <c r="M662" s="17">
        <v>0.18967884191242201</v>
      </c>
      <c r="N662" s="17">
        <v>0.27373341554889202</v>
      </c>
      <c r="O662" s="17">
        <v>0.47345091542492301</v>
      </c>
      <c r="P662" s="17">
        <v>0.14275199813612399</v>
      </c>
      <c r="Q662" s="17">
        <v>0.1715249156202</v>
      </c>
      <c r="R662" s="17">
        <v>9.1871659712849496E-2</v>
      </c>
      <c r="S662" s="17">
        <v>0.33111151086485802</v>
      </c>
      <c r="T662" s="17">
        <v>0.20970542483847099</v>
      </c>
      <c r="U662" s="17">
        <v>0.28078140228602999</v>
      </c>
      <c r="V662" s="17">
        <v>0</v>
      </c>
      <c r="W662" s="17"/>
      <c r="X662" s="17">
        <v>0.30920519548460901</v>
      </c>
      <c r="Y662" s="17">
        <v>0.227144225287847</v>
      </c>
      <c r="Z662" s="17">
        <v>0.170963940271533</v>
      </c>
      <c r="AA662" s="17">
        <v>0.38016037666328101</v>
      </c>
      <c r="AB662" s="17" t="s">
        <v>295</v>
      </c>
      <c r="AC662" s="17"/>
      <c r="AD662" s="17">
        <v>0.23312480702465299</v>
      </c>
    </row>
    <row r="663" spans="2:30" x14ac:dyDescent="0.35">
      <c r="B663" t="s">
        <v>50</v>
      </c>
      <c r="C663" s="17">
        <v>4.4767528032516497E-2</v>
      </c>
      <c r="D663" s="17">
        <v>5.79797551019983E-2</v>
      </c>
      <c r="E663" s="17">
        <v>3.2804907333988199E-2</v>
      </c>
      <c r="F663" s="17"/>
      <c r="G663" s="17">
        <v>2.0353824557850401E-2</v>
      </c>
      <c r="H663" s="17">
        <v>3.7178008627264898E-2</v>
      </c>
      <c r="I663" s="17">
        <v>7.3526784864345607E-2</v>
      </c>
      <c r="J663" s="17"/>
      <c r="K663" s="17">
        <v>0</v>
      </c>
      <c r="L663" s="17">
        <v>5.2831255090024697E-2</v>
      </c>
      <c r="M663" s="17">
        <v>0</v>
      </c>
      <c r="N663" s="17">
        <v>0.16800646176574199</v>
      </c>
      <c r="O663" s="17">
        <v>7.2877859450645996E-2</v>
      </c>
      <c r="P663" s="17">
        <v>9.3702440219291194E-2</v>
      </c>
      <c r="Q663" s="17">
        <v>4.70744181231217E-2</v>
      </c>
      <c r="R663" s="17">
        <v>0</v>
      </c>
      <c r="S663" s="17">
        <v>3.3709845113777698E-2</v>
      </c>
      <c r="T663" s="17">
        <v>0</v>
      </c>
      <c r="U663" s="17">
        <v>0</v>
      </c>
      <c r="V663" s="17">
        <v>0</v>
      </c>
      <c r="W663" s="17"/>
      <c r="X663" s="17">
        <v>0</v>
      </c>
      <c r="Y663" s="17">
        <v>2.8575388007078501E-2</v>
      </c>
      <c r="Z663" s="17">
        <v>8.0840259311637103E-2</v>
      </c>
      <c r="AA663" s="17">
        <v>0.240162761842074</v>
      </c>
      <c r="AB663" s="17" t="s">
        <v>295</v>
      </c>
      <c r="AC663" s="17"/>
      <c r="AD663" s="17">
        <v>5.6458569113554902E-2</v>
      </c>
    </row>
    <row r="664" spans="2:30" x14ac:dyDescent="0.35">
      <c r="B664" t="s">
        <v>110</v>
      </c>
      <c r="C664" s="17">
        <v>2.77847872753385E-2</v>
      </c>
      <c r="D664" s="17">
        <v>2.0479439907023299E-2</v>
      </c>
      <c r="E664" s="17">
        <v>3.53507862887412E-2</v>
      </c>
      <c r="F664" s="17"/>
      <c r="G664" s="17">
        <v>1.6189540795405799E-2</v>
      </c>
      <c r="H664" s="17">
        <v>2.6212132217594199E-2</v>
      </c>
      <c r="I664" s="17">
        <v>3.9110202547262003E-2</v>
      </c>
      <c r="J664" s="17"/>
      <c r="K664" s="17">
        <v>0</v>
      </c>
      <c r="L664" s="17">
        <v>0</v>
      </c>
      <c r="M664" s="17">
        <v>6.1956494108533301E-2</v>
      </c>
      <c r="N664" s="17">
        <v>0</v>
      </c>
      <c r="O664" s="17">
        <v>6.6102435848488003E-2</v>
      </c>
      <c r="P664" s="17">
        <v>0</v>
      </c>
      <c r="Q664" s="17">
        <v>3.9602684261561903E-2</v>
      </c>
      <c r="R664" s="17">
        <v>0.10128839910524701</v>
      </c>
      <c r="S664" s="17">
        <v>8.2506181501660697E-2</v>
      </c>
      <c r="T664" s="17">
        <v>0</v>
      </c>
      <c r="U664" s="17">
        <v>0</v>
      </c>
      <c r="V664" s="17">
        <v>0</v>
      </c>
      <c r="W664" s="17"/>
      <c r="X664" s="17">
        <v>0</v>
      </c>
      <c r="Y664" s="17">
        <v>2.7329230006797101E-2</v>
      </c>
      <c r="Z664" s="17">
        <v>8.9998095808838705E-2</v>
      </c>
      <c r="AA664" s="17">
        <v>0</v>
      </c>
      <c r="AB664" s="17" t="s">
        <v>295</v>
      </c>
      <c r="AC664" s="17"/>
      <c r="AD664" s="17">
        <v>3.3145868431029901E-2</v>
      </c>
    </row>
    <row r="665" spans="2:30"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row>
    <row r="666" spans="2:30" x14ac:dyDescent="0.35">
      <c r="B666" s="6" t="s">
        <v>336</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row>
    <row r="667" spans="2:30" x14ac:dyDescent="0.35">
      <c r="B667" s="26" t="s">
        <v>337</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row>
    <row r="668" spans="2:30" x14ac:dyDescent="0.35">
      <c r="B668" t="s">
        <v>330</v>
      </c>
      <c r="C668" s="17">
        <v>0.60040450305510795</v>
      </c>
      <c r="D668" s="17">
        <v>0.607067329615123</v>
      </c>
      <c r="E668" s="17">
        <v>0.59578325043148905</v>
      </c>
      <c r="F668" s="17"/>
      <c r="G668" s="17">
        <v>0.50359677139652603</v>
      </c>
      <c r="H668" s="17">
        <v>0.58958432790258597</v>
      </c>
      <c r="I668" s="17">
        <v>0.69588658865609099</v>
      </c>
      <c r="J668" s="17"/>
      <c r="K668" s="17">
        <v>0.72516036031310105</v>
      </c>
      <c r="L668" s="17">
        <v>0.59903705092480197</v>
      </c>
      <c r="M668" s="17">
        <v>0.65373221867809805</v>
      </c>
      <c r="N668" s="17">
        <v>0.534971302126521</v>
      </c>
      <c r="O668" s="17">
        <v>0.52955826423110697</v>
      </c>
      <c r="P668" s="17">
        <v>0.51053622371461804</v>
      </c>
      <c r="Q668" s="17">
        <v>0.60767302176883298</v>
      </c>
      <c r="R668" s="17">
        <v>0.62829874822017595</v>
      </c>
      <c r="S668" s="17">
        <v>0.60893156204258103</v>
      </c>
      <c r="T668" s="17">
        <v>0.61891751693251595</v>
      </c>
      <c r="U668" s="17">
        <v>0.51655181942364903</v>
      </c>
      <c r="V668" s="17">
        <v>0.52336458058491597</v>
      </c>
      <c r="W668" s="17"/>
      <c r="X668" s="17">
        <v>0.519258379767365</v>
      </c>
      <c r="Y668" s="17">
        <v>0.603761319613904</v>
      </c>
      <c r="Z668" s="17">
        <v>0.68335597577687801</v>
      </c>
      <c r="AA668" s="17">
        <v>0.60810578442740704</v>
      </c>
      <c r="AB668" s="17">
        <v>0.69405943285823901</v>
      </c>
      <c r="AC668" s="17"/>
      <c r="AD668" s="17">
        <v>0.61275531856992205</v>
      </c>
    </row>
    <row r="669" spans="2:30" x14ac:dyDescent="0.35">
      <c r="B669" t="s">
        <v>331</v>
      </c>
      <c r="C669" s="17">
        <v>0.58985158412601602</v>
      </c>
      <c r="D669" s="17">
        <v>0.582997441488604</v>
      </c>
      <c r="E669" s="17">
        <v>0.58911200754007198</v>
      </c>
      <c r="F669" s="17"/>
      <c r="G669" s="17">
        <v>0.49290728960665497</v>
      </c>
      <c r="H669" s="17">
        <v>0.62364860524155497</v>
      </c>
      <c r="I669" s="17">
        <v>0.64723444073060499</v>
      </c>
      <c r="J669" s="17"/>
      <c r="K669" s="17">
        <v>0.69725594425656401</v>
      </c>
      <c r="L669" s="17">
        <v>0.598312783955529</v>
      </c>
      <c r="M669" s="17">
        <v>0.53378446718898598</v>
      </c>
      <c r="N669" s="17">
        <v>0.59807355124758499</v>
      </c>
      <c r="O669" s="17">
        <v>0.57973709187954803</v>
      </c>
      <c r="P669" s="17">
        <v>0.52131019283270197</v>
      </c>
      <c r="Q669" s="17">
        <v>0.61348555684536599</v>
      </c>
      <c r="R669" s="17">
        <v>0.58047339356573602</v>
      </c>
      <c r="S669" s="17">
        <v>0.55789243743283401</v>
      </c>
      <c r="T669" s="17">
        <v>0.61418427013579702</v>
      </c>
      <c r="U669" s="17">
        <v>0.58405834059389705</v>
      </c>
      <c r="V669" s="17">
        <v>0.43406188366732601</v>
      </c>
      <c r="W669" s="17"/>
      <c r="X669" s="17">
        <v>0.49659508498368898</v>
      </c>
      <c r="Y669" s="17">
        <v>0.60621624316490896</v>
      </c>
      <c r="Z669" s="17">
        <v>0.711361429689225</v>
      </c>
      <c r="AA669" s="17">
        <v>0.51734463498349703</v>
      </c>
      <c r="AB669" s="17">
        <v>0.641907909221065</v>
      </c>
      <c r="AC669" s="17"/>
      <c r="AD669" s="17">
        <v>0.58975691862530799</v>
      </c>
    </row>
    <row r="670" spans="2:30" x14ac:dyDescent="0.35">
      <c r="B670" t="s">
        <v>332</v>
      </c>
      <c r="C670" s="17">
        <v>0.563960175260942</v>
      </c>
      <c r="D670" s="17">
        <v>0.52626892052355301</v>
      </c>
      <c r="E670" s="17">
        <v>0.60952398258242402</v>
      </c>
      <c r="F670" s="17"/>
      <c r="G670" s="17">
        <v>0.50807466604176699</v>
      </c>
      <c r="H670" s="17">
        <v>0.586209952308273</v>
      </c>
      <c r="I670" s="17">
        <v>0.59466954201347</v>
      </c>
      <c r="J670" s="17"/>
      <c r="K670" s="17">
        <v>0.54942288296816399</v>
      </c>
      <c r="L670" s="17">
        <v>0.50943686481699502</v>
      </c>
      <c r="M670" s="17">
        <v>0.65343492219821897</v>
      </c>
      <c r="N670" s="17">
        <v>0.54166646985508904</v>
      </c>
      <c r="O670" s="17">
        <v>0.55550902480962205</v>
      </c>
      <c r="P670" s="17">
        <v>0.53261835265460999</v>
      </c>
      <c r="Q670" s="17">
        <v>0.65364178557175401</v>
      </c>
      <c r="R670" s="17">
        <v>0.70150700419967305</v>
      </c>
      <c r="S670" s="17">
        <v>0.60191719310243597</v>
      </c>
      <c r="T670" s="17">
        <v>0.540976030890575</v>
      </c>
      <c r="U670" s="17">
        <v>0.47174541271036102</v>
      </c>
      <c r="V670" s="17">
        <v>0.452167070686673</v>
      </c>
      <c r="W670" s="17"/>
      <c r="X670" s="17">
        <v>0.549088173923582</v>
      </c>
      <c r="Y670" s="17">
        <v>0.57338353845457901</v>
      </c>
      <c r="Z670" s="17">
        <v>0.57891770956653699</v>
      </c>
      <c r="AA670" s="17">
        <v>0.60533156364737895</v>
      </c>
      <c r="AB670" s="17">
        <v>0.141321009383095</v>
      </c>
      <c r="AC670" s="17"/>
      <c r="AD670" s="17">
        <v>0.57521162848891705</v>
      </c>
    </row>
    <row r="671" spans="2:30" x14ac:dyDescent="0.35">
      <c r="B671" t="s">
        <v>333</v>
      </c>
      <c r="C671" s="17">
        <v>0.41400381716288098</v>
      </c>
      <c r="D671" s="17">
        <v>0.41788064946266301</v>
      </c>
      <c r="E671" s="17">
        <v>0.41121238567129298</v>
      </c>
      <c r="F671" s="17"/>
      <c r="G671" s="17">
        <v>0.34901005592550999</v>
      </c>
      <c r="H671" s="17">
        <v>0.378011481726858</v>
      </c>
      <c r="I671" s="17">
        <v>0.50271711514690598</v>
      </c>
      <c r="J671" s="17"/>
      <c r="K671" s="17">
        <v>0.46226750982991299</v>
      </c>
      <c r="L671" s="17">
        <v>0.37793061628519398</v>
      </c>
      <c r="M671" s="17">
        <v>0.48230641458498202</v>
      </c>
      <c r="N671" s="17">
        <v>0.42772049555395297</v>
      </c>
      <c r="O671" s="17">
        <v>0.36276818566376401</v>
      </c>
      <c r="P671" s="17">
        <v>0.34923675688889699</v>
      </c>
      <c r="Q671" s="17">
        <v>0.395297056651013</v>
      </c>
      <c r="R671" s="17">
        <v>0.196900389712131</v>
      </c>
      <c r="S671" s="17">
        <v>0.45236217061851203</v>
      </c>
      <c r="T671" s="17">
        <v>0.44632910844340001</v>
      </c>
      <c r="U671" s="17">
        <v>0.47864239441460199</v>
      </c>
      <c r="V671" s="17">
        <v>0.43804115225406098</v>
      </c>
      <c r="W671" s="17"/>
      <c r="X671" s="17">
        <v>0.40508947689035502</v>
      </c>
      <c r="Y671" s="17">
        <v>0.40620453806047102</v>
      </c>
      <c r="Z671" s="17">
        <v>0.46715646716820203</v>
      </c>
      <c r="AA671" s="17">
        <v>0.36715925697408702</v>
      </c>
      <c r="AB671" s="17">
        <v>0.47116742362490699</v>
      </c>
      <c r="AC671" s="17"/>
      <c r="AD671" s="17">
        <v>0.410591479162011</v>
      </c>
    </row>
    <row r="672" spans="2:30" x14ac:dyDescent="0.35">
      <c r="B672" t="s">
        <v>334</v>
      </c>
      <c r="C672" s="17">
        <v>0.38849819764374199</v>
      </c>
      <c r="D672" s="17">
        <v>0.38158872418462902</v>
      </c>
      <c r="E672" s="17">
        <v>0.40354034807341499</v>
      </c>
      <c r="F672" s="17"/>
      <c r="G672" s="17">
        <v>0.35876523379167402</v>
      </c>
      <c r="H672" s="17">
        <v>0.40495724573544301</v>
      </c>
      <c r="I672" s="17">
        <v>0.400877718805767</v>
      </c>
      <c r="J672" s="17"/>
      <c r="K672" s="17">
        <v>0.37829870195280002</v>
      </c>
      <c r="L672" s="17">
        <v>0.347151154648837</v>
      </c>
      <c r="M672" s="17">
        <v>0.41167833520205799</v>
      </c>
      <c r="N672" s="17">
        <v>0.29452106833891201</v>
      </c>
      <c r="O672" s="17">
        <v>0.39391081356065</v>
      </c>
      <c r="P672" s="17">
        <v>0.420742382621066</v>
      </c>
      <c r="Q672" s="17">
        <v>0.39802156539487499</v>
      </c>
      <c r="R672" s="17">
        <v>0.553695193838596</v>
      </c>
      <c r="S672" s="17">
        <v>0.368034104647673</v>
      </c>
      <c r="T672" s="17">
        <v>0.389851375058752</v>
      </c>
      <c r="U672" s="17">
        <v>0.387203922411542</v>
      </c>
      <c r="V672" s="17">
        <v>0.55053744882647104</v>
      </c>
      <c r="W672" s="17"/>
      <c r="X672" s="17">
        <v>0.40035313605860301</v>
      </c>
      <c r="Y672" s="17">
        <v>0.37073575844260898</v>
      </c>
      <c r="Z672" s="17">
        <v>0.43813944718484898</v>
      </c>
      <c r="AA672" s="17">
        <v>0.40766194995990701</v>
      </c>
      <c r="AB672" s="17">
        <v>0</v>
      </c>
      <c r="AC672" s="17"/>
      <c r="AD672" s="17">
        <v>0.37956180289240099</v>
      </c>
    </row>
    <row r="673" spans="2:30" x14ac:dyDescent="0.35">
      <c r="B673" t="s">
        <v>335</v>
      </c>
      <c r="C673" s="17">
        <v>0.295672366020092</v>
      </c>
      <c r="D673" s="17">
        <v>0.32723762851097798</v>
      </c>
      <c r="E673" s="17">
        <v>0.265690308953832</v>
      </c>
      <c r="F673" s="17"/>
      <c r="G673" s="17">
        <v>0.28261870164761899</v>
      </c>
      <c r="H673" s="17">
        <v>0.266017345615081</v>
      </c>
      <c r="I673" s="17">
        <v>0.332701095606937</v>
      </c>
      <c r="J673" s="17"/>
      <c r="K673" s="17">
        <v>0.27270925763110898</v>
      </c>
      <c r="L673" s="17">
        <v>0.31729441886695597</v>
      </c>
      <c r="M673" s="17">
        <v>0.28234066827642701</v>
      </c>
      <c r="N673" s="17">
        <v>0.30347880347408301</v>
      </c>
      <c r="O673" s="17">
        <v>0.20193076660606199</v>
      </c>
      <c r="P673" s="17">
        <v>0.32291966984912601</v>
      </c>
      <c r="Q673" s="17">
        <v>0.25730821119345698</v>
      </c>
      <c r="R673" s="17">
        <v>0.29247780497513298</v>
      </c>
      <c r="S673" s="17">
        <v>0.38739169083368202</v>
      </c>
      <c r="T673" s="17">
        <v>0.33321949242718102</v>
      </c>
      <c r="U673" s="17">
        <v>0.214822956427665</v>
      </c>
      <c r="V673" s="17">
        <v>0.27493682685049398</v>
      </c>
      <c r="W673" s="17"/>
      <c r="X673" s="17">
        <v>0.281373532835067</v>
      </c>
      <c r="Y673" s="17">
        <v>0.27043497049886001</v>
      </c>
      <c r="Z673" s="17">
        <v>0.368613859587826</v>
      </c>
      <c r="AA673" s="17">
        <v>0.37025000726585899</v>
      </c>
      <c r="AB673" s="17">
        <v>0.16461955775866599</v>
      </c>
      <c r="AC673" s="17"/>
      <c r="AD673" s="17">
        <v>0.31698193687378901</v>
      </c>
    </row>
    <row r="674" spans="2:30" x14ac:dyDescent="0.35">
      <c r="B674" t="s">
        <v>50</v>
      </c>
      <c r="C674" s="17">
        <v>1.2207358059295599E-2</v>
      </c>
      <c r="D674" s="17">
        <v>1.39211283631496E-2</v>
      </c>
      <c r="E674" s="17">
        <v>1.06354727488749E-2</v>
      </c>
      <c r="F674" s="17"/>
      <c r="G674" s="17">
        <v>1.8072961097427901E-2</v>
      </c>
      <c r="H674" s="17">
        <v>1.20481406092229E-2</v>
      </c>
      <c r="I674" s="17">
        <v>7.1200782984867303E-3</v>
      </c>
      <c r="J674" s="17"/>
      <c r="K674" s="17">
        <v>0</v>
      </c>
      <c r="L674" s="17">
        <v>2.9012088557753401E-2</v>
      </c>
      <c r="M674" s="17">
        <v>1.4924347244309299E-2</v>
      </c>
      <c r="N674" s="17">
        <v>0</v>
      </c>
      <c r="O674" s="17">
        <v>0</v>
      </c>
      <c r="P674" s="17">
        <v>2.7167518575734299E-2</v>
      </c>
      <c r="Q674" s="17">
        <v>0</v>
      </c>
      <c r="R674" s="17">
        <v>0</v>
      </c>
      <c r="S674" s="17">
        <v>2.54962411730724E-2</v>
      </c>
      <c r="T674" s="17">
        <v>0</v>
      </c>
      <c r="U674" s="17">
        <v>0</v>
      </c>
      <c r="V674" s="17">
        <v>6.4585856576101899E-2</v>
      </c>
      <c r="W674" s="17"/>
      <c r="X674" s="17">
        <v>1.26104244489162E-2</v>
      </c>
      <c r="Y674" s="17">
        <v>1.3473812973272201E-2</v>
      </c>
      <c r="Z674" s="17">
        <v>1.3515157732046699E-2</v>
      </c>
      <c r="AA674" s="17">
        <v>0</v>
      </c>
      <c r="AB674" s="17">
        <v>0</v>
      </c>
      <c r="AC674" s="17"/>
      <c r="AD674" s="17">
        <v>9.6910557406384105E-3</v>
      </c>
    </row>
    <row r="675" spans="2:30" x14ac:dyDescent="0.35">
      <c r="B675" t="s">
        <v>110</v>
      </c>
      <c r="C675" s="17">
        <v>1.8527641481160002E-2</v>
      </c>
      <c r="D675" s="17">
        <v>2.2272471120497801E-2</v>
      </c>
      <c r="E675" s="17">
        <v>1.2086546174641199E-2</v>
      </c>
      <c r="F675" s="17"/>
      <c r="G675" s="17">
        <v>3.4509844783934901E-2</v>
      </c>
      <c r="H675" s="17">
        <v>1.1606280115730901E-2</v>
      </c>
      <c r="I675" s="17">
        <v>1.02236403822616E-2</v>
      </c>
      <c r="J675" s="17"/>
      <c r="K675" s="17">
        <v>4.4267828172220698E-2</v>
      </c>
      <c r="L675" s="17">
        <v>0</v>
      </c>
      <c r="M675" s="17">
        <v>0</v>
      </c>
      <c r="N675" s="17">
        <v>2.3687387444538601E-2</v>
      </c>
      <c r="O675" s="17">
        <v>2.1074029962384899E-2</v>
      </c>
      <c r="P675" s="17">
        <v>0</v>
      </c>
      <c r="Q675" s="17">
        <v>7.3437996117368606E-2</v>
      </c>
      <c r="R675" s="17">
        <v>0</v>
      </c>
      <c r="S675" s="17">
        <v>0</v>
      </c>
      <c r="T675" s="17">
        <v>2.07239009699151E-2</v>
      </c>
      <c r="U675" s="17">
        <v>2.4973211389664698E-2</v>
      </c>
      <c r="V675" s="17">
        <v>0</v>
      </c>
      <c r="W675" s="17"/>
      <c r="X675" s="17">
        <v>2.2773722496588399E-2</v>
      </c>
      <c r="Y675" s="17">
        <v>2.23123492704786E-2</v>
      </c>
      <c r="Z675" s="17">
        <v>5.3484450762059802E-3</v>
      </c>
      <c r="AA675" s="17">
        <v>0</v>
      </c>
      <c r="AB675" s="17">
        <v>0</v>
      </c>
      <c r="AC675" s="17"/>
      <c r="AD675" s="17">
        <v>1.5685402066019798E-2</v>
      </c>
    </row>
    <row r="676" spans="2:30" x14ac:dyDescent="0.35">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row>
    <row r="677" spans="2:30" x14ac:dyDescent="0.35">
      <c r="B677" s="6" t="s">
        <v>352</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row>
    <row r="678" spans="2:30" x14ac:dyDescent="0.35">
      <c r="B678" s="26" t="s">
        <v>52</v>
      </c>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row>
    <row r="679" spans="2:30" x14ac:dyDescent="0.35">
      <c r="B679" t="s">
        <v>346</v>
      </c>
      <c r="C679" s="17">
        <v>0.31518938380407202</v>
      </c>
      <c r="D679" s="17">
        <v>0.311214513930682</v>
      </c>
      <c r="E679" s="17">
        <v>0.31122410630698699</v>
      </c>
      <c r="F679" s="17"/>
      <c r="G679" s="17">
        <v>0.30696970076388402</v>
      </c>
      <c r="H679" s="17">
        <v>0.27951051519569498</v>
      </c>
      <c r="I679" s="17">
        <v>0.35548013798307199</v>
      </c>
      <c r="J679" s="17"/>
      <c r="K679" s="17">
        <v>0.33650496777497402</v>
      </c>
      <c r="L679" s="17">
        <v>0.18393259576791199</v>
      </c>
      <c r="M679" s="17">
        <v>0.33799273692279203</v>
      </c>
      <c r="N679" s="17">
        <v>0.39166177232170801</v>
      </c>
      <c r="O679" s="17">
        <v>0.35442043192054601</v>
      </c>
      <c r="P679" s="17">
        <v>0.35347322001435799</v>
      </c>
      <c r="Q679" s="17">
        <v>0.29528235097067601</v>
      </c>
      <c r="R679" s="17">
        <v>0.30786132129139998</v>
      </c>
      <c r="S679" s="17">
        <v>0.30585015289914302</v>
      </c>
      <c r="T679" s="17">
        <v>0.32115166309132598</v>
      </c>
      <c r="U679" s="17">
        <v>0.36089734709482701</v>
      </c>
      <c r="V679" s="17">
        <v>0.30794637120498503</v>
      </c>
      <c r="W679" s="17"/>
      <c r="X679" s="17">
        <v>0.289168131157995</v>
      </c>
      <c r="Y679" s="17">
        <v>0.30467587378336503</v>
      </c>
      <c r="Z679" s="17">
        <v>0.37824003170214299</v>
      </c>
      <c r="AA679" s="17">
        <v>0.38879255742554902</v>
      </c>
      <c r="AB679" s="17">
        <v>0.167983671039652</v>
      </c>
      <c r="AC679" s="17"/>
      <c r="AD679" s="17">
        <v>0.30043453747740001</v>
      </c>
    </row>
    <row r="680" spans="2:30" x14ac:dyDescent="0.35">
      <c r="B680" t="s">
        <v>347</v>
      </c>
      <c r="C680" s="17">
        <v>0.43274798181757801</v>
      </c>
      <c r="D680" s="17">
        <v>0.43241648615134598</v>
      </c>
      <c r="E680" s="17">
        <v>0.43751605353845702</v>
      </c>
      <c r="F680" s="17"/>
      <c r="G680" s="17">
        <v>0.40474199633139901</v>
      </c>
      <c r="H680" s="17">
        <v>0.44483399261843898</v>
      </c>
      <c r="I680" s="17">
        <v>0.44620170668773401</v>
      </c>
      <c r="J680" s="17"/>
      <c r="K680" s="17">
        <v>0.41424679389393299</v>
      </c>
      <c r="L680" s="17">
        <v>0.55237915311810604</v>
      </c>
      <c r="M680" s="17">
        <v>0.39190411163523697</v>
      </c>
      <c r="N680" s="17">
        <v>0.36376404368221199</v>
      </c>
      <c r="O680" s="17">
        <v>0.38668751421640302</v>
      </c>
      <c r="P680" s="17">
        <v>0.37673462536009</v>
      </c>
      <c r="Q680" s="17">
        <v>0.383846302897761</v>
      </c>
      <c r="R680" s="17">
        <v>0.52841169435556001</v>
      </c>
      <c r="S680" s="17">
        <v>0.42395142547317299</v>
      </c>
      <c r="T680" s="17">
        <v>0.47696558100360098</v>
      </c>
      <c r="U680" s="17">
        <v>0.47178835301621402</v>
      </c>
      <c r="V680" s="17">
        <v>0.46001653120414898</v>
      </c>
      <c r="W680" s="17"/>
      <c r="X680" s="17">
        <v>0.39943181474885697</v>
      </c>
      <c r="Y680" s="17">
        <v>0.457882162262435</v>
      </c>
      <c r="Z680" s="17">
        <v>0.44034486990371102</v>
      </c>
      <c r="AA680" s="17">
        <v>0.29481014926148102</v>
      </c>
      <c r="AB680" s="17">
        <v>0.525468463094107</v>
      </c>
      <c r="AC680" s="17"/>
      <c r="AD680" s="17">
        <v>0.41613593228759199</v>
      </c>
    </row>
    <row r="681" spans="2:30" x14ac:dyDescent="0.35">
      <c r="B681" t="s">
        <v>348</v>
      </c>
      <c r="C681" s="17">
        <v>0.151489147754062</v>
      </c>
      <c r="D681" s="17">
        <v>0.157241451303852</v>
      </c>
      <c r="E681" s="17">
        <v>0.146851824198305</v>
      </c>
      <c r="F681" s="17"/>
      <c r="G681" s="17">
        <v>0.192064381631813</v>
      </c>
      <c r="H681" s="17">
        <v>0.161795934749492</v>
      </c>
      <c r="I681" s="17">
        <v>0.106225396078779</v>
      </c>
      <c r="J681" s="17"/>
      <c r="K681" s="17">
        <v>0.13319862952422201</v>
      </c>
      <c r="L681" s="17">
        <v>0.171013200778214</v>
      </c>
      <c r="M681" s="17">
        <v>0.14723839880574899</v>
      </c>
      <c r="N681" s="17">
        <v>8.4352616312060397E-2</v>
      </c>
      <c r="O681" s="17">
        <v>0.145138504836857</v>
      </c>
      <c r="P681" s="17">
        <v>0.20068913894381901</v>
      </c>
      <c r="Q681" s="17">
        <v>0.21608943108921599</v>
      </c>
      <c r="R681" s="17">
        <v>0.16372698435303901</v>
      </c>
      <c r="S681" s="17">
        <v>0.16961834259922201</v>
      </c>
      <c r="T681" s="17">
        <v>9.8678528194231604E-2</v>
      </c>
      <c r="U681" s="17">
        <v>0.10829744149313</v>
      </c>
      <c r="V681" s="17">
        <v>0.15979758801993299</v>
      </c>
      <c r="W681" s="17"/>
      <c r="X681" s="17">
        <v>0.15890606928117201</v>
      </c>
      <c r="Y681" s="17">
        <v>0.16139666524405899</v>
      </c>
      <c r="Z681" s="17">
        <v>0.101639978956935</v>
      </c>
      <c r="AA681" s="17">
        <v>0.155048161030543</v>
      </c>
      <c r="AB681" s="17">
        <v>0.167983671039652</v>
      </c>
      <c r="AC681" s="17"/>
      <c r="AD681" s="17">
        <v>0.16502083969745299</v>
      </c>
    </row>
    <row r="682" spans="2:30" x14ac:dyDescent="0.35">
      <c r="B682" t="s">
        <v>349</v>
      </c>
      <c r="C682" s="17">
        <v>3.5120790606717099E-2</v>
      </c>
      <c r="D682" s="17">
        <v>3.1021026485461799E-2</v>
      </c>
      <c r="E682" s="17">
        <v>4.0271890569757399E-2</v>
      </c>
      <c r="F682" s="17"/>
      <c r="G682" s="17">
        <v>2.654950054359E-2</v>
      </c>
      <c r="H682" s="17">
        <v>4.46920479081803E-2</v>
      </c>
      <c r="I682" s="17">
        <v>3.3797763321097303E-2</v>
      </c>
      <c r="J682" s="17"/>
      <c r="K682" s="17">
        <v>6.0039170776645501E-2</v>
      </c>
      <c r="L682" s="17">
        <v>3.0846723140838E-2</v>
      </c>
      <c r="M682" s="17">
        <v>5.5140227842876199E-2</v>
      </c>
      <c r="N682" s="17">
        <v>5.5002052529189903E-2</v>
      </c>
      <c r="O682" s="17">
        <v>4.4094709667497303E-2</v>
      </c>
      <c r="P682" s="17">
        <v>1.91125221562186E-2</v>
      </c>
      <c r="Q682" s="17">
        <v>2.3020205271701101E-2</v>
      </c>
      <c r="R682" s="17">
        <v>0</v>
      </c>
      <c r="S682" s="17">
        <v>3.8976099798320202E-2</v>
      </c>
      <c r="T682" s="17">
        <v>0</v>
      </c>
      <c r="U682" s="17">
        <v>2.2135649683268199E-2</v>
      </c>
      <c r="V682" s="17">
        <v>3.43588818606336E-2</v>
      </c>
      <c r="W682" s="17"/>
      <c r="X682" s="17">
        <v>4.5057348744554401E-2</v>
      </c>
      <c r="Y682" s="17">
        <v>2.6736777155171899E-2</v>
      </c>
      <c r="Z682" s="17">
        <v>2.8081542461823001E-2</v>
      </c>
      <c r="AA682" s="17">
        <v>6.23929519638265E-2</v>
      </c>
      <c r="AB682" s="17">
        <v>0.13856419482658899</v>
      </c>
      <c r="AC682" s="17"/>
      <c r="AD682" s="17">
        <v>4.4644745610444597E-2</v>
      </c>
    </row>
    <row r="683" spans="2:30" x14ac:dyDescent="0.35">
      <c r="B683" t="s">
        <v>350</v>
      </c>
      <c r="C683" s="17">
        <v>1.9428476146448399E-2</v>
      </c>
      <c r="D683" s="17">
        <v>2.2369993990679699E-2</v>
      </c>
      <c r="E683" s="17">
        <v>1.67537514546388E-2</v>
      </c>
      <c r="F683" s="17"/>
      <c r="G683" s="17">
        <v>2.23621453285873E-2</v>
      </c>
      <c r="H683" s="17">
        <v>2.3326262437641999E-2</v>
      </c>
      <c r="I683" s="17">
        <v>1.3235015329963899E-2</v>
      </c>
      <c r="J683" s="17"/>
      <c r="K683" s="17">
        <v>1.7500191493187298E-2</v>
      </c>
      <c r="L683" s="17">
        <v>1.5693157586712699E-2</v>
      </c>
      <c r="M683" s="17">
        <v>9.4072595128293808E-3</v>
      </c>
      <c r="N683" s="17">
        <v>1.9163191736938898E-2</v>
      </c>
      <c r="O683" s="17">
        <v>0</v>
      </c>
      <c r="P683" s="17">
        <v>3.28662053313485E-2</v>
      </c>
      <c r="Q683" s="17">
        <v>2.4868644871677399E-2</v>
      </c>
      <c r="R683" s="17">
        <v>0</v>
      </c>
      <c r="S683" s="17">
        <v>1.7006679217962499E-2</v>
      </c>
      <c r="T683" s="17">
        <v>5.7388097747269197E-2</v>
      </c>
      <c r="U683" s="17">
        <v>1.8622240704881599E-2</v>
      </c>
      <c r="V683" s="17">
        <v>0</v>
      </c>
      <c r="W683" s="17"/>
      <c r="X683" s="17">
        <v>4.1699981738376198E-2</v>
      </c>
      <c r="Y683" s="17">
        <v>1.0819011997023099E-2</v>
      </c>
      <c r="Z683" s="17">
        <v>1.31175131521345E-2</v>
      </c>
      <c r="AA683" s="17">
        <v>4.3551197385822998E-2</v>
      </c>
      <c r="AB683" s="17">
        <v>0</v>
      </c>
      <c r="AC683" s="17"/>
      <c r="AD683" s="17">
        <v>2.0543102186130899E-2</v>
      </c>
    </row>
    <row r="684" spans="2:30" x14ac:dyDescent="0.35">
      <c r="B684" t="s">
        <v>50</v>
      </c>
      <c r="C684" s="17">
        <v>4.6024219871122998E-2</v>
      </c>
      <c r="D684" s="17">
        <v>4.5736528137979099E-2</v>
      </c>
      <c r="E684" s="17">
        <v>4.7382373931855799E-2</v>
      </c>
      <c r="F684" s="17"/>
      <c r="G684" s="17">
        <v>4.7312275400727202E-2</v>
      </c>
      <c r="H684" s="17">
        <v>4.58412470905512E-2</v>
      </c>
      <c r="I684" s="17">
        <v>4.5059980599353802E-2</v>
      </c>
      <c r="J684" s="17"/>
      <c r="K684" s="17">
        <v>3.8510246537038197E-2</v>
      </c>
      <c r="L684" s="17">
        <v>4.6135169608217001E-2</v>
      </c>
      <c r="M684" s="17">
        <v>5.8317265280515798E-2</v>
      </c>
      <c r="N684" s="17">
        <v>8.6056323417890296E-2</v>
      </c>
      <c r="O684" s="17">
        <v>6.9658839358697294E-2</v>
      </c>
      <c r="P684" s="17">
        <v>1.7124288194166101E-2</v>
      </c>
      <c r="Q684" s="17">
        <v>5.6893064898968497E-2</v>
      </c>
      <c r="R684" s="17">
        <v>0</v>
      </c>
      <c r="S684" s="17">
        <v>4.4597300012179701E-2</v>
      </c>
      <c r="T684" s="17">
        <v>4.58161299635714E-2</v>
      </c>
      <c r="U684" s="17">
        <v>1.8258968007679101E-2</v>
      </c>
      <c r="V684" s="17">
        <v>3.78806277103007E-2</v>
      </c>
      <c r="W684" s="17"/>
      <c r="X684" s="17">
        <v>6.5736654329045005E-2</v>
      </c>
      <c r="Y684" s="17">
        <v>3.8489509557945799E-2</v>
      </c>
      <c r="Z684" s="17">
        <v>3.8576063823254299E-2</v>
      </c>
      <c r="AA684" s="17">
        <v>5.5404982932778402E-2</v>
      </c>
      <c r="AB684" s="17">
        <v>0</v>
      </c>
      <c r="AC684" s="17"/>
      <c r="AD684" s="17">
        <v>5.3220842740979601E-2</v>
      </c>
    </row>
    <row r="685" spans="2:30" x14ac:dyDescent="0.35">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row>
    <row r="686" spans="2:30" x14ac:dyDescent="0.35">
      <c r="B686" s="6" t="s">
        <v>353</v>
      </c>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row>
    <row r="687" spans="2:30" x14ac:dyDescent="0.35">
      <c r="B687" s="26" t="s">
        <v>52</v>
      </c>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row>
    <row r="688" spans="2:30" x14ac:dyDescent="0.35">
      <c r="B688" t="s">
        <v>346</v>
      </c>
      <c r="C688" s="17">
        <v>0.333489713925057</v>
      </c>
      <c r="D688" s="17">
        <v>0.36367970835373797</v>
      </c>
      <c r="E688" s="17">
        <v>0.29005165958890899</v>
      </c>
      <c r="F688" s="17"/>
      <c r="G688" s="17">
        <v>0.31858674372858298</v>
      </c>
      <c r="H688" s="17">
        <v>0.30529524370708999</v>
      </c>
      <c r="I688" s="17">
        <v>0.37272903134158097</v>
      </c>
      <c r="J688" s="17"/>
      <c r="K688" s="17">
        <v>0.35204003476656498</v>
      </c>
      <c r="L688" s="17">
        <v>0.291649088539429</v>
      </c>
      <c r="M688" s="17">
        <v>0.29837415325246203</v>
      </c>
      <c r="N688" s="17">
        <v>0.29304481668078403</v>
      </c>
      <c r="O688" s="17">
        <v>0.31121582706997503</v>
      </c>
      <c r="P688" s="17">
        <v>0.36299349938709902</v>
      </c>
      <c r="Q688" s="17">
        <v>0.38158400659075098</v>
      </c>
      <c r="R688" s="17">
        <v>0.34859399111845402</v>
      </c>
      <c r="S688" s="17">
        <v>0.31119134364074802</v>
      </c>
      <c r="T688" s="17">
        <v>0.36464485699785298</v>
      </c>
      <c r="U688" s="17">
        <v>0.41982819927774001</v>
      </c>
      <c r="V688" s="17">
        <v>0.32042678400039998</v>
      </c>
      <c r="W688" s="17"/>
      <c r="X688" s="17">
        <v>0.303835263746152</v>
      </c>
      <c r="Y688" s="17">
        <v>0.33959997716703599</v>
      </c>
      <c r="Z688" s="17">
        <v>0.35574502989185203</v>
      </c>
      <c r="AA688" s="17">
        <v>0.36455119823366899</v>
      </c>
      <c r="AB688" s="17">
        <v>0.309304680422747</v>
      </c>
      <c r="AC688" s="17"/>
      <c r="AD688" s="17">
        <v>0.317347461020066</v>
      </c>
    </row>
    <row r="689" spans="2:30" x14ac:dyDescent="0.35">
      <c r="B689" t="s">
        <v>347</v>
      </c>
      <c r="C689" s="17">
        <v>0.421697124578647</v>
      </c>
      <c r="D689" s="17">
        <v>0.40128730964916198</v>
      </c>
      <c r="E689" s="17">
        <v>0.44916244943306999</v>
      </c>
      <c r="F689" s="17"/>
      <c r="G689" s="17">
        <v>0.43269448428249702</v>
      </c>
      <c r="H689" s="17">
        <v>0.42790509120911302</v>
      </c>
      <c r="I689" s="17">
        <v>0.40626558861718398</v>
      </c>
      <c r="J689" s="17"/>
      <c r="K689" s="17">
        <v>0.40827160581925798</v>
      </c>
      <c r="L689" s="17">
        <v>0.43303936915524599</v>
      </c>
      <c r="M689" s="17">
        <v>0.47270129627540503</v>
      </c>
      <c r="N689" s="17">
        <v>0.45873176024447099</v>
      </c>
      <c r="O689" s="17">
        <v>0.38302576932348797</v>
      </c>
      <c r="P689" s="17">
        <v>0.43631736166908203</v>
      </c>
      <c r="Q689" s="17">
        <v>0.29780129146219397</v>
      </c>
      <c r="R689" s="17">
        <v>0.44738845012262402</v>
      </c>
      <c r="S689" s="17">
        <v>0.45189144790141</v>
      </c>
      <c r="T689" s="17">
        <v>0.44366619903590998</v>
      </c>
      <c r="U689" s="17">
        <v>0.42478365140834101</v>
      </c>
      <c r="V689" s="17">
        <v>0.380127488720792</v>
      </c>
      <c r="W689" s="17"/>
      <c r="X689" s="17">
        <v>0.422055182330763</v>
      </c>
      <c r="Y689" s="17">
        <v>0.43654004565062099</v>
      </c>
      <c r="Z689" s="17">
        <v>0.39709230700574899</v>
      </c>
      <c r="AA689" s="17">
        <v>0.31918816431131802</v>
      </c>
      <c r="AB689" s="17">
        <v>0.55213112475066395</v>
      </c>
      <c r="AC689" s="17"/>
      <c r="AD689" s="17">
        <v>0.42386704048199803</v>
      </c>
    </row>
    <row r="690" spans="2:30" x14ac:dyDescent="0.35">
      <c r="B690" t="s">
        <v>348</v>
      </c>
      <c r="C690" s="17">
        <v>0.13361566264949101</v>
      </c>
      <c r="D690" s="17">
        <v>0.114243732104643</v>
      </c>
      <c r="E690" s="17">
        <v>0.15721544524468301</v>
      </c>
      <c r="F690" s="17"/>
      <c r="G690" s="17">
        <v>0.126522208460253</v>
      </c>
      <c r="H690" s="17">
        <v>0.15733988713431099</v>
      </c>
      <c r="I690" s="17">
        <v>0.11787940909634299</v>
      </c>
      <c r="J690" s="17"/>
      <c r="K690" s="17">
        <v>0.13313737639905099</v>
      </c>
      <c r="L690" s="17">
        <v>0.14206933055357901</v>
      </c>
      <c r="M690" s="17">
        <v>0.12935278842457901</v>
      </c>
      <c r="N690" s="17">
        <v>0.14113145216447301</v>
      </c>
      <c r="O690" s="17">
        <v>0.167948702274726</v>
      </c>
      <c r="P690" s="17">
        <v>0.13230116783690499</v>
      </c>
      <c r="Q690" s="17">
        <v>0.15862525004903599</v>
      </c>
      <c r="R690" s="17">
        <v>0.111372583733073</v>
      </c>
      <c r="S690" s="17">
        <v>0.100146920006638</v>
      </c>
      <c r="T690" s="17">
        <v>0.13065886683456701</v>
      </c>
      <c r="U690" s="17">
        <v>0.100247972593679</v>
      </c>
      <c r="V690" s="17">
        <v>0.150406453406423</v>
      </c>
      <c r="W690" s="17"/>
      <c r="X690" s="17">
        <v>0.141605544776055</v>
      </c>
      <c r="Y690" s="17">
        <v>0.137689324261178</v>
      </c>
      <c r="Z690" s="17">
        <v>0.11209987598843001</v>
      </c>
      <c r="AA690" s="17">
        <v>0.110268410233835</v>
      </c>
      <c r="AB690" s="17">
        <v>0.13856419482658899</v>
      </c>
      <c r="AC690" s="17"/>
      <c r="AD690" s="17">
        <v>0.134877055511435</v>
      </c>
    </row>
    <row r="691" spans="2:30" x14ac:dyDescent="0.35">
      <c r="B691" t="s">
        <v>349</v>
      </c>
      <c r="C691" s="17">
        <v>4.8252727787538197E-2</v>
      </c>
      <c r="D691" s="17">
        <v>5.4832489564201399E-2</v>
      </c>
      <c r="E691" s="17">
        <v>4.2379435099071099E-2</v>
      </c>
      <c r="F691" s="17"/>
      <c r="G691" s="17">
        <v>5.82750874816578E-2</v>
      </c>
      <c r="H691" s="17">
        <v>4.3502958267929902E-2</v>
      </c>
      <c r="I691" s="17">
        <v>4.3831503924645597E-2</v>
      </c>
      <c r="J691" s="17"/>
      <c r="K691" s="17">
        <v>4.5372379688792902E-2</v>
      </c>
      <c r="L691" s="17">
        <v>5.4292860451420802E-2</v>
      </c>
      <c r="M691" s="17">
        <v>3.01502450864061E-2</v>
      </c>
      <c r="N691" s="17">
        <v>5.3793625486913001E-2</v>
      </c>
      <c r="O691" s="17">
        <v>6.2691199623690699E-2</v>
      </c>
      <c r="P691" s="17">
        <v>3.98356949371882E-2</v>
      </c>
      <c r="Q691" s="17">
        <v>8.26047764201219E-2</v>
      </c>
      <c r="R691" s="17">
        <v>5.1700833555653899E-2</v>
      </c>
      <c r="S691" s="17">
        <v>4.9919181458238503E-2</v>
      </c>
      <c r="T691" s="17">
        <v>1.6478927272078898E-2</v>
      </c>
      <c r="U691" s="17">
        <v>0</v>
      </c>
      <c r="V691" s="17">
        <v>0.111158646162084</v>
      </c>
      <c r="W691" s="17"/>
      <c r="X691" s="17">
        <v>5.1559854088593003E-2</v>
      </c>
      <c r="Y691" s="17">
        <v>3.9808837426834297E-2</v>
      </c>
      <c r="Z691" s="17">
        <v>5.4312038500394302E-2</v>
      </c>
      <c r="AA691" s="17">
        <v>0.11389760221855599</v>
      </c>
      <c r="AB691" s="17">
        <v>0</v>
      </c>
      <c r="AC691" s="17"/>
      <c r="AD691" s="17">
        <v>5.4783674519087701E-2</v>
      </c>
    </row>
    <row r="692" spans="2:30" x14ac:dyDescent="0.35">
      <c r="B692" t="s">
        <v>350</v>
      </c>
      <c r="C692" s="17">
        <v>1.39808942962951E-2</v>
      </c>
      <c r="D692" s="17">
        <v>1.24035395146393E-2</v>
      </c>
      <c r="E692" s="17">
        <v>1.5973460938894901E-2</v>
      </c>
      <c r="F692" s="17"/>
      <c r="G692" s="17">
        <v>1.15809005688229E-2</v>
      </c>
      <c r="H692" s="17">
        <v>1.9095573717908099E-2</v>
      </c>
      <c r="I692" s="17">
        <v>1.13547526616438E-2</v>
      </c>
      <c r="J692" s="17"/>
      <c r="K692" s="17">
        <v>1.7500191493187298E-2</v>
      </c>
      <c r="L692" s="17">
        <v>0</v>
      </c>
      <c r="M692" s="17">
        <v>2.2724315357142099E-2</v>
      </c>
      <c r="N692" s="17">
        <v>0</v>
      </c>
      <c r="O692" s="17">
        <v>1.35462681656764E-2</v>
      </c>
      <c r="P692" s="17">
        <v>0</v>
      </c>
      <c r="Q692" s="17">
        <v>3.3723326472172403E-2</v>
      </c>
      <c r="R692" s="17">
        <v>2.0472070735097499E-2</v>
      </c>
      <c r="S692" s="17">
        <v>3.32676901605179E-2</v>
      </c>
      <c r="T692" s="17">
        <v>1.5213947168099E-2</v>
      </c>
      <c r="U692" s="17">
        <v>0</v>
      </c>
      <c r="V692" s="17">
        <v>0</v>
      </c>
      <c r="W692" s="17"/>
      <c r="X692" s="17">
        <v>1.6717035694093101E-2</v>
      </c>
      <c r="Y692" s="17">
        <v>9.0468856026176304E-3</v>
      </c>
      <c r="Z692" s="17">
        <v>1.49820280900731E-2</v>
      </c>
      <c r="AA692" s="17">
        <v>5.9364389741446498E-2</v>
      </c>
      <c r="AB692" s="17">
        <v>0</v>
      </c>
      <c r="AC692" s="17"/>
      <c r="AD692" s="17">
        <v>1.8119902149859101E-2</v>
      </c>
    </row>
    <row r="693" spans="2:30" x14ac:dyDescent="0.35">
      <c r="B693" t="s">
        <v>50</v>
      </c>
      <c r="C693" s="17">
        <v>4.8963876762971301E-2</v>
      </c>
      <c r="D693" s="17">
        <v>5.3553220813616402E-2</v>
      </c>
      <c r="E693" s="17">
        <v>4.5217549695371298E-2</v>
      </c>
      <c r="F693" s="17"/>
      <c r="G693" s="17">
        <v>5.2340575478186803E-2</v>
      </c>
      <c r="H693" s="17">
        <v>4.6861245963647602E-2</v>
      </c>
      <c r="I693" s="17">
        <v>4.7939714358602399E-2</v>
      </c>
      <c r="J693" s="17"/>
      <c r="K693" s="17">
        <v>4.3678411833145699E-2</v>
      </c>
      <c r="L693" s="17">
        <v>7.8949351300326098E-2</v>
      </c>
      <c r="M693" s="17">
        <v>4.6697201604005797E-2</v>
      </c>
      <c r="N693" s="17">
        <v>5.3298345423359997E-2</v>
      </c>
      <c r="O693" s="17">
        <v>6.1572233542444399E-2</v>
      </c>
      <c r="P693" s="17">
        <v>2.85522761697263E-2</v>
      </c>
      <c r="Q693" s="17">
        <v>4.5661349005725597E-2</v>
      </c>
      <c r="R693" s="17">
        <v>2.0472070735097499E-2</v>
      </c>
      <c r="S693" s="17">
        <v>5.3583416832447002E-2</v>
      </c>
      <c r="T693" s="17">
        <v>2.9337202691492498E-2</v>
      </c>
      <c r="U693" s="17">
        <v>5.51401767202397E-2</v>
      </c>
      <c r="V693" s="17">
        <v>3.78806277103007E-2</v>
      </c>
      <c r="W693" s="17"/>
      <c r="X693" s="17">
        <v>6.4227119364343901E-2</v>
      </c>
      <c r="Y693" s="17">
        <v>3.73149298917127E-2</v>
      </c>
      <c r="Z693" s="17">
        <v>6.5768720523501606E-2</v>
      </c>
      <c r="AA693" s="17">
        <v>3.2730235261174398E-2</v>
      </c>
      <c r="AB693" s="17">
        <v>0</v>
      </c>
      <c r="AC693" s="17"/>
      <c r="AD693" s="17">
        <v>5.1004866317554902E-2</v>
      </c>
    </row>
    <row r="694" spans="2:30" x14ac:dyDescent="0.35">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row>
    <row r="695" spans="2:30" x14ac:dyDescent="0.35">
      <c r="B695" s="6" t="s">
        <v>354</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row>
    <row r="696" spans="2:30" x14ac:dyDescent="0.35">
      <c r="B696" s="26" t="s">
        <v>52</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row>
    <row r="697" spans="2:30" x14ac:dyDescent="0.35">
      <c r="B697" t="s">
        <v>346</v>
      </c>
      <c r="C697" s="17">
        <v>0.40069351367105799</v>
      </c>
      <c r="D697" s="17">
        <v>0.37328263701502601</v>
      </c>
      <c r="E697" s="17">
        <v>0.42185194080329402</v>
      </c>
      <c r="F697" s="17"/>
      <c r="G697" s="17">
        <v>0.38739961026564601</v>
      </c>
      <c r="H697" s="17">
        <v>0.37073560407997402</v>
      </c>
      <c r="I697" s="17">
        <v>0.44015030277254003</v>
      </c>
      <c r="J697" s="17"/>
      <c r="K697" s="17">
        <v>0.41125860859823699</v>
      </c>
      <c r="L697" s="17">
        <v>0.32656193043924397</v>
      </c>
      <c r="M697" s="17">
        <v>0.42574385632733203</v>
      </c>
      <c r="N697" s="17">
        <v>0.40763053644873098</v>
      </c>
      <c r="O697" s="17">
        <v>0.38114417724502803</v>
      </c>
      <c r="P697" s="17">
        <v>0.42198204721485599</v>
      </c>
      <c r="Q697" s="17">
        <v>0.34109994883116701</v>
      </c>
      <c r="R697" s="17">
        <v>0.466057596961369</v>
      </c>
      <c r="S697" s="17">
        <v>0.40727513658193698</v>
      </c>
      <c r="T697" s="17">
        <v>0.42747758556239801</v>
      </c>
      <c r="U697" s="17">
        <v>0.499229131226195</v>
      </c>
      <c r="V697" s="17">
        <v>0.40671388415562698</v>
      </c>
      <c r="W697" s="17"/>
      <c r="X697" s="17">
        <v>0.340424683932881</v>
      </c>
      <c r="Y697" s="17">
        <v>0.40304009558850501</v>
      </c>
      <c r="Z697" s="17">
        <v>0.451395264422914</v>
      </c>
      <c r="AA697" s="17">
        <v>0.39783917318656797</v>
      </c>
      <c r="AB697" s="17">
        <v>0.306547865866241</v>
      </c>
      <c r="AC697" s="17"/>
      <c r="AD697" s="17">
        <v>0.40814501235635298</v>
      </c>
    </row>
    <row r="698" spans="2:30" x14ac:dyDescent="0.35">
      <c r="B698" t="s">
        <v>347</v>
      </c>
      <c r="C698" s="17">
        <v>0.35862007304990401</v>
      </c>
      <c r="D698" s="17">
        <v>0.365770359703881</v>
      </c>
      <c r="E698" s="17">
        <v>0.355443038552131</v>
      </c>
      <c r="F698" s="17"/>
      <c r="G698" s="17">
        <v>0.36513095802339901</v>
      </c>
      <c r="H698" s="17">
        <v>0.379653643875067</v>
      </c>
      <c r="I698" s="17">
        <v>0.33340197414169498</v>
      </c>
      <c r="J698" s="17"/>
      <c r="K698" s="17">
        <v>0.329462221442125</v>
      </c>
      <c r="L698" s="17">
        <v>0.48667162386208401</v>
      </c>
      <c r="M698" s="17">
        <v>0.31229423353431301</v>
      </c>
      <c r="N698" s="17">
        <v>0.25783378916897798</v>
      </c>
      <c r="O698" s="17">
        <v>0.37796274320881601</v>
      </c>
      <c r="P698" s="17">
        <v>0.37792060805251698</v>
      </c>
      <c r="Q698" s="17">
        <v>0.36387509893571202</v>
      </c>
      <c r="R698" s="17">
        <v>0.25462749735101498</v>
      </c>
      <c r="S698" s="17">
        <v>0.408859805387432</v>
      </c>
      <c r="T698" s="17">
        <v>0.326397300404831</v>
      </c>
      <c r="U698" s="17">
        <v>0.34204642874292801</v>
      </c>
      <c r="V698" s="17">
        <v>0.284449253952056</v>
      </c>
      <c r="W698" s="17"/>
      <c r="X698" s="17">
        <v>0.35900669956766301</v>
      </c>
      <c r="Y698" s="17">
        <v>0.36655274641443503</v>
      </c>
      <c r="Z698" s="17">
        <v>0.34156643517455698</v>
      </c>
      <c r="AA698" s="17">
        <v>0.35698633158759102</v>
      </c>
      <c r="AB698" s="17">
        <v>0.47392423818141299</v>
      </c>
      <c r="AC698" s="17"/>
      <c r="AD698" s="17">
        <v>0.33336746479322099</v>
      </c>
    </row>
    <row r="699" spans="2:30" x14ac:dyDescent="0.35">
      <c r="B699" t="s">
        <v>348</v>
      </c>
      <c r="C699" s="17">
        <v>0.13520622537306601</v>
      </c>
      <c r="D699" s="17">
        <v>0.14397336664222199</v>
      </c>
      <c r="E699" s="17">
        <v>0.126999316031564</v>
      </c>
      <c r="F699" s="17"/>
      <c r="G699" s="17">
        <v>0.120861142666049</v>
      </c>
      <c r="H699" s="17">
        <v>0.15886634118311699</v>
      </c>
      <c r="I699" s="17">
        <v>0.12591232455649901</v>
      </c>
      <c r="J699" s="17"/>
      <c r="K699" s="17">
        <v>0.13411496318785199</v>
      </c>
      <c r="L699" s="17">
        <v>0.108356686430934</v>
      </c>
      <c r="M699" s="17">
        <v>0.157394404613243</v>
      </c>
      <c r="N699" s="17">
        <v>0.11646675418793399</v>
      </c>
      <c r="O699" s="17">
        <v>0.120291391272936</v>
      </c>
      <c r="P699" s="17">
        <v>0.15156948763869599</v>
      </c>
      <c r="Q699" s="17">
        <v>0.18953673055046399</v>
      </c>
      <c r="R699" s="17">
        <v>0.18391799990687099</v>
      </c>
      <c r="S699" s="17">
        <v>6.5733540883960898E-2</v>
      </c>
      <c r="T699" s="17">
        <v>0.17128057310959999</v>
      </c>
      <c r="U699" s="17">
        <v>0.103584263310638</v>
      </c>
      <c r="V699" s="17">
        <v>0.23659735232138299</v>
      </c>
      <c r="W699" s="17"/>
      <c r="X699" s="17">
        <v>0.148273871820952</v>
      </c>
      <c r="Y699" s="17">
        <v>0.138930528431643</v>
      </c>
      <c r="Z699" s="17">
        <v>0.11601723103818801</v>
      </c>
      <c r="AA699" s="17">
        <v>0.186488998116523</v>
      </c>
      <c r="AB699" s="17">
        <v>0.21952789595234601</v>
      </c>
      <c r="AC699" s="17"/>
      <c r="AD699" s="17">
        <v>0.143588443761722</v>
      </c>
    </row>
    <row r="700" spans="2:30" x14ac:dyDescent="0.35">
      <c r="B700" t="s">
        <v>349</v>
      </c>
      <c r="C700" s="17">
        <v>3.8056015568202602E-2</v>
      </c>
      <c r="D700" s="17">
        <v>3.7070717297675498E-2</v>
      </c>
      <c r="E700" s="17">
        <v>3.9971610769516303E-2</v>
      </c>
      <c r="F700" s="17"/>
      <c r="G700" s="17">
        <v>3.2337039109994303E-2</v>
      </c>
      <c r="H700" s="17">
        <v>4.0000166788599301E-2</v>
      </c>
      <c r="I700" s="17">
        <v>4.1288702670966203E-2</v>
      </c>
      <c r="J700" s="17"/>
      <c r="K700" s="17">
        <v>6.5755414613933805E-2</v>
      </c>
      <c r="L700" s="17">
        <v>2.3372395837093701E-2</v>
      </c>
      <c r="M700" s="17">
        <v>3.4112904653536801E-2</v>
      </c>
      <c r="N700" s="17">
        <v>3.4630433749974099E-2</v>
      </c>
      <c r="O700" s="17">
        <v>4.8336262377052901E-2</v>
      </c>
      <c r="P700" s="17">
        <v>2.8708073815298701E-2</v>
      </c>
      <c r="Q700" s="17">
        <v>5.7510565226887703E-2</v>
      </c>
      <c r="R700" s="17">
        <v>2.4818630817065899E-2</v>
      </c>
      <c r="S700" s="17">
        <v>3.3834352891848697E-2</v>
      </c>
      <c r="T700" s="17">
        <v>2.8050895055776699E-2</v>
      </c>
      <c r="U700" s="17">
        <v>1.8622240704881599E-2</v>
      </c>
      <c r="V700" s="17">
        <v>3.43588818606336E-2</v>
      </c>
      <c r="W700" s="17"/>
      <c r="X700" s="17">
        <v>5.0430586376394401E-2</v>
      </c>
      <c r="Y700" s="17">
        <v>3.2558473380962197E-2</v>
      </c>
      <c r="Z700" s="17">
        <v>4.1108783763936799E-2</v>
      </c>
      <c r="AA700" s="17">
        <v>3.8130436688900697E-2</v>
      </c>
      <c r="AB700" s="17">
        <v>0</v>
      </c>
      <c r="AC700" s="17"/>
      <c r="AD700" s="17">
        <v>4.2303092001726397E-2</v>
      </c>
    </row>
    <row r="701" spans="2:30" x14ac:dyDescent="0.35">
      <c r="B701" t="s">
        <v>350</v>
      </c>
      <c r="C701" s="17">
        <v>1.8907028163088001E-2</v>
      </c>
      <c r="D701" s="17">
        <v>2.53084733936066E-2</v>
      </c>
      <c r="E701" s="17">
        <v>1.2551369812341799E-2</v>
      </c>
      <c r="F701" s="17"/>
      <c r="G701" s="17">
        <v>2.8389057127493601E-2</v>
      </c>
      <c r="H701" s="17">
        <v>1.6848591032176799E-2</v>
      </c>
      <c r="I701" s="17">
        <v>1.24679472820673E-2</v>
      </c>
      <c r="J701" s="17"/>
      <c r="K701" s="17">
        <v>2.4971367105807399E-2</v>
      </c>
      <c r="L701" s="17">
        <v>8.90219382242796E-3</v>
      </c>
      <c r="M701" s="17">
        <v>1.2352822570353699E-2</v>
      </c>
      <c r="N701" s="17">
        <v>5.8342632573891301E-2</v>
      </c>
      <c r="O701" s="17">
        <v>2.9968633685179599E-2</v>
      </c>
      <c r="P701" s="17">
        <v>9.4397540135076393E-3</v>
      </c>
      <c r="Q701" s="17">
        <v>1.216358885511E-2</v>
      </c>
      <c r="R701" s="17">
        <v>4.5759644146612898E-2</v>
      </c>
      <c r="S701" s="17">
        <v>8.0205623976951808E-3</v>
      </c>
      <c r="T701" s="17">
        <v>1.6478927272078898E-2</v>
      </c>
      <c r="U701" s="17">
        <v>0</v>
      </c>
      <c r="V701" s="17">
        <v>0</v>
      </c>
      <c r="W701" s="17"/>
      <c r="X701" s="17">
        <v>2.9826878593947601E-2</v>
      </c>
      <c r="Y701" s="17">
        <v>1.8414213446854701E-2</v>
      </c>
      <c r="Z701" s="17">
        <v>1.55757487971823E-2</v>
      </c>
      <c r="AA701" s="17">
        <v>0</v>
      </c>
      <c r="AB701" s="17">
        <v>0</v>
      </c>
      <c r="AC701" s="17"/>
      <c r="AD701" s="17">
        <v>1.9905863366516001E-2</v>
      </c>
    </row>
    <row r="702" spans="2:30" x14ac:dyDescent="0.35">
      <c r="B702" t="s">
        <v>50</v>
      </c>
      <c r="C702" s="17">
        <v>4.85171441746809E-2</v>
      </c>
      <c r="D702" s="17">
        <v>5.4594445947589602E-2</v>
      </c>
      <c r="E702" s="17">
        <v>4.3182724031153301E-2</v>
      </c>
      <c r="F702" s="17"/>
      <c r="G702" s="17">
        <v>6.5882192807418E-2</v>
      </c>
      <c r="H702" s="17">
        <v>3.3895653041066197E-2</v>
      </c>
      <c r="I702" s="17">
        <v>4.6778748576232702E-2</v>
      </c>
      <c r="J702" s="17"/>
      <c r="K702" s="17">
        <v>3.4437425052045702E-2</v>
      </c>
      <c r="L702" s="17">
        <v>4.6135169608217001E-2</v>
      </c>
      <c r="M702" s="17">
        <v>5.8101778301221499E-2</v>
      </c>
      <c r="N702" s="17">
        <v>0.12509585387049199</v>
      </c>
      <c r="O702" s="17">
        <v>4.2296792210988199E-2</v>
      </c>
      <c r="P702" s="17">
        <v>1.03800292651251E-2</v>
      </c>
      <c r="Q702" s="17">
        <v>3.5814067600659701E-2</v>
      </c>
      <c r="R702" s="17">
        <v>2.4818630817065899E-2</v>
      </c>
      <c r="S702" s="17">
        <v>7.6276601857126897E-2</v>
      </c>
      <c r="T702" s="17">
        <v>3.03147185953151E-2</v>
      </c>
      <c r="U702" s="17">
        <v>3.6517936015358098E-2</v>
      </c>
      <c r="V702" s="17">
        <v>3.78806277103007E-2</v>
      </c>
      <c r="W702" s="17"/>
      <c r="X702" s="17">
        <v>7.2037279708161095E-2</v>
      </c>
      <c r="Y702" s="17">
        <v>4.0503942737600399E-2</v>
      </c>
      <c r="Z702" s="17">
        <v>3.4336536803221997E-2</v>
      </c>
      <c r="AA702" s="17">
        <v>2.0555060420416701E-2</v>
      </c>
      <c r="AB702" s="17">
        <v>0</v>
      </c>
      <c r="AC702" s="17"/>
      <c r="AD702" s="17">
        <v>5.26901237204613E-2</v>
      </c>
    </row>
    <row r="703" spans="2:30"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row>
    <row r="704" spans="2:30" x14ac:dyDescent="0.35">
      <c r="B704" s="6" t="s">
        <v>355</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row>
    <row r="705" spans="2:30" x14ac:dyDescent="0.35">
      <c r="B705" s="26" t="s">
        <v>52</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row>
    <row r="706" spans="2:30" x14ac:dyDescent="0.35">
      <c r="B706" t="s">
        <v>346</v>
      </c>
      <c r="C706" s="17">
        <v>0.25266240778788401</v>
      </c>
      <c r="D706" s="17">
        <v>0.25235367301657802</v>
      </c>
      <c r="E706" s="17">
        <v>0.24961351633301099</v>
      </c>
      <c r="F706" s="17"/>
      <c r="G706" s="17">
        <v>0.24739059893840301</v>
      </c>
      <c r="H706" s="17">
        <v>0.23315256416858399</v>
      </c>
      <c r="I706" s="17">
        <v>0.27537815872429999</v>
      </c>
      <c r="J706" s="17"/>
      <c r="K706" s="17">
        <v>0.32377334379669498</v>
      </c>
      <c r="L706" s="17">
        <v>0.16526738329035401</v>
      </c>
      <c r="M706" s="17">
        <v>0.26518583039042698</v>
      </c>
      <c r="N706" s="17">
        <v>0.29890169259958599</v>
      </c>
      <c r="O706" s="17">
        <v>0.29011944674013601</v>
      </c>
      <c r="P706" s="17">
        <v>0.25526071179140403</v>
      </c>
      <c r="Q706" s="17">
        <v>0.22066986205931999</v>
      </c>
      <c r="R706" s="17">
        <v>0.242063757235078</v>
      </c>
      <c r="S706" s="17">
        <v>0.24945498969661001</v>
      </c>
      <c r="T706" s="17">
        <v>0.23253044336242601</v>
      </c>
      <c r="U706" s="17">
        <v>0.200759446902494</v>
      </c>
      <c r="V706" s="17">
        <v>0.29503349074180801</v>
      </c>
      <c r="W706" s="17"/>
      <c r="X706" s="17">
        <v>0.23776849784756501</v>
      </c>
      <c r="Y706" s="17">
        <v>0.240898277509003</v>
      </c>
      <c r="Z706" s="17">
        <v>0.28255125553577798</v>
      </c>
      <c r="AA706" s="17">
        <v>0.33417887976074701</v>
      </c>
      <c r="AB706" s="17">
        <v>0.47728835146239901</v>
      </c>
      <c r="AC706" s="17"/>
      <c r="AD706" s="17">
        <v>0.25090432687312098</v>
      </c>
    </row>
    <row r="707" spans="2:30" x14ac:dyDescent="0.35">
      <c r="B707" t="s">
        <v>347</v>
      </c>
      <c r="C707" s="17">
        <v>0.43044819338495299</v>
      </c>
      <c r="D707" s="17">
        <v>0.407632784540367</v>
      </c>
      <c r="E707" s="17">
        <v>0.456864468352701</v>
      </c>
      <c r="F707" s="17"/>
      <c r="G707" s="17">
        <v>0.45174778100076102</v>
      </c>
      <c r="H707" s="17">
        <v>0.42161597605686602</v>
      </c>
      <c r="I707" s="17">
        <v>0.41988293860951098</v>
      </c>
      <c r="J707" s="17"/>
      <c r="K707" s="17">
        <v>0.42765493754864398</v>
      </c>
      <c r="L707" s="17">
        <v>0.46077821342414199</v>
      </c>
      <c r="M707" s="17">
        <v>0.41554688882007801</v>
      </c>
      <c r="N707" s="17">
        <v>0.39943662851795803</v>
      </c>
      <c r="O707" s="17">
        <v>0.42747632904180799</v>
      </c>
      <c r="P707" s="17">
        <v>0.43904805829017102</v>
      </c>
      <c r="Q707" s="17">
        <v>0.41358121149336002</v>
      </c>
      <c r="R707" s="17">
        <v>0.45539733558731299</v>
      </c>
      <c r="S707" s="17">
        <v>0.40467384393957301</v>
      </c>
      <c r="T707" s="17">
        <v>0.45198178957032797</v>
      </c>
      <c r="U707" s="17">
        <v>0.48568863140225998</v>
      </c>
      <c r="V707" s="17">
        <v>0.38889307906799397</v>
      </c>
      <c r="W707" s="17"/>
      <c r="X707" s="17">
        <v>0.41560818667152899</v>
      </c>
      <c r="Y707" s="17">
        <v>0.460579217182086</v>
      </c>
      <c r="Z707" s="17">
        <v>0.39217520483115897</v>
      </c>
      <c r="AA707" s="17">
        <v>0.38959079229015903</v>
      </c>
      <c r="AB707" s="17">
        <v>0.30318375258525498</v>
      </c>
      <c r="AC707" s="17"/>
      <c r="AD707" s="17">
        <v>0.40933584811477403</v>
      </c>
    </row>
    <row r="708" spans="2:30" x14ac:dyDescent="0.35">
      <c r="B708" t="s">
        <v>348</v>
      </c>
      <c r="C708" s="17">
        <v>0.21298508207703801</v>
      </c>
      <c r="D708" s="17">
        <v>0.22713575599730601</v>
      </c>
      <c r="E708" s="17">
        <v>0.19675598400528099</v>
      </c>
      <c r="F708" s="17"/>
      <c r="G708" s="17">
        <v>0.20580023688660501</v>
      </c>
      <c r="H708" s="17">
        <v>0.229355131360307</v>
      </c>
      <c r="I708" s="17">
        <v>0.204142757151524</v>
      </c>
      <c r="J708" s="17"/>
      <c r="K708" s="17">
        <v>0.16024793578140301</v>
      </c>
      <c r="L708" s="17">
        <v>0.25195734916373802</v>
      </c>
      <c r="M708" s="17">
        <v>0.190843401009405</v>
      </c>
      <c r="N708" s="17">
        <v>0.15896642999650501</v>
      </c>
      <c r="O708" s="17">
        <v>0.20738486606855799</v>
      </c>
      <c r="P708" s="17">
        <v>0.24427274841735</v>
      </c>
      <c r="Q708" s="17">
        <v>0.26233471068619602</v>
      </c>
      <c r="R708" s="17">
        <v>0.23196063221393101</v>
      </c>
      <c r="S708" s="17">
        <v>0.227375024856487</v>
      </c>
      <c r="T708" s="17">
        <v>0.22345486719906299</v>
      </c>
      <c r="U708" s="17">
        <v>0.21372219735501899</v>
      </c>
      <c r="V708" s="17">
        <v>0.16703415631781299</v>
      </c>
      <c r="W708" s="17"/>
      <c r="X708" s="17">
        <v>0.21557723582496699</v>
      </c>
      <c r="Y708" s="17">
        <v>0.207001498915139</v>
      </c>
      <c r="Z708" s="17">
        <v>0.228230309696631</v>
      </c>
      <c r="AA708" s="17">
        <v>0.21855346598536801</v>
      </c>
      <c r="AB708" s="17">
        <v>0.21952789595234601</v>
      </c>
      <c r="AC708" s="17"/>
      <c r="AD708" s="17">
        <v>0.22278466444864201</v>
      </c>
    </row>
    <row r="709" spans="2:30" x14ac:dyDescent="0.35">
      <c r="B709" t="s">
        <v>349</v>
      </c>
      <c r="C709" s="17">
        <v>4.39191720561488E-2</v>
      </c>
      <c r="D709" s="17">
        <v>5.1935824562489602E-2</v>
      </c>
      <c r="E709" s="17">
        <v>3.6423004938500203E-2</v>
      </c>
      <c r="F709" s="17"/>
      <c r="G709" s="17">
        <v>3.61689455745259E-2</v>
      </c>
      <c r="H709" s="17">
        <v>5.9651844109666403E-2</v>
      </c>
      <c r="I709" s="17">
        <v>3.6165017823738897E-2</v>
      </c>
      <c r="J709" s="17"/>
      <c r="K709" s="17">
        <v>3.8715576930751401E-2</v>
      </c>
      <c r="L709" s="17">
        <v>4.6879672587441197E-2</v>
      </c>
      <c r="M709" s="17">
        <v>5.1320419600683398E-2</v>
      </c>
      <c r="N709" s="17">
        <v>1.9163191736938898E-2</v>
      </c>
      <c r="O709" s="17">
        <v>3.2722565938511097E-2</v>
      </c>
      <c r="P709" s="17">
        <v>3.03556101893303E-2</v>
      </c>
      <c r="Q709" s="17">
        <v>6.7600148160464599E-2</v>
      </c>
      <c r="R709" s="17">
        <v>4.5759644146612898E-2</v>
      </c>
      <c r="S709" s="17">
        <v>5.1039014425891302E-2</v>
      </c>
      <c r="T709" s="17">
        <v>4.7481750008591603E-2</v>
      </c>
      <c r="U709" s="17">
        <v>1.8622240704881599E-2</v>
      </c>
      <c r="V709" s="17">
        <v>0.111158646162084</v>
      </c>
      <c r="W709" s="17"/>
      <c r="X709" s="17">
        <v>5.82051334866764E-2</v>
      </c>
      <c r="Y709" s="17">
        <v>4.0126799150190101E-2</v>
      </c>
      <c r="Z709" s="17">
        <v>3.0744131763708299E-2</v>
      </c>
      <c r="AA709" s="17">
        <v>5.76768619637264E-2</v>
      </c>
      <c r="AB709" s="17">
        <v>0</v>
      </c>
      <c r="AC709" s="17"/>
      <c r="AD709" s="17">
        <v>4.9062946491487999E-2</v>
      </c>
    </row>
    <row r="710" spans="2:30" x14ac:dyDescent="0.35">
      <c r="B710" t="s">
        <v>350</v>
      </c>
      <c r="C710" s="17">
        <v>8.9743794194805E-3</v>
      </c>
      <c r="D710" s="17">
        <v>1.12985453692912E-2</v>
      </c>
      <c r="E710" s="17">
        <v>6.7151120543098401E-3</v>
      </c>
      <c r="F710" s="17"/>
      <c r="G710" s="17">
        <v>3.2914238356542302E-3</v>
      </c>
      <c r="H710" s="17">
        <v>1.03472364224729E-2</v>
      </c>
      <c r="I710" s="17">
        <v>1.2704652400413701E-2</v>
      </c>
      <c r="J710" s="17"/>
      <c r="K710" s="17">
        <v>1.12094688285046E-2</v>
      </c>
      <c r="L710" s="17">
        <v>1.5288446467379001E-2</v>
      </c>
      <c r="M710" s="17">
        <v>2.0811836210044999E-2</v>
      </c>
      <c r="N710" s="17">
        <v>1.8807822057736599E-2</v>
      </c>
      <c r="O710" s="17">
        <v>0</v>
      </c>
      <c r="P710" s="17">
        <v>1.1243088033111699E-2</v>
      </c>
      <c r="Q710" s="17">
        <v>0</v>
      </c>
      <c r="R710" s="17">
        <v>0</v>
      </c>
      <c r="S710" s="17">
        <v>0</v>
      </c>
      <c r="T710" s="17">
        <v>0</v>
      </c>
      <c r="U710" s="17">
        <v>2.2135649683268199E-2</v>
      </c>
      <c r="V710" s="17">
        <v>0</v>
      </c>
      <c r="W710" s="17"/>
      <c r="X710" s="17">
        <v>4.5792269724875103E-3</v>
      </c>
      <c r="Y710" s="17">
        <v>9.0064197161772094E-3</v>
      </c>
      <c r="Z710" s="17">
        <v>1.33201257128223E-2</v>
      </c>
      <c r="AA710" s="17">
        <v>0</v>
      </c>
      <c r="AB710" s="17">
        <v>0</v>
      </c>
      <c r="AC710" s="17"/>
      <c r="AD710" s="17">
        <v>9.2553969095274299E-3</v>
      </c>
    </row>
    <row r="711" spans="2:30" x14ac:dyDescent="0.35">
      <c r="B711" t="s">
        <v>50</v>
      </c>
      <c r="C711" s="17">
        <v>5.1010765274495301E-2</v>
      </c>
      <c r="D711" s="17">
        <v>4.9643416513968502E-2</v>
      </c>
      <c r="E711" s="17">
        <v>5.3627914316196998E-2</v>
      </c>
      <c r="F711" s="17"/>
      <c r="G711" s="17">
        <v>5.5601013764050598E-2</v>
      </c>
      <c r="H711" s="17">
        <v>4.5877247882104198E-2</v>
      </c>
      <c r="I711" s="17">
        <v>5.1726475290511803E-2</v>
      </c>
      <c r="J711" s="17"/>
      <c r="K711" s="17">
        <v>3.8398737114002199E-2</v>
      </c>
      <c r="L711" s="17">
        <v>5.9828935066946497E-2</v>
      </c>
      <c r="M711" s="17">
        <v>5.6291623969361798E-2</v>
      </c>
      <c r="N711" s="17">
        <v>0.104724235091276</v>
      </c>
      <c r="O711" s="17">
        <v>4.2296792210988199E-2</v>
      </c>
      <c r="P711" s="17">
        <v>1.9819783278632801E-2</v>
      </c>
      <c r="Q711" s="17">
        <v>3.5814067600659701E-2</v>
      </c>
      <c r="R711" s="17">
        <v>2.4818630817065899E-2</v>
      </c>
      <c r="S711" s="17">
        <v>6.7457127081438001E-2</v>
      </c>
      <c r="T711" s="17">
        <v>4.45511498595915E-2</v>
      </c>
      <c r="U711" s="17">
        <v>5.90718339520779E-2</v>
      </c>
      <c r="V711" s="17">
        <v>3.78806277103007E-2</v>
      </c>
      <c r="W711" s="17"/>
      <c r="X711" s="17">
        <v>6.8261719196774706E-2</v>
      </c>
      <c r="Y711" s="17">
        <v>4.2387787527404699E-2</v>
      </c>
      <c r="Z711" s="17">
        <v>5.2978972459901498E-2</v>
      </c>
      <c r="AA711" s="17">
        <v>0</v>
      </c>
      <c r="AB711" s="17">
        <v>0</v>
      </c>
      <c r="AC711" s="17"/>
      <c r="AD711" s="17">
        <v>5.8656817162447403E-2</v>
      </c>
    </row>
    <row r="712" spans="2:30" x14ac:dyDescent="0.35">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row>
    <row r="713" spans="2:30" x14ac:dyDescent="0.35">
      <c r="B713" s="6" t="s">
        <v>356</v>
      </c>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row>
    <row r="714" spans="2:30" x14ac:dyDescent="0.35">
      <c r="B714" s="26" t="s">
        <v>52</v>
      </c>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row>
    <row r="715" spans="2:30" x14ac:dyDescent="0.35">
      <c r="B715" t="s">
        <v>346</v>
      </c>
      <c r="C715" s="17">
        <v>0.26521894136323199</v>
      </c>
      <c r="D715" s="17">
        <v>0.24812460587743401</v>
      </c>
      <c r="E715" s="17">
        <v>0.280257269297432</v>
      </c>
      <c r="F715" s="17"/>
      <c r="G715" s="17">
        <v>0.24822915902361301</v>
      </c>
      <c r="H715" s="17">
        <v>0.26724193237298199</v>
      </c>
      <c r="I715" s="17">
        <v>0.27829926345402201</v>
      </c>
      <c r="J715" s="17"/>
      <c r="K715" s="17">
        <v>0.37362456863781002</v>
      </c>
      <c r="L715" s="17">
        <v>0.19395942130478999</v>
      </c>
      <c r="M715" s="17">
        <v>0.25791737435280898</v>
      </c>
      <c r="N715" s="17">
        <v>0.257590098760209</v>
      </c>
      <c r="O715" s="17">
        <v>0.26957769361157202</v>
      </c>
      <c r="P715" s="17">
        <v>0.268603123042157</v>
      </c>
      <c r="Q715" s="17">
        <v>0.24300049589766501</v>
      </c>
      <c r="R715" s="17">
        <v>0.23028098620226001</v>
      </c>
      <c r="S715" s="17">
        <v>0.24382455116039001</v>
      </c>
      <c r="T715" s="17">
        <v>0.28244583662846801</v>
      </c>
      <c r="U715" s="17">
        <v>0.22130818637154101</v>
      </c>
      <c r="V715" s="17">
        <v>0.31990503674866499</v>
      </c>
      <c r="W715" s="17"/>
      <c r="X715" s="17">
        <v>0.26279912221769602</v>
      </c>
      <c r="Y715" s="17">
        <v>0.25236447012734597</v>
      </c>
      <c r="Z715" s="17">
        <v>0.29805823553383198</v>
      </c>
      <c r="AA715" s="17">
        <v>0.240552556002923</v>
      </c>
      <c r="AB715" s="17">
        <v>0.47728835146239901</v>
      </c>
      <c r="AC715" s="17"/>
      <c r="AD715" s="17">
        <v>0.26678197329250702</v>
      </c>
    </row>
    <row r="716" spans="2:30" x14ac:dyDescent="0.35">
      <c r="B716" t="s">
        <v>347</v>
      </c>
      <c r="C716" s="17">
        <v>0.38496029039283303</v>
      </c>
      <c r="D716" s="17">
        <v>0.38030540202340601</v>
      </c>
      <c r="E716" s="17">
        <v>0.39081148202713401</v>
      </c>
      <c r="F716" s="17"/>
      <c r="G716" s="17">
        <v>0.38851480410484202</v>
      </c>
      <c r="H716" s="17">
        <v>0.39224225351381098</v>
      </c>
      <c r="I716" s="17">
        <v>0.37508498875414797</v>
      </c>
      <c r="J716" s="17"/>
      <c r="K716" s="17">
        <v>0.36221213540330199</v>
      </c>
      <c r="L716" s="17">
        <v>0.40834768323394899</v>
      </c>
      <c r="M716" s="17">
        <v>0.403242373404813</v>
      </c>
      <c r="N716" s="17">
        <v>0.40427169842407101</v>
      </c>
      <c r="O716" s="17">
        <v>0.347953186707815</v>
      </c>
      <c r="P716" s="17">
        <v>0.36661140969914202</v>
      </c>
      <c r="Q716" s="17">
        <v>0.36160329124322799</v>
      </c>
      <c r="R716" s="17">
        <v>0.46452460657663702</v>
      </c>
      <c r="S716" s="17">
        <v>0.41395897751841498</v>
      </c>
      <c r="T716" s="17">
        <v>0.27780153101891403</v>
      </c>
      <c r="U716" s="17">
        <v>0.43809961963042499</v>
      </c>
      <c r="V716" s="17">
        <v>0.486977002251618</v>
      </c>
      <c r="W716" s="17"/>
      <c r="X716" s="17">
        <v>0.342609851212549</v>
      </c>
      <c r="Y716" s="17">
        <v>0.41287860421780098</v>
      </c>
      <c r="Z716" s="17">
        <v>0.36668790192495598</v>
      </c>
      <c r="AA716" s="17">
        <v>0.41390949269738803</v>
      </c>
      <c r="AB716" s="17">
        <v>0.13856419482658899</v>
      </c>
      <c r="AC716" s="17"/>
      <c r="AD716" s="17">
        <v>0.36537630838584201</v>
      </c>
    </row>
    <row r="717" spans="2:30" x14ac:dyDescent="0.35">
      <c r="B717" t="s">
        <v>348</v>
      </c>
      <c r="C717" s="17">
        <v>0.19279229744479301</v>
      </c>
      <c r="D717" s="17">
        <v>0.20217874648595299</v>
      </c>
      <c r="E717" s="17">
        <v>0.181419644910081</v>
      </c>
      <c r="F717" s="17"/>
      <c r="G717" s="17">
        <v>0.195041239065019</v>
      </c>
      <c r="H717" s="17">
        <v>0.19415126750019299</v>
      </c>
      <c r="I717" s="17">
        <v>0.18955369951767201</v>
      </c>
      <c r="J717" s="17"/>
      <c r="K717" s="17">
        <v>0.16631674207674599</v>
      </c>
      <c r="L717" s="17">
        <v>0.18326915701862201</v>
      </c>
      <c r="M717" s="17">
        <v>0.20886223161942299</v>
      </c>
      <c r="N717" s="17">
        <v>0.19800596044910601</v>
      </c>
      <c r="O717" s="17">
        <v>0.25324166732653502</v>
      </c>
      <c r="P717" s="17">
        <v>0.21276618344804099</v>
      </c>
      <c r="Q717" s="17">
        <v>0.230158679871932</v>
      </c>
      <c r="R717" s="17">
        <v>7.0985578615787304E-2</v>
      </c>
      <c r="S717" s="17">
        <v>0.13708797997255501</v>
      </c>
      <c r="T717" s="17">
        <v>0.302900498393954</v>
      </c>
      <c r="U717" s="17">
        <v>0.17588745526597299</v>
      </c>
      <c r="V717" s="17">
        <v>7.5761255420601401E-2</v>
      </c>
      <c r="W717" s="17"/>
      <c r="X717" s="17">
        <v>0.236975815190445</v>
      </c>
      <c r="Y717" s="17">
        <v>0.16981380839253099</v>
      </c>
      <c r="Z717" s="17">
        <v>0.19513276748031899</v>
      </c>
      <c r="AA717" s="17">
        <v>0.206616864851942</v>
      </c>
      <c r="AB717" s="17">
        <v>0.384147453711012</v>
      </c>
      <c r="AC717" s="17"/>
      <c r="AD717" s="17">
        <v>0.195269554145728</v>
      </c>
    </row>
    <row r="718" spans="2:30" x14ac:dyDescent="0.35">
      <c r="B718" t="s">
        <v>349</v>
      </c>
      <c r="C718" s="17">
        <v>7.1646046100259403E-2</v>
      </c>
      <c r="D718" s="17">
        <v>7.8759422235577997E-2</v>
      </c>
      <c r="E718" s="17">
        <v>6.5742155342479E-2</v>
      </c>
      <c r="F718" s="17"/>
      <c r="G718" s="17">
        <v>8.7107747988639503E-2</v>
      </c>
      <c r="H718" s="17">
        <v>6.5780201295260105E-2</v>
      </c>
      <c r="I718" s="17">
        <v>6.3471077503127193E-2</v>
      </c>
      <c r="J718" s="17"/>
      <c r="K718" s="17">
        <v>3.5615882212018897E-2</v>
      </c>
      <c r="L718" s="17">
        <v>8.4134112564414401E-2</v>
      </c>
      <c r="M718" s="17">
        <v>6.22818199563775E-2</v>
      </c>
      <c r="N718" s="17">
        <v>5.0453045442211603E-2</v>
      </c>
      <c r="O718" s="17">
        <v>4.3514901850855998E-2</v>
      </c>
      <c r="P718" s="17">
        <v>9.4207470348792399E-2</v>
      </c>
      <c r="Q718" s="17">
        <v>9.5278655250982794E-2</v>
      </c>
      <c r="R718" s="17">
        <v>0.14315848290653899</v>
      </c>
      <c r="S718" s="17">
        <v>0.10166016038853699</v>
      </c>
      <c r="T718" s="17">
        <v>3.2957854544157797E-2</v>
      </c>
      <c r="U718" s="17">
        <v>8.3497255096714504E-2</v>
      </c>
      <c r="V718" s="17">
        <v>7.9476077868814998E-2</v>
      </c>
      <c r="W718" s="17"/>
      <c r="X718" s="17">
        <v>6.3526815681397106E-2</v>
      </c>
      <c r="Y718" s="17">
        <v>7.8497343229209302E-2</v>
      </c>
      <c r="Z718" s="17">
        <v>5.3465454963659703E-2</v>
      </c>
      <c r="AA718" s="17">
        <v>0.106190851186573</v>
      </c>
      <c r="AB718" s="17">
        <v>0</v>
      </c>
      <c r="AC718" s="17"/>
      <c r="AD718" s="17">
        <v>7.9996100124262906E-2</v>
      </c>
    </row>
    <row r="719" spans="2:30" x14ac:dyDescent="0.35">
      <c r="B719" t="s">
        <v>350</v>
      </c>
      <c r="C719" s="17">
        <v>2.57379074607588E-2</v>
      </c>
      <c r="D719" s="17">
        <v>3.34877897181221E-2</v>
      </c>
      <c r="E719" s="17">
        <v>1.8108626291727999E-2</v>
      </c>
      <c r="F719" s="17"/>
      <c r="G719" s="17">
        <v>2.7401868511530099E-2</v>
      </c>
      <c r="H719" s="17">
        <v>3.0273712629097099E-2</v>
      </c>
      <c r="I719" s="17">
        <v>2.0070945916079701E-2</v>
      </c>
      <c r="J719" s="17"/>
      <c r="K719" s="17">
        <v>6.7947124672910796E-3</v>
      </c>
      <c r="L719" s="17">
        <v>3.1881400031734897E-2</v>
      </c>
      <c r="M719" s="17">
        <v>1.0371492786788301E-2</v>
      </c>
      <c r="N719" s="17">
        <v>1.9163191736938898E-2</v>
      </c>
      <c r="O719" s="17">
        <v>2.9869490126558099E-2</v>
      </c>
      <c r="P719" s="17">
        <v>1.8879508027015299E-2</v>
      </c>
      <c r="Q719" s="17">
        <v>2.4101611388663201E-2</v>
      </c>
      <c r="R719" s="17">
        <v>4.5759644146612898E-2</v>
      </c>
      <c r="S719" s="17">
        <v>2.6625066371644999E-2</v>
      </c>
      <c r="T719" s="17">
        <v>9.0058488091269706E-2</v>
      </c>
      <c r="U719" s="17">
        <v>0</v>
      </c>
      <c r="V719" s="17">
        <v>0</v>
      </c>
      <c r="W719" s="17"/>
      <c r="X719" s="17">
        <v>4.3166866885502801E-2</v>
      </c>
      <c r="Y719" s="17">
        <v>1.9342841252190799E-2</v>
      </c>
      <c r="Z719" s="17">
        <v>3.3678902698674698E-2</v>
      </c>
      <c r="AA719" s="17">
        <v>0</v>
      </c>
      <c r="AB719" s="17">
        <v>0</v>
      </c>
      <c r="AC719" s="17"/>
      <c r="AD719" s="17">
        <v>2.6899259085499901E-2</v>
      </c>
    </row>
    <row r="720" spans="2:30" x14ac:dyDescent="0.35">
      <c r="B720" t="s">
        <v>50</v>
      </c>
      <c r="C720" s="17">
        <v>5.96445172381228E-2</v>
      </c>
      <c r="D720" s="17">
        <v>5.7144033659506703E-2</v>
      </c>
      <c r="E720" s="17">
        <v>6.3660822131145198E-2</v>
      </c>
      <c r="F720" s="17"/>
      <c r="G720" s="17">
        <v>5.3705181306356098E-2</v>
      </c>
      <c r="H720" s="17">
        <v>5.0310632688656501E-2</v>
      </c>
      <c r="I720" s="17">
        <v>7.3520024854951294E-2</v>
      </c>
      <c r="J720" s="17"/>
      <c r="K720" s="17">
        <v>5.5435959202831099E-2</v>
      </c>
      <c r="L720" s="17">
        <v>9.8408225846489297E-2</v>
      </c>
      <c r="M720" s="17">
        <v>5.7324707879789098E-2</v>
      </c>
      <c r="N720" s="17">
        <v>7.0516005187462705E-2</v>
      </c>
      <c r="O720" s="17">
        <v>5.5843060376664602E-2</v>
      </c>
      <c r="P720" s="17">
        <v>3.8932305434851398E-2</v>
      </c>
      <c r="Q720" s="17">
        <v>4.5857266347528597E-2</v>
      </c>
      <c r="R720" s="17">
        <v>4.5290701552163401E-2</v>
      </c>
      <c r="S720" s="17">
        <v>7.6843264588457694E-2</v>
      </c>
      <c r="T720" s="17">
        <v>1.38357913232362E-2</v>
      </c>
      <c r="U720" s="17">
        <v>8.1207483635346106E-2</v>
      </c>
      <c r="V720" s="17">
        <v>3.78806277103007E-2</v>
      </c>
      <c r="W720" s="17"/>
      <c r="X720" s="17">
        <v>5.0921528812409599E-2</v>
      </c>
      <c r="Y720" s="17">
        <v>6.7102932780922206E-2</v>
      </c>
      <c r="Z720" s="17">
        <v>5.29767373985576E-2</v>
      </c>
      <c r="AA720" s="17">
        <v>3.2730235261174398E-2</v>
      </c>
      <c r="AB720" s="17">
        <v>0</v>
      </c>
      <c r="AC720" s="17"/>
      <c r="AD720" s="17">
        <v>6.5676804966159602E-2</v>
      </c>
    </row>
    <row r="721" spans="2:30" x14ac:dyDescent="0.35">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row>
    <row r="722" spans="2:30" x14ac:dyDescent="0.35">
      <c r="B722" s="6" t="s">
        <v>357</v>
      </c>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row>
    <row r="723" spans="2:30" x14ac:dyDescent="0.35">
      <c r="B723" s="26" t="s">
        <v>52</v>
      </c>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row>
    <row r="724" spans="2:30" x14ac:dyDescent="0.35">
      <c r="B724" t="s">
        <v>346</v>
      </c>
      <c r="C724" s="17">
        <v>0.27959301036080397</v>
      </c>
      <c r="D724" s="17">
        <v>0.29189600877419902</v>
      </c>
      <c r="E724" s="17">
        <v>0.26588028905445099</v>
      </c>
      <c r="F724" s="17"/>
      <c r="G724" s="17">
        <v>0.26024711345678497</v>
      </c>
      <c r="H724" s="17">
        <v>0.27520152231524703</v>
      </c>
      <c r="I724" s="17">
        <v>0.30069008557966098</v>
      </c>
      <c r="J724" s="17"/>
      <c r="K724" s="17">
        <v>0.30994190633694002</v>
      </c>
      <c r="L724" s="17">
        <v>0.23593725216294201</v>
      </c>
      <c r="M724" s="17">
        <v>0.32578286056193501</v>
      </c>
      <c r="N724" s="17">
        <v>0.31837354337049001</v>
      </c>
      <c r="O724" s="17">
        <v>0.193423900444156</v>
      </c>
      <c r="P724" s="17">
        <v>0.31357521518997</v>
      </c>
      <c r="Q724" s="17">
        <v>0.276391045696112</v>
      </c>
      <c r="R724" s="17">
        <v>0.231341856918681</v>
      </c>
      <c r="S724" s="17">
        <v>0.26176657352493399</v>
      </c>
      <c r="T724" s="17">
        <v>0.27341038741334001</v>
      </c>
      <c r="U724" s="17">
        <v>0.262429349456894</v>
      </c>
      <c r="V724" s="17">
        <v>0.394717409426807</v>
      </c>
      <c r="W724" s="17"/>
      <c r="X724" s="17">
        <v>0.22374996060116201</v>
      </c>
      <c r="Y724" s="17">
        <v>0.29662479418409998</v>
      </c>
      <c r="Z724" s="17">
        <v>0.31426500690627401</v>
      </c>
      <c r="AA724" s="17">
        <v>0.27215605493087702</v>
      </c>
      <c r="AB724" s="17">
        <v>0.13856419482658899</v>
      </c>
      <c r="AC724" s="17"/>
      <c r="AD724" s="17">
        <v>0.27681060977956801</v>
      </c>
    </row>
    <row r="725" spans="2:30" x14ac:dyDescent="0.35">
      <c r="B725" t="s">
        <v>347</v>
      </c>
      <c r="C725" s="17">
        <v>0.37307561423571001</v>
      </c>
      <c r="D725" s="17">
        <v>0.337439382713073</v>
      </c>
      <c r="E725" s="17">
        <v>0.407565148070681</v>
      </c>
      <c r="F725" s="17"/>
      <c r="G725" s="17">
        <v>0.37230934223032802</v>
      </c>
      <c r="H725" s="17">
        <v>0.36360536871821603</v>
      </c>
      <c r="I725" s="17">
        <v>0.38252407369914598</v>
      </c>
      <c r="J725" s="17"/>
      <c r="K725" s="17">
        <v>0.35759422367746602</v>
      </c>
      <c r="L725" s="17">
        <v>0.465316686528427</v>
      </c>
      <c r="M725" s="17">
        <v>0.363193385308967</v>
      </c>
      <c r="N725" s="17">
        <v>0.360632837360501</v>
      </c>
      <c r="O725" s="17">
        <v>0.39519364117738798</v>
      </c>
      <c r="P725" s="17">
        <v>0.358864470167925</v>
      </c>
      <c r="Q725" s="17">
        <v>0.35701076313396202</v>
      </c>
      <c r="R725" s="17">
        <v>0.42729301540469899</v>
      </c>
      <c r="S725" s="17">
        <v>0.379999992180587</v>
      </c>
      <c r="T725" s="17">
        <v>0.274400672287404</v>
      </c>
      <c r="U725" s="17">
        <v>0.35224542592341301</v>
      </c>
      <c r="V725" s="17">
        <v>0.33096645305679301</v>
      </c>
      <c r="W725" s="17"/>
      <c r="X725" s="17">
        <v>0.34709202593981098</v>
      </c>
      <c r="Y725" s="17">
        <v>0.38246139813486801</v>
      </c>
      <c r="Z725" s="17">
        <v>0.39204725045071198</v>
      </c>
      <c r="AA725" s="17">
        <v>0.33468653674531001</v>
      </c>
      <c r="AB725" s="17">
        <v>0.47392423818141299</v>
      </c>
      <c r="AC725" s="17"/>
      <c r="AD725" s="17">
        <v>0.35624113843563798</v>
      </c>
    </row>
    <row r="726" spans="2:30" x14ac:dyDescent="0.35">
      <c r="B726" t="s">
        <v>348</v>
      </c>
      <c r="C726" s="17">
        <v>0.231449198259043</v>
      </c>
      <c r="D726" s="17">
        <v>0.25764575154268099</v>
      </c>
      <c r="E726" s="17">
        <v>0.204984547894632</v>
      </c>
      <c r="F726" s="17"/>
      <c r="G726" s="17">
        <v>0.24808481208352601</v>
      </c>
      <c r="H726" s="17">
        <v>0.237092554516981</v>
      </c>
      <c r="I726" s="17">
        <v>0.21157791286104499</v>
      </c>
      <c r="J726" s="17"/>
      <c r="K726" s="17">
        <v>0.22698183049536899</v>
      </c>
      <c r="L726" s="17">
        <v>0.199901190766095</v>
      </c>
      <c r="M726" s="17">
        <v>0.17001557739853901</v>
      </c>
      <c r="N726" s="17">
        <v>0.236050050461174</v>
      </c>
      <c r="O726" s="17">
        <v>0.272952163046075</v>
      </c>
      <c r="P726" s="17">
        <v>0.220439489191226</v>
      </c>
      <c r="Q726" s="17">
        <v>0.25903596356573499</v>
      </c>
      <c r="R726" s="17">
        <v>0.22339778747019401</v>
      </c>
      <c r="S726" s="17">
        <v>0.18991911525708899</v>
      </c>
      <c r="T726" s="17">
        <v>0.32583882945855203</v>
      </c>
      <c r="U726" s="17">
        <v>0.32237670899202697</v>
      </c>
      <c r="V726" s="17">
        <v>0.167717746084832</v>
      </c>
      <c r="W726" s="17"/>
      <c r="X726" s="17">
        <v>0.27917422512957701</v>
      </c>
      <c r="Y726" s="17">
        <v>0.220867620194689</v>
      </c>
      <c r="Z726" s="17">
        <v>0.18819759654429599</v>
      </c>
      <c r="AA726" s="17">
        <v>0.25601417890845302</v>
      </c>
      <c r="AB726" s="17">
        <v>0.38751156699199801</v>
      </c>
      <c r="AC726" s="17"/>
      <c r="AD726" s="17">
        <v>0.237894874136614</v>
      </c>
    </row>
    <row r="727" spans="2:30" x14ac:dyDescent="0.35">
      <c r="B727" t="s">
        <v>349</v>
      </c>
      <c r="C727" s="17">
        <v>4.5877295861294298E-2</v>
      </c>
      <c r="D727" s="17">
        <v>4.5778409672756697E-2</v>
      </c>
      <c r="E727" s="17">
        <v>4.7031873554043702E-2</v>
      </c>
      <c r="F727" s="17"/>
      <c r="G727" s="17">
        <v>4.4644331304971897E-2</v>
      </c>
      <c r="H727" s="17">
        <v>5.6603969310875801E-2</v>
      </c>
      <c r="I727" s="17">
        <v>3.7024531334903202E-2</v>
      </c>
      <c r="J727" s="17"/>
      <c r="K727" s="17">
        <v>3.6430255066597597E-2</v>
      </c>
      <c r="L727" s="17">
        <v>1.4253769576482099E-2</v>
      </c>
      <c r="M727" s="17">
        <v>6.4750637609053099E-2</v>
      </c>
      <c r="N727" s="17">
        <v>1.58226116922375E-2</v>
      </c>
      <c r="O727" s="17">
        <v>8.2587234955716696E-2</v>
      </c>
      <c r="P727" s="17">
        <v>5.2882116989903999E-2</v>
      </c>
      <c r="Q727" s="17">
        <v>5.7824937860835597E-2</v>
      </c>
      <c r="R727" s="17">
        <v>6.8330078572294506E-2</v>
      </c>
      <c r="S727" s="17">
        <v>7.3933108825732397E-2</v>
      </c>
      <c r="T727" s="17">
        <v>2.63852750107566E-2</v>
      </c>
      <c r="U727" s="17">
        <v>2.2135649683268199E-2</v>
      </c>
      <c r="V727" s="17">
        <v>6.8717763721267297E-2</v>
      </c>
      <c r="W727" s="17"/>
      <c r="X727" s="17">
        <v>5.0723929367306901E-2</v>
      </c>
      <c r="Y727" s="17">
        <v>4.5205205191119598E-2</v>
      </c>
      <c r="Z727" s="17">
        <v>3.7910080858378499E-2</v>
      </c>
      <c r="AA727" s="17">
        <v>9.5558184757031206E-2</v>
      </c>
      <c r="AB727" s="17">
        <v>0</v>
      </c>
      <c r="AC727" s="17"/>
      <c r="AD727" s="17">
        <v>4.9147101873221397E-2</v>
      </c>
    </row>
    <row r="728" spans="2:30" x14ac:dyDescent="0.35">
      <c r="B728" t="s">
        <v>350</v>
      </c>
      <c r="C728" s="17">
        <v>1.01888659228944E-2</v>
      </c>
      <c r="D728" s="17">
        <v>1.05498567766905E-2</v>
      </c>
      <c r="E728" s="17">
        <v>1.0039192182443301E-2</v>
      </c>
      <c r="F728" s="17"/>
      <c r="G728" s="17">
        <v>1.04970441776332E-2</v>
      </c>
      <c r="H728" s="17">
        <v>3.0351297577021802E-3</v>
      </c>
      <c r="I728" s="17">
        <v>1.6545387152528099E-2</v>
      </c>
      <c r="J728" s="17"/>
      <c r="K728" s="17">
        <v>1.25109563045794E-2</v>
      </c>
      <c r="L728" s="17">
        <v>0</v>
      </c>
      <c r="M728" s="17">
        <v>9.5944223653560007E-3</v>
      </c>
      <c r="N728" s="17">
        <v>1.58226116922375E-2</v>
      </c>
      <c r="O728" s="17">
        <v>0</v>
      </c>
      <c r="P728" s="17">
        <v>9.4397540135076393E-3</v>
      </c>
      <c r="Q728" s="17">
        <v>2.4868644871677399E-2</v>
      </c>
      <c r="R728" s="17">
        <v>2.4818630817065899E-2</v>
      </c>
      <c r="S728" s="17">
        <v>0</v>
      </c>
      <c r="T728" s="17">
        <v>2.90284109595993E-2</v>
      </c>
      <c r="U728" s="17">
        <v>0</v>
      </c>
      <c r="V728" s="17">
        <v>0</v>
      </c>
      <c r="W728" s="17"/>
      <c r="X728" s="17">
        <v>1.38324699256648E-2</v>
      </c>
      <c r="Y728" s="17">
        <v>5.7439746198137496E-3</v>
      </c>
      <c r="Z728" s="17">
        <v>1.2147575375698799E-2</v>
      </c>
      <c r="AA728" s="17">
        <v>1.9209091952925101E-2</v>
      </c>
      <c r="AB728" s="17">
        <v>0</v>
      </c>
      <c r="AC728" s="17"/>
      <c r="AD728" s="17">
        <v>1.00534892352819E-2</v>
      </c>
    </row>
    <row r="729" spans="2:30" x14ac:dyDescent="0.35">
      <c r="B729" t="s">
        <v>50</v>
      </c>
      <c r="C729" s="17">
        <v>5.9816015360254597E-2</v>
      </c>
      <c r="D729" s="17">
        <v>5.6690590520598903E-2</v>
      </c>
      <c r="E729" s="17">
        <v>6.4498949243749298E-2</v>
      </c>
      <c r="F729" s="17"/>
      <c r="G729" s="17">
        <v>6.4217356746756396E-2</v>
      </c>
      <c r="H729" s="17">
        <v>6.4461455380978194E-2</v>
      </c>
      <c r="I729" s="17">
        <v>5.1638009372716599E-2</v>
      </c>
      <c r="J729" s="17"/>
      <c r="K729" s="17">
        <v>5.6540828119047398E-2</v>
      </c>
      <c r="L729" s="17">
        <v>8.4591100966053004E-2</v>
      </c>
      <c r="M729" s="17">
        <v>6.6663116756150095E-2</v>
      </c>
      <c r="N729" s="17">
        <v>5.3298345423359997E-2</v>
      </c>
      <c r="O729" s="17">
        <v>5.5843060376664602E-2</v>
      </c>
      <c r="P729" s="17">
        <v>4.4798954447467801E-2</v>
      </c>
      <c r="Q729" s="17">
        <v>2.4868644871677399E-2</v>
      </c>
      <c r="R729" s="17">
        <v>2.4818630817065899E-2</v>
      </c>
      <c r="S729" s="17">
        <v>9.4381210211657199E-2</v>
      </c>
      <c r="T729" s="17">
        <v>7.0936424870348097E-2</v>
      </c>
      <c r="U729" s="17">
        <v>4.0812865944398903E-2</v>
      </c>
      <c r="V729" s="17">
        <v>3.78806277103007E-2</v>
      </c>
      <c r="W729" s="17"/>
      <c r="X729" s="17">
        <v>8.5427389036478493E-2</v>
      </c>
      <c r="Y729" s="17">
        <v>4.9097007675410399E-2</v>
      </c>
      <c r="Z729" s="17">
        <v>5.5432489864640097E-2</v>
      </c>
      <c r="AA729" s="17">
        <v>2.23759527054039E-2</v>
      </c>
      <c r="AB729" s="17">
        <v>0</v>
      </c>
      <c r="AC729" s="17"/>
      <c r="AD729" s="17">
        <v>6.9852786539676401E-2</v>
      </c>
    </row>
    <row r="730" spans="2:30" x14ac:dyDescent="0.35">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row>
    <row r="731" spans="2:30" x14ac:dyDescent="0.35">
      <c r="B731" s="6" t="s">
        <v>358</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row>
    <row r="732" spans="2:30" x14ac:dyDescent="0.35">
      <c r="B732" s="26" t="s">
        <v>52</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row>
    <row r="733" spans="2:30" x14ac:dyDescent="0.35">
      <c r="B733" t="s">
        <v>346</v>
      </c>
      <c r="C733" s="17">
        <v>0.42548824300115301</v>
      </c>
      <c r="D733" s="17">
        <v>0.42882380289622801</v>
      </c>
      <c r="E733" s="17">
        <v>0.41853812909768601</v>
      </c>
      <c r="F733" s="17"/>
      <c r="G733" s="17">
        <v>0.44805088016294398</v>
      </c>
      <c r="H733" s="17">
        <v>0.38774067657454703</v>
      </c>
      <c r="I733" s="17">
        <v>0.44060068888159898</v>
      </c>
      <c r="J733" s="17"/>
      <c r="K733" s="17">
        <v>0.519120660725641</v>
      </c>
      <c r="L733" s="17">
        <v>0.34479333705388299</v>
      </c>
      <c r="M733" s="17">
        <v>0.36346538619878299</v>
      </c>
      <c r="N733" s="17">
        <v>0.42366236538538599</v>
      </c>
      <c r="O733" s="17">
        <v>0.38631130723622198</v>
      </c>
      <c r="P733" s="17">
        <v>0.45218769901372702</v>
      </c>
      <c r="Q733" s="17">
        <v>0.38509204037176498</v>
      </c>
      <c r="R733" s="17">
        <v>0.52908049590833395</v>
      </c>
      <c r="S733" s="17">
        <v>0.43286505825118698</v>
      </c>
      <c r="T733" s="17">
        <v>0.41981373383152298</v>
      </c>
      <c r="U733" s="17">
        <v>0.45883451353524701</v>
      </c>
      <c r="V733" s="17">
        <v>0.46097074612364503</v>
      </c>
      <c r="W733" s="17"/>
      <c r="X733" s="17">
        <v>0.46895879613848002</v>
      </c>
      <c r="Y733" s="17">
        <v>0.39457866978796402</v>
      </c>
      <c r="Z733" s="17">
        <v>0.48980166162748801</v>
      </c>
      <c r="AA733" s="17">
        <v>0.37419223818199598</v>
      </c>
      <c r="AB733" s="17">
        <v>0.33596734207930401</v>
      </c>
      <c r="AC733" s="17"/>
      <c r="AD733" s="17">
        <v>0.415406069405439</v>
      </c>
    </row>
    <row r="734" spans="2:30" x14ac:dyDescent="0.35">
      <c r="B734" t="s">
        <v>347</v>
      </c>
      <c r="C734" s="17">
        <v>0.335211616498581</v>
      </c>
      <c r="D734" s="17">
        <v>0.31471295787179199</v>
      </c>
      <c r="E734" s="17">
        <v>0.35689017709267301</v>
      </c>
      <c r="F734" s="17"/>
      <c r="G734" s="17">
        <v>0.33778743178562998</v>
      </c>
      <c r="H734" s="17">
        <v>0.37510850824821201</v>
      </c>
      <c r="I734" s="17">
        <v>0.29598074448817502</v>
      </c>
      <c r="J734" s="17"/>
      <c r="K734" s="17">
        <v>0.282993425389859</v>
      </c>
      <c r="L734" s="17">
        <v>0.38294932030374801</v>
      </c>
      <c r="M734" s="17">
        <v>0.38178649624066002</v>
      </c>
      <c r="N734" s="17">
        <v>0.34765913852816499</v>
      </c>
      <c r="O734" s="17">
        <v>0.381291659592782</v>
      </c>
      <c r="P734" s="17">
        <v>0.33132370876780698</v>
      </c>
      <c r="Q734" s="17">
        <v>0.300218093564736</v>
      </c>
      <c r="R734" s="17">
        <v>0.33682665323211097</v>
      </c>
      <c r="S734" s="17">
        <v>0.32198972162246298</v>
      </c>
      <c r="T734" s="17">
        <v>0.33507645302529998</v>
      </c>
      <c r="U734" s="17">
        <v>0.31154056067424901</v>
      </c>
      <c r="V734" s="17">
        <v>0.27746415430784799</v>
      </c>
      <c r="W734" s="17"/>
      <c r="X734" s="17">
        <v>0.23920224236394799</v>
      </c>
      <c r="Y734" s="17">
        <v>0.40322661208876898</v>
      </c>
      <c r="Z734" s="17">
        <v>0.26234306685103498</v>
      </c>
      <c r="AA734" s="17">
        <v>0.34365985516984199</v>
      </c>
      <c r="AB734" s="17">
        <v>0.30594056714176099</v>
      </c>
      <c r="AC734" s="17"/>
      <c r="AD734" s="17">
        <v>0.31387457545791098</v>
      </c>
    </row>
    <row r="735" spans="2:30" x14ac:dyDescent="0.35">
      <c r="B735" t="s">
        <v>348</v>
      </c>
      <c r="C735" s="17">
        <v>0.135136524810576</v>
      </c>
      <c r="D735" s="17">
        <v>0.13932537487458399</v>
      </c>
      <c r="E735" s="17">
        <v>0.13178296692945099</v>
      </c>
      <c r="F735" s="17"/>
      <c r="G735" s="17">
        <v>0.108180144300665</v>
      </c>
      <c r="H735" s="17">
        <v>0.13858224183673801</v>
      </c>
      <c r="I735" s="17">
        <v>0.15567142323330399</v>
      </c>
      <c r="J735" s="17"/>
      <c r="K735" s="17">
        <v>0.112550316306939</v>
      </c>
      <c r="L735" s="17">
        <v>0.15464714903756999</v>
      </c>
      <c r="M735" s="17">
        <v>0.12661372544823099</v>
      </c>
      <c r="N735" s="17">
        <v>8.2762454018426496E-2</v>
      </c>
      <c r="O735" s="17">
        <v>0.124555965524365</v>
      </c>
      <c r="P735" s="17">
        <v>0.135776011329689</v>
      </c>
      <c r="Q735" s="17">
        <v>0.16387140321601801</v>
      </c>
      <c r="R735" s="17">
        <v>6.7861135977844905E-2</v>
      </c>
      <c r="S735" s="17">
        <v>0.14302056044448599</v>
      </c>
      <c r="T735" s="17">
        <v>0.17319587236900599</v>
      </c>
      <c r="U735" s="17">
        <v>0.19274371707794299</v>
      </c>
      <c r="V735" s="17">
        <v>0.13880270697657199</v>
      </c>
      <c r="W735" s="17"/>
      <c r="X735" s="17">
        <v>0.156066458161255</v>
      </c>
      <c r="Y735" s="17">
        <v>0.11040978299169001</v>
      </c>
      <c r="Z735" s="17">
        <v>0.14836083993596699</v>
      </c>
      <c r="AA735" s="17">
        <v>0.20801500187472499</v>
      </c>
      <c r="AB735" s="17">
        <v>0.21952789595234601</v>
      </c>
      <c r="AC735" s="17"/>
      <c r="AD735" s="17">
        <v>0.147788745606454</v>
      </c>
    </row>
    <row r="736" spans="2:30" x14ac:dyDescent="0.35">
      <c r="B736" t="s">
        <v>349</v>
      </c>
      <c r="C736" s="17">
        <v>4.5714895255709799E-2</v>
      </c>
      <c r="D736" s="17">
        <v>5.7601519858324103E-2</v>
      </c>
      <c r="E736" s="17">
        <v>3.4155990833386503E-2</v>
      </c>
      <c r="F736" s="17"/>
      <c r="G736" s="17">
        <v>3.9893465091894599E-2</v>
      </c>
      <c r="H736" s="17">
        <v>4.20372499211943E-2</v>
      </c>
      <c r="I736" s="17">
        <v>5.42462368917212E-2</v>
      </c>
      <c r="J736" s="17"/>
      <c r="K736" s="17">
        <v>4.69368604635595E-2</v>
      </c>
      <c r="L736" s="17">
        <v>3.9220846422225397E-2</v>
      </c>
      <c r="M736" s="17">
        <v>3.9813518088230401E-2</v>
      </c>
      <c r="N736" s="17">
        <v>9.26176966446631E-2</v>
      </c>
      <c r="O736" s="17">
        <v>3.1334089040908397E-2</v>
      </c>
      <c r="P736" s="17">
        <v>5.3037914635476399E-2</v>
      </c>
      <c r="Q736" s="17">
        <v>8.2379210098565095E-2</v>
      </c>
      <c r="R736" s="17">
        <v>0</v>
      </c>
      <c r="S736" s="17">
        <v>3.4066602538511598E-2</v>
      </c>
      <c r="T736" s="17">
        <v>3.1692874440177897E-2</v>
      </c>
      <c r="U736" s="17">
        <v>1.8622240704881599E-2</v>
      </c>
      <c r="V736" s="17">
        <v>4.2440882440816903E-2</v>
      </c>
      <c r="W736" s="17"/>
      <c r="X736" s="17">
        <v>4.93598606079899E-2</v>
      </c>
      <c r="Y736" s="17">
        <v>4.0557705091074397E-2</v>
      </c>
      <c r="Z736" s="17">
        <v>4.4004824721746799E-2</v>
      </c>
      <c r="AA736" s="17">
        <v>7.4132904773437494E-2</v>
      </c>
      <c r="AB736" s="17">
        <v>0.13856419482658899</v>
      </c>
      <c r="AC736" s="17"/>
      <c r="AD736" s="17">
        <v>5.2772287534534702E-2</v>
      </c>
    </row>
    <row r="737" spans="2:30" x14ac:dyDescent="0.35">
      <c r="B737" t="s">
        <v>350</v>
      </c>
      <c r="C737" s="17">
        <v>1.5706116949919299E-2</v>
      </c>
      <c r="D737" s="17">
        <v>1.5809742461599802E-2</v>
      </c>
      <c r="E737" s="17">
        <v>1.5955600454514999E-2</v>
      </c>
      <c r="F737" s="17"/>
      <c r="G737" s="17">
        <v>1.7331088353940899E-2</v>
      </c>
      <c r="H737" s="17">
        <v>1.32988616111604E-2</v>
      </c>
      <c r="I737" s="17">
        <v>1.6506070893414101E-2</v>
      </c>
      <c r="J737" s="17"/>
      <c r="K737" s="17">
        <v>5.7162438372882996E-3</v>
      </c>
      <c r="L737" s="17">
        <v>1.7121024105396399E-2</v>
      </c>
      <c r="M737" s="17">
        <v>3.0219095722874401E-2</v>
      </c>
      <c r="N737" s="17">
        <v>0</v>
      </c>
      <c r="O737" s="17">
        <v>3.4210186394735199E-2</v>
      </c>
      <c r="P737" s="17">
        <v>1.7294636988176501E-2</v>
      </c>
      <c r="Q737" s="17">
        <v>1.1938022533553199E-2</v>
      </c>
      <c r="R737" s="17">
        <v>2.0472070735097499E-2</v>
      </c>
      <c r="S737" s="17">
        <v>1.60411247953904E-2</v>
      </c>
      <c r="T737" s="17">
        <v>1.38357913232362E-2</v>
      </c>
      <c r="U737" s="17">
        <v>0</v>
      </c>
      <c r="V737" s="17">
        <v>4.2440882440816903E-2</v>
      </c>
      <c r="W737" s="17"/>
      <c r="X737" s="17">
        <v>8.8610691468270306E-3</v>
      </c>
      <c r="Y737" s="17">
        <v>1.7664891139949301E-2</v>
      </c>
      <c r="Z737" s="17">
        <v>1.6570772356634601E-2</v>
      </c>
      <c r="AA737" s="17">
        <v>0</v>
      </c>
      <c r="AB737" s="17">
        <v>0</v>
      </c>
      <c r="AC737" s="17"/>
      <c r="AD737" s="17">
        <v>1.8418758972062799E-2</v>
      </c>
    </row>
    <row r="738" spans="2:30" x14ac:dyDescent="0.35">
      <c r="B738" t="s">
        <v>50</v>
      </c>
      <c r="C738" s="17">
        <v>4.2742603484061198E-2</v>
      </c>
      <c r="D738" s="17">
        <v>4.3726602037472702E-2</v>
      </c>
      <c r="E738" s="17">
        <v>4.2677135592288501E-2</v>
      </c>
      <c r="F738" s="17"/>
      <c r="G738" s="17">
        <v>4.8756990304926202E-2</v>
      </c>
      <c r="H738" s="17">
        <v>4.3232461808148603E-2</v>
      </c>
      <c r="I738" s="17">
        <v>3.69948356117865E-2</v>
      </c>
      <c r="J738" s="17"/>
      <c r="K738" s="17">
        <v>3.2682493276713902E-2</v>
      </c>
      <c r="L738" s="17">
        <v>6.1268323077177E-2</v>
      </c>
      <c r="M738" s="17">
        <v>5.8101778301221499E-2</v>
      </c>
      <c r="N738" s="17">
        <v>5.3298345423359997E-2</v>
      </c>
      <c r="O738" s="17">
        <v>4.2296792210988199E-2</v>
      </c>
      <c r="P738" s="17">
        <v>1.03800292651251E-2</v>
      </c>
      <c r="Q738" s="17">
        <v>5.6501230215362498E-2</v>
      </c>
      <c r="R738" s="17">
        <v>4.5759644146612898E-2</v>
      </c>
      <c r="S738" s="17">
        <v>5.20169323479613E-2</v>
      </c>
      <c r="T738" s="17">
        <v>2.63852750107566E-2</v>
      </c>
      <c r="U738" s="17">
        <v>1.8258968007679101E-2</v>
      </c>
      <c r="V738" s="17">
        <v>3.78806277103007E-2</v>
      </c>
      <c r="W738" s="17"/>
      <c r="X738" s="17">
        <v>7.7551573581500402E-2</v>
      </c>
      <c r="Y738" s="17">
        <v>3.3562338900553497E-2</v>
      </c>
      <c r="Z738" s="17">
        <v>3.8918834507128401E-2</v>
      </c>
      <c r="AA738" s="17">
        <v>0</v>
      </c>
      <c r="AB738" s="17">
        <v>0</v>
      </c>
      <c r="AC738" s="17"/>
      <c r="AD738" s="17">
        <v>5.1739563023599E-2</v>
      </c>
    </row>
    <row r="739" spans="2:30" x14ac:dyDescent="0.35">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row>
    <row r="740" spans="2:30" x14ac:dyDescent="0.35">
      <c r="B740" s="6" t="s">
        <v>359</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row>
    <row r="741" spans="2:30" x14ac:dyDescent="0.35">
      <c r="B741" s="26" t="s">
        <v>52</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row>
    <row r="742" spans="2:30" x14ac:dyDescent="0.35">
      <c r="B742" t="s">
        <v>346</v>
      </c>
      <c r="C742" s="17">
        <v>0.22218289860885501</v>
      </c>
      <c r="D742" s="17">
        <v>0.21163215629118701</v>
      </c>
      <c r="E742" s="17">
        <v>0.22981853385475601</v>
      </c>
      <c r="F742" s="17"/>
      <c r="G742" s="17">
        <v>0.161326268593877</v>
      </c>
      <c r="H742" s="17">
        <v>0.19138670603500699</v>
      </c>
      <c r="I742" s="17">
        <v>0.30428153624043403</v>
      </c>
      <c r="J742" s="17"/>
      <c r="K742" s="17">
        <v>0.30789248596976798</v>
      </c>
      <c r="L742" s="17">
        <v>0.130732433454229</v>
      </c>
      <c r="M742" s="17">
        <v>0.30296583163755703</v>
      </c>
      <c r="N742" s="17">
        <v>0.26815608074484998</v>
      </c>
      <c r="O742" s="17">
        <v>0.16045470859927</v>
      </c>
      <c r="P742" s="17">
        <v>0.23281133511400101</v>
      </c>
      <c r="Q742" s="17">
        <v>0.174732956707499</v>
      </c>
      <c r="R742" s="17">
        <v>0.233121110715616</v>
      </c>
      <c r="S742" s="17">
        <v>0.192717002073333</v>
      </c>
      <c r="T742" s="17">
        <v>0.15863419191880199</v>
      </c>
      <c r="U742" s="17">
        <v>0.233400701242263</v>
      </c>
      <c r="V742" s="17">
        <v>0.389828137488686</v>
      </c>
      <c r="W742" s="17"/>
      <c r="X742" s="17">
        <v>0.171849884927156</v>
      </c>
      <c r="Y742" s="17">
        <v>0.20117657119198801</v>
      </c>
      <c r="Z742" s="17">
        <v>0.31084969109079102</v>
      </c>
      <c r="AA742" s="17">
        <v>0.32964011039127999</v>
      </c>
      <c r="AB742" s="17">
        <v>0.167983671039652</v>
      </c>
      <c r="AC742" s="17"/>
      <c r="AD742" s="17">
        <v>0.21791410322313401</v>
      </c>
    </row>
    <row r="743" spans="2:30" x14ac:dyDescent="0.35">
      <c r="B743" t="s">
        <v>347</v>
      </c>
      <c r="C743" s="17">
        <v>0.41020595485834399</v>
      </c>
      <c r="D743" s="17">
        <v>0.40512912101272402</v>
      </c>
      <c r="E743" s="17">
        <v>0.41671545819001199</v>
      </c>
      <c r="F743" s="17"/>
      <c r="G743" s="17">
        <v>0.45812745496303697</v>
      </c>
      <c r="H743" s="17">
        <v>0.38324719488568598</v>
      </c>
      <c r="I743" s="17">
        <v>0.39300167337534297</v>
      </c>
      <c r="J743" s="17"/>
      <c r="K743" s="17">
        <v>0.379310241371831</v>
      </c>
      <c r="L743" s="17">
        <v>0.44047069133515798</v>
      </c>
      <c r="M743" s="17">
        <v>0.37252218293732597</v>
      </c>
      <c r="N743" s="17">
        <v>0.40940854126903797</v>
      </c>
      <c r="O743" s="17">
        <v>0.37097467421923902</v>
      </c>
      <c r="P743" s="17">
        <v>0.40789518991947599</v>
      </c>
      <c r="Q743" s="17">
        <v>0.43483522918115203</v>
      </c>
      <c r="R743" s="17">
        <v>0.44495562926137699</v>
      </c>
      <c r="S743" s="17">
        <v>0.44398289128253399</v>
      </c>
      <c r="T743" s="17">
        <v>0.38040586695232698</v>
      </c>
      <c r="U743" s="17">
        <v>0.53448166451426204</v>
      </c>
      <c r="V743" s="17">
        <v>0.267079569218519</v>
      </c>
      <c r="W743" s="17"/>
      <c r="X743" s="17">
        <v>0.41543810870908798</v>
      </c>
      <c r="Y743" s="17">
        <v>0.43178984223969802</v>
      </c>
      <c r="Z743" s="17">
        <v>0.38149075783115899</v>
      </c>
      <c r="AA743" s="17">
        <v>0.35187908536579299</v>
      </c>
      <c r="AB743" s="17">
        <v>0.47392423818141299</v>
      </c>
      <c r="AC743" s="17"/>
      <c r="AD743" s="17">
        <v>0.39662770574107398</v>
      </c>
    </row>
    <row r="744" spans="2:30" x14ac:dyDescent="0.35">
      <c r="B744" t="s">
        <v>348</v>
      </c>
      <c r="C744" s="17">
        <v>0.255045877149356</v>
      </c>
      <c r="D744" s="17">
        <v>0.257951137666111</v>
      </c>
      <c r="E744" s="17">
        <v>0.25181623284989901</v>
      </c>
      <c r="F744" s="17"/>
      <c r="G744" s="17">
        <v>0.261119486203368</v>
      </c>
      <c r="H744" s="17">
        <v>0.31880702578610498</v>
      </c>
      <c r="I744" s="17">
        <v>0.19062649003509299</v>
      </c>
      <c r="J744" s="17"/>
      <c r="K744" s="17">
        <v>0.224516765252469</v>
      </c>
      <c r="L744" s="17">
        <v>0.27285410966968499</v>
      </c>
      <c r="M744" s="17">
        <v>0.23759861590105899</v>
      </c>
      <c r="N744" s="17">
        <v>0.17768105231512801</v>
      </c>
      <c r="O744" s="17">
        <v>0.31295007343257403</v>
      </c>
      <c r="P744" s="17">
        <v>0.27171440054144802</v>
      </c>
      <c r="Q744" s="17">
        <v>0.27178740376901001</v>
      </c>
      <c r="R744" s="17">
        <v>0.25406212404516298</v>
      </c>
      <c r="S744" s="17">
        <v>0.24092532789242499</v>
      </c>
      <c r="T744" s="17">
        <v>0.37747403257100298</v>
      </c>
      <c r="U744" s="17">
        <v>0.149456875653664</v>
      </c>
      <c r="V744" s="17">
        <v>0.235810312094207</v>
      </c>
      <c r="W744" s="17"/>
      <c r="X744" s="17">
        <v>0.26741111132240097</v>
      </c>
      <c r="Y744" s="17">
        <v>0.27207239967309499</v>
      </c>
      <c r="Z744" s="17">
        <v>0.18040061157815501</v>
      </c>
      <c r="AA744" s="17">
        <v>0.25835956292475998</v>
      </c>
      <c r="AB744" s="17">
        <v>0.358092090778935</v>
      </c>
      <c r="AC744" s="17"/>
      <c r="AD744" s="17">
        <v>0.25355031805791001</v>
      </c>
    </row>
    <row r="745" spans="2:30" x14ac:dyDescent="0.35">
      <c r="B745" t="s">
        <v>349</v>
      </c>
      <c r="C745" s="17">
        <v>5.4605521035756499E-2</v>
      </c>
      <c r="D745" s="17">
        <v>6.9441711722706995E-2</v>
      </c>
      <c r="E745" s="17">
        <v>4.0122241332692002E-2</v>
      </c>
      <c r="F745" s="17"/>
      <c r="G745" s="17">
        <v>5.8864426825113399E-2</v>
      </c>
      <c r="H745" s="17">
        <v>5.2522556015628899E-2</v>
      </c>
      <c r="I745" s="17">
        <v>5.27866110395619E-2</v>
      </c>
      <c r="J745" s="17"/>
      <c r="K745" s="17">
        <v>3.0011147797766601E-2</v>
      </c>
      <c r="L745" s="17">
        <v>7.1506957573294005E-2</v>
      </c>
      <c r="M745" s="17">
        <v>2.1214486041866001E-2</v>
      </c>
      <c r="N745" s="17">
        <v>5.7134205531614399E-2</v>
      </c>
      <c r="O745" s="17">
        <v>0.11332375153792899</v>
      </c>
      <c r="P745" s="17">
        <v>7.0114088642887706E-2</v>
      </c>
      <c r="Q745" s="17">
        <v>4.9962856064911597E-2</v>
      </c>
      <c r="R745" s="17">
        <v>4.73890652427474E-2</v>
      </c>
      <c r="S745" s="17">
        <v>5.3351167185784198E-2</v>
      </c>
      <c r="T745" s="17">
        <v>2.63852750107566E-2</v>
      </c>
      <c r="U745" s="17">
        <v>6.4401790582132204E-2</v>
      </c>
      <c r="V745" s="17">
        <v>6.9401353488286105E-2</v>
      </c>
      <c r="W745" s="17"/>
      <c r="X745" s="17">
        <v>7.3197453567592899E-2</v>
      </c>
      <c r="Y745" s="17">
        <v>5.0366198988533201E-2</v>
      </c>
      <c r="Z745" s="17">
        <v>5.1789987829710803E-2</v>
      </c>
      <c r="AA745" s="17">
        <v>4.3551197385822998E-2</v>
      </c>
      <c r="AB745" s="17">
        <v>0</v>
      </c>
      <c r="AC745" s="17"/>
      <c r="AD745" s="17">
        <v>6.5920566972970898E-2</v>
      </c>
    </row>
    <row r="746" spans="2:30" x14ac:dyDescent="0.35">
      <c r="B746" t="s">
        <v>350</v>
      </c>
      <c r="C746" s="17">
        <v>1.0752358506715199E-2</v>
      </c>
      <c r="D746" s="17">
        <v>6.0765058475395796E-3</v>
      </c>
      <c r="E746" s="17">
        <v>1.59567858018159E-2</v>
      </c>
      <c r="F746" s="17"/>
      <c r="G746" s="17">
        <v>6.1104751021865498E-3</v>
      </c>
      <c r="H746" s="17">
        <v>8.5580572574726604E-3</v>
      </c>
      <c r="I746" s="17">
        <v>1.68711646189647E-2</v>
      </c>
      <c r="J746" s="17"/>
      <c r="K746" s="17">
        <v>1.1432487674576599E-2</v>
      </c>
      <c r="L746" s="17">
        <v>7.4743273037442704E-3</v>
      </c>
      <c r="M746" s="17">
        <v>1.9001681878185399E-2</v>
      </c>
      <c r="N746" s="17">
        <v>0</v>
      </c>
      <c r="O746" s="17">
        <v>0</v>
      </c>
      <c r="P746" s="17">
        <v>1.7464985782187002E-2</v>
      </c>
      <c r="Q746" s="17">
        <v>4.68962503388076E-2</v>
      </c>
      <c r="R746" s="17">
        <v>0</v>
      </c>
      <c r="S746" s="17">
        <v>0</v>
      </c>
      <c r="T746" s="17">
        <v>1.25494836875204E-2</v>
      </c>
      <c r="U746" s="17">
        <v>0</v>
      </c>
      <c r="V746" s="17">
        <v>0</v>
      </c>
      <c r="W746" s="17"/>
      <c r="X746" s="17">
        <v>7.9550668182855593E-3</v>
      </c>
      <c r="Y746" s="17">
        <v>6.63405949349448E-3</v>
      </c>
      <c r="Z746" s="17">
        <v>2.60620556357768E-2</v>
      </c>
      <c r="AA746" s="17">
        <v>1.6570043932344201E-2</v>
      </c>
      <c r="AB746" s="17">
        <v>0</v>
      </c>
      <c r="AC746" s="17"/>
      <c r="AD746" s="17">
        <v>1.04261368908692E-2</v>
      </c>
    </row>
    <row r="747" spans="2:30" x14ac:dyDescent="0.35">
      <c r="B747" t="s">
        <v>50</v>
      </c>
      <c r="C747" s="17">
        <v>4.7207389840972898E-2</v>
      </c>
      <c r="D747" s="17">
        <v>4.9769367459732101E-2</v>
      </c>
      <c r="E747" s="17">
        <v>4.5570747970825401E-2</v>
      </c>
      <c r="F747" s="17"/>
      <c r="G747" s="17">
        <v>5.4451888312417401E-2</v>
      </c>
      <c r="H747" s="17">
        <v>4.5478460020100503E-2</v>
      </c>
      <c r="I747" s="17">
        <v>4.2432524690603199E-2</v>
      </c>
      <c r="J747" s="17"/>
      <c r="K747" s="17">
        <v>4.6836871933589097E-2</v>
      </c>
      <c r="L747" s="17">
        <v>7.6961480663889706E-2</v>
      </c>
      <c r="M747" s="17">
        <v>4.6697201604005797E-2</v>
      </c>
      <c r="N747" s="17">
        <v>8.7620120139369401E-2</v>
      </c>
      <c r="O747" s="17">
        <v>4.2296792210988199E-2</v>
      </c>
      <c r="P747" s="17">
        <v>0</v>
      </c>
      <c r="Q747" s="17">
        <v>2.1785303938619199E-2</v>
      </c>
      <c r="R747" s="17">
        <v>2.0472070735097499E-2</v>
      </c>
      <c r="S747" s="17">
        <v>6.9023611565923806E-2</v>
      </c>
      <c r="T747" s="17">
        <v>4.45511498595915E-2</v>
      </c>
      <c r="U747" s="17">
        <v>1.8258968007679101E-2</v>
      </c>
      <c r="V747" s="17">
        <v>3.78806277103007E-2</v>
      </c>
      <c r="W747" s="17"/>
      <c r="X747" s="17">
        <v>6.4148374655476598E-2</v>
      </c>
      <c r="Y747" s="17">
        <v>3.7960928413191798E-2</v>
      </c>
      <c r="Z747" s="17">
        <v>4.9406896034408197E-2</v>
      </c>
      <c r="AA747" s="17">
        <v>0</v>
      </c>
      <c r="AB747" s="17">
        <v>0</v>
      </c>
      <c r="AC747" s="17"/>
      <c r="AD747" s="17">
        <v>5.5561169114042797E-2</v>
      </c>
    </row>
    <row r="748" spans="2:30" x14ac:dyDescent="0.35">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row>
    <row r="749" spans="2:30" x14ac:dyDescent="0.35">
      <c r="B749" s="6" t="s">
        <v>366</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row>
    <row r="750" spans="2:30" x14ac:dyDescent="0.35">
      <c r="B750" s="26" t="s">
        <v>297</v>
      </c>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row>
    <row r="751" spans="2:30" x14ac:dyDescent="0.35">
      <c r="B751" t="s">
        <v>360</v>
      </c>
      <c r="C751" s="17">
        <v>0.55318112983466405</v>
      </c>
      <c r="D751" s="17">
        <v>0.51190641949163895</v>
      </c>
      <c r="E751" s="17">
        <v>0.58665156741242397</v>
      </c>
      <c r="F751" s="17"/>
      <c r="G751" s="17">
        <v>0.53323685788422004</v>
      </c>
      <c r="H751" s="17">
        <v>0.638711989397591</v>
      </c>
      <c r="I751" s="17">
        <v>0.58929196641942205</v>
      </c>
      <c r="J751" s="17"/>
      <c r="K751" s="17">
        <v>0.52557955543228796</v>
      </c>
      <c r="L751" s="17">
        <v>0.54587012939114499</v>
      </c>
      <c r="M751" s="17">
        <v>0.64649878936453797</v>
      </c>
      <c r="N751" s="17">
        <v>0.41942841814172099</v>
      </c>
      <c r="O751" s="17">
        <v>0.369806402952014</v>
      </c>
      <c r="P751" s="17">
        <v>0.39393248149746901</v>
      </c>
      <c r="Q751" s="17">
        <v>0.62153313686797695</v>
      </c>
      <c r="R751" s="17">
        <v>0.84216144024999895</v>
      </c>
      <c r="S751" s="17">
        <v>0.500679551043409</v>
      </c>
      <c r="T751" s="17">
        <v>0.59780795891476601</v>
      </c>
      <c r="U751" s="17">
        <v>0.62480080006025995</v>
      </c>
      <c r="V751" s="17">
        <v>1</v>
      </c>
      <c r="W751" s="17"/>
      <c r="X751" s="17">
        <v>0.53907987374150601</v>
      </c>
      <c r="Y751" s="17">
        <v>0.53270278843628605</v>
      </c>
      <c r="Z751" s="17">
        <v>1</v>
      </c>
      <c r="AA751" s="17" t="s">
        <v>295</v>
      </c>
      <c r="AB751" s="17" t="s">
        <v>295</v>
      </c>
      <c r="AC751" s="17"/>
      <c r="AD751" s="17">
        <v>0.560998247396571</v>
      </c>
    </row>
    <row r="752" spans="2:30" x14ac:dyDescent="0.35">
      <c r="B752" t="s">
        <v>361</v>
      </c>
      <c r="C752" s="17">
        <v>0.53620293101494299</v>
      </c>
      <c r="D752" s="17">
        <v>0.51741956125585298</v>
      </c>
      <c r="E752" s="17">
        <v>0.56475153170084502</v>
      </c>
      <c r="F752" s="17"/>
      <c r="G752" s="17">
        <v>0.53717741919506901</v>
      </c>
      <c r="H752" s="17">
        <v>0.55286762284109003</v>
      </c>
      <c r="I752" s="17">
        <v>0.49881198551311201</v>
      </c>
      <c r="J752" s="17"/>
      <c r="K752" s="17">
        <v>0.48427058742344897</v>
      </c>
      <c r="L752" s="17">
        <v>0.43747365882550199</v>
      </c>
      <c r="M752" s="17">
        <v>0.609856773402908</v>
      </c>
      <c r="N752" s="17">
        <v>0.44426821991906301</v>
      </c>
      <c r="O752" s="17">
        <v>0.63019359704798605</v>
      </c>
      <c r="P752" s="17">
        <v>0.44983025551564998</v>
      </c>
      <c r="Q752" s="17">
        <v>0.61590104981418303</v>
      </c>
      <c r="R752" s="17">
        <v>0.77057925226492197</v>
      </c>
      <c r="S752" s="17">
        <v>0.29939214518347901</v>
      </c>
      <c r="T752" s="17">
        <v>0.52963631565410596</v>
      </c>
      <c r="U752" s="17">
        <v>0.63582380252691995</v>
      </c>
      <c r="V752" s="17">
        <v>1</v>
      </c>
      <c r="W752" s="17"/>
      <c r="X752" s="17">
        <v>0.52965419941735803</v>
      </c>
      <c r="Y752" s="17">
        <v>0.54384442436552405</v>
      </c>
      <c r="Z752" s="17">
        <v>0.71928080029992203</v>
      </c>
      <c r="AA752" s="17" t="s">
        <v>295</v>
      </c>
      <c r="AB752" s="17" t="s">
        <v>295</v>
      </c>
      <c r="AC752" s="17"/>
      <c r="AD752" s="17">
        <v>0.52245334177992897</v>
      </c>
    </row>
    <row r="753" spans="2:30" x14ac:dyDescent="0.35">
      <c r="B753" t="s">
        <v>362</v>
      </c>
      <c r="C753" s="17">
        <v>0.50790912674133903</v>
      </c>
      <c r="D753" s="17">
        <v>0.48136997105698998</v>
      </c>
      <c r="E753" s="17">
        <v>0.54517958315260895</v>
      </c>
      <c r="F753" s="17"/>
      <c r="G753" s="17">
        <v>0.51803655406901605</v>
      </c>
      <c r="H753" s="17">
        <v>0.43366157977180497</v>
      </c>
      <c r="I753" s="17">
        <v>0.542244047523465</v>
      </c>
      <c r="J753" s="17"/>
      <c r="K753" s="17">
        <v>0.399583982197042</v>
      </c>
      <c r="L753" s="17">
        <v>0.394811429866816</v>
      </c>
      <c r="M753" s="17">
        <v>0.62329741882758205</v>
      </c>
      <c r="N753" s="17">
        <v>0.43333703762966402</v>
      </c>
      <c r="O753" s="17">
        <v>0.72221568408274595</v>
      </c>
      <c r="P753" s="17">
        <v>0.47570950480277002</v>
      </c>
      <c r="Q753" s="17">
        <v>0.42349544381679</v>
      </c>
      <c r="R753" s="17">
        <v>0.68432288049999701</v>
      </c>
      <c r="S753" s="17">
        <v>0.67685936879376796</v>
      </c>
      <c r="T753" s="17">
        <v>0.47003914436374999</v>
      </c>
      <c r="U753" s="17">
        <v>0.41862836759695399</v>
      </c>
      <c r="V753" s="17">
        <v>0.61464763303143199</v>
      </c>
      <c r="W753" s="17"/>
      <c r="X753" s="17">
        <v>0.52386301740999597</v>
      </c>
      <c r="Y753" s="17">
        <v>0.53692443480364405</v>
      </c>
      <c r="Z753" s="17">
        <v>0</v>
      </c>
      <c r="AA753" s="17" t="s">
        <v>295</v>
      </c>
      <c r="AB753" s="17" t="s">
        <v>295</v>
      </c>
      <c r="AC753" s="17"/>
      <c r="AD753" s="17">
        <v>0.50446232113817602</v>
      </c>
    </row>
    <row r="754" spans="2:30" x14ac:dyDescent="0.35">
      <c r="B754" t="s">
        <v>363</v>
      </c>
      <c r="C754" s="17">
        <v>0.49711833858968102</v>
      </c>
      <c r="D754" s="17">
        <v>0.47891254977752401</v>
      </c>
      <c r="E754" s="17">
        <v>0.52321739538247003</v>
      </c>
      <c r="F754" s="17"/>
      <c r="G754" s="17">
        <v>0.51657562170807203</v>
      </c>
      <c r="H754" s="17">
        <v>0.37892246192850798</v>
      </c>
      <c r="I754" s="17">
        <v>0.52129047078877899</v>
      </c>
      <c r="J754" s="17"/>
      <c r="K754" s="17">
        <v>0.35758236000760801</v>
      </c>
      <c r="L754" s="17">
        <v>0.48662245086350597</v>
      </c>
      <c r="M754" s="17">
        <v>0.58633282398073305</v>
      </c>
      <c r="N754" s="17">
        <v>0.31889604026924501</v>
      </c>
      <c r="O754" s="17">
        <v>0.647590718869268</v>
      </c>
      <c r="P754" s="17">
        <v>0.57985952364887094</v>
      </c>
      <c r="Q754" s="17">
        <v>0.30994792407182298</v>
      </c>
      <c r="R754" s="17">
        <v>0.77057925226492197</v>
      </c>
      <c r="S754" s="17">
        <v>0.30646194044894498</v>
      </c>
      <c r="T754" s="17">
        <v>0.591888301412132</v>
      </c>
      <c r="U754" s="17">
        <v>0.57117631595937701</v>
      </c>
      <c r="V754" s="17">
        <v>0.79638462381952702</v>
      </c>
      <c r="W754" s="17"/>
      <c r="X754" s="17">
        <v>0.540302174984581</v>
      </c>
      <c r="Y754" s="17">
        <v>0.40941527452006898</v>
      </c>
      <c r="Z754" s="17">
        <v>0.43758536704435202</v>
      </c>
      <c r="AA754" s="17" t="s">
        <v>295</v>
      </c>
      <c r="AB754" s="17" t="s">
        <v>295</v>
      </c>
      <c r="AC754" s="17"/>
      <c r="AD754" s="17">
        <v>0.453408717467155</v>
      </c>
    </row>
    <row r="755" spans="2:30" x14ac:dyDescent="0.35">
      <c r="B755" t="s">
        <v>364</v>
      </c>
      <c r="C755" s="17">
        <v>0.38226350561660299</v>
      </c>
      <c r="D755" s="17">
        <v>0.36368060443139399</v>
      </c>
      <c r="E755" s="17">
        <v>0.40472468443027199</v>
      </c>
      <c r="F755" s="17"/>
      <c r="G755" s="17">
        <v>0.41492835619118101</v>
      </c>
      <c r="H755" s="17">
        <v>0.200854696385946</v>
      </c>
      <c r="I755" s="17">
        <v>0.393755816077002</v>
      </c>
      <c r="J755" s="17"/>
      <c r="K755" s="17">
        <v>0.30082233173416401</v>
      </c>
      <c r="L755" s="17">
        <v>0.18819459922026299</v>
      </c>
      <c r="M755" s="17">
        <v>0.41685897043979597</v>
      </c>
      <c r="N755" s="17">
        <v>0.387047721238853</v>
      </c>
      <c r="O755" s="17">
        <v>0.72801857850587104</v>
      </c>
      <c r="P755" s="17">
        <v>0.32878286188116002</v>
      </c>
      <c r="Q755" s="17">
        <v>0.433834591009016</v>
      </c>
      <c r="R755" s="17">
        <v>0.575250733930039</v>
      </c>
      <c r="S755" s="17">
        <v>0.17753891983717701</v>
      </c>
      <c r="T755" s="17">
        <v>0.47770441814606202</v>
      </c>
      <c r="U755" s="17">
        <v>0.310551713372196</v>
      </c>
      <c r="V755" s="17">
        <v>0.61464763303143199</v>
      </c>
      <c r="W755" s="17"/>
      <c r="X755" s="17">
        <v>0.35495922724997198</v>
      </c>
      <c r="Y755" s="17">
        <v>0.432324331993311</v>
      </c>
      <c r="Z755" s="17">
        <v>0.28169543325557</v>
      </c>
      <c r="AA755" s="17" t="s">
        <v>295</v>
      </c>
      <c r="AB755" s="17" t="s">
        <v>295</v>
      </c>
      <c r="AC755" s="17"/>
      <c r="AD755" s="17">
        <v>0.36081936161758799</v>
      </c>
    </row>
    <row r="756" spans="2:30" x14ac:dyDescent="0.35">
      <c r="B756" t="s">
        <v>365</v>
      </c>
      <c r="C756" s="17">
        <v>0.26124151986983102</v>
      </c>
      <c r="D756" s="17">
        <v>0.23347177805091701</v>
      </c>
      <c r="E756" s="17">
        <v>0.29926152297066</v>
      </c>
      <c r="F756" s="17"/>
      <c r="G756" s="17">
        <v>0.24884345108560699</v>
      </c>
      <c r="H756" s="17">
        <v>0.248829951095666</v>
      </c>
      <c r="I756" s="17">
        <v>0.39578080246770397</v>
      </c>
      <c r="J756" s="17"/>
      <c r="K756" s="17">
        <v>0.19646457080433499</v>
      </c>
      <c r="L756" s="17">
        <v>0.211260150087836</v>
      </c>
      <c r="M756" s="17">
        <v>0.30795493357827602</v>
      </c>
      <c r="N756" s="17">
        <v>0.11444099736042</v>
      </c>
      <c r="O756" s="17">
        <v>0.277784315917254</v>
      </c>
      <c r="P756" s="17">
        <v>0.32215840717420602</v>
      </c>
      <c r="Q756" s="17">
        <v>0.31675478639226701</v>
      </c>
      <c r="R756" s="17">
        <v>0.25183427297248101</v>
      </c>
      <c r="S756" s="17">
        <v>0.288173242005061</v>
      </c>
      <c r="T756" s="17">
        <v>0.400544575263305</v>
      </c>
      <c r="U756" s="17">
        <v>0.186749590452229</v>
      </c>
      <c r="V756" s="17">
        <v>0.43291064224333697</v>
      </c>
      <c r="W756" s="17"/>
      <c r="X756" s="17">
        <v>0.22619489223726799</v>
      </c>
      <c r="Y756" s="17">
        <v>0.29323966610963498</v>
      </c>
      <c r="Z756" s="17">
        <v>0.43758536704435202</v>
      </c>
      <c r="AA756" s="17" t="s">
        <v>295</v>
      </c>
      <c r="AB756" s="17" t="s">
        <v>295</v>
      </c>
      <c r="AC756" s="17"/>
      <c r="AD756" s="17">
        <v>0.23478236741970701</v>
      </c>
    </row>
    <row r="757" spans="2:30" x14ac:dyDescent="0.35">
      <c r="B757" t="s">
        <v>50</v>
      </c>
      <c r="C757" s="17">
        <v>5.3670158941146302E-2</v>
      </c>
      <c r="D757" s="17">
        <v>9.0487255652501306E-2</v>
      </c>
      <c r="E757" s="17">
        <v>8.7431406374470309E-3</v>
      </c>
      <c r="F757" s="17"/>
      <c r="G757" s="17">
        <v>5.1908448420429E-2</v>
      </c>
      <c r="H757" s="17">
        <v>6.1136157166421498E-2</v>
      </c>
      <c r="I757" s="17">
        <v>5.7012152840982197E-2</v>
      </c>
      <c r="J757" s="17"/>
      <c r="K757" s="17">
        <v>0.108447012057748</v>
      </c>
      <c r="L757" s="17">
        <v>0.105153189025984</v>
      </c>
      <c r="M757" s="17">
        <v>3.5424499332896903E-2</v>
      </c>
      <c r="N757" s="17">
        <v>6.8151680969608205E-2</v>
      </c>
      <c r="O757" s="17">
        <v>0</v>
      </c>
      <c r="P757" s="17">
        <v>3.8001093823027701E-2</v>
      </c>
      <c r="Q757" s="17">
        <v>6.73441637935496E-2</v>
      </c>
      <c r="R757" s="17">
        <v>0</v>
      </c>
      <c r="S757" s="17">
        <v>0.135741910277456</v>
      </c>
      <c r="T757" s="17">
        <v>0</v>
      </c>
      <c r="U757" s="17">
        <v>0</v>
      </c>
      <c r="V757" s="17">
        <v>0</v>
      </c>
      <c r="W757" s="17"/>
      <c r="X757" s="17">
        <v>6.8947367784812502E-2</v>
      </c>
      <c r="Y757" s="17">
        <v>3.8193730282258899E-2</v>
      </c>
      <c r="Z757" s="17">
        <v>0</v>
      </c>
      <c r="AA757" s="17" t="s">
        <v>295</v>
      </c>
      <c r="AB757" s="17" t="s">
        <v>295</v>
      </c>
      <c r="AC757" s="17"/>
      <c r="AD757" s="17">
        <v>6.4730106061955506E-2</v>
      </c>
    </row>
    <row r="758" spans="2:30" x14ac:dyDescent="0.35">
      <c r="B758" t="s">
        <v>110</v>
      </c>
      <c r="C758" s="17">
        <v>3.7561668855109198E-3</v>
      </c>
      <c r="D758" s="17">
        <v>0</v>
      </c>
      <c r="E758" s="17">
        <v>8.7431406374470309E-3</v>
      </c>
      <c r="F758" s="17"/>
      <c r="G758" s="17">
        <v>4.8694772918631002E-3</v>
      </c>
      <c r="H758" s="17">
        <v>0</v>
      </c>
      <c r="I758" s="17">
        <v>0</v>
      </c>
      <c r="J758" s="17"/>
      <c r="K758" s="17">
        <v>3.2065255883491503E-2</v>
      </c>
      <c r="L758" s="17">
        <v>0</v>
      </c>
      <c r="M758" s="17">
        <v>0</v>
      </c>
      <c r="N758" s="17">
        <v>0</v>
      </c>
      <c r="O758" s="17">
        <v>0</v>
      </c>
      <c r="P758" s="17">
        <v>0</v>
      </c>
      <c r="Q758" s="17">
        <v>0</v>
      </c>
      <c r="R758" s="17">
        <v>0</v>
      </c>
      <c r="S758" s="17">
        <v>0</v>
      </c>
      <c r="T758" s="17">
        <v>0</v>
      </c>
      <c r="U758" s="17">
        <v>0</v>
      </c>
      <c r="V758" s="17">
        <v>0</v>
      </c>
      <c r="W758" s="17"/>
      <c r="X758" s="17">
        <v>6.37043855946597E-3</v>
      </c>
      <c r="Y758" s="17">
        <v>0</v>
      </c>
      <c r="Z758" s="17">
        <v>0</v>
      </c>
      <c r="AA758" s="17" t="s">
        <v>295</v>
      </c>
      <c r="AB758" s="17" t="s">
        <v>295</v>
      </c>
      <c r="AC758" s="17"/>
      <c r="AD758" s="17">
        <v>6.1289814689750102E-3</v>
      </c>
    </row>
    <row r="759" spans="2:30"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row>
    <row r="760" spans="2:30" x14ac:dyDescent="0.35">
      <c r="B760" s="6" t="s">
        <v>367</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row>
    <row r="761" spans="2:30" x14ac:dyDescent="0.35">
      <c r="B761" s="26" t="s">
        <v>297</v>
      </c>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row>
    <row r="762" spans="2:30" x14ac:dyDescent="0.35">
      <c r="B762" t="s">
        <v>362</v>
      </c>
      <c r="C762" s="17">
        <v>0.148643508383279</v>
      </c>
      <c r="D762" s="17">
        <v>0.14364500273396799</v>
      </c>
      <c r="E762" s="17">
        <v>0.16045614482647899</v>
      </c>
      <c r="F762" s="17"/>
      <c r="G762" s="17">
        <v>0.15358453523756099</v>
      </c>
      <c r="H762" s="17">
        <v>0.154569013210406</v>
      </c>
      <c r="I762" s="17">
        <v>0.11293396725549799</v>
      </c>
      <c r="J762" s="17"/>
      <c r="K762" s="17">
        <v>0.104158197229463</v>
      </c>
      <c r="L762" s="17">
        <v>0.10090790454311099</v>
      </c>
      <c r="M762" s="17">
        <v>0.13512076446123999</v>
      </c>
      <c r="N762" s="17">
        <v>0.109230509085638</v>
      </c>
      <c r="O762" s="17">
        <v>0.242564662233197</v>
      </c>
      <c r="P762" s="17">
        <v>0.28000147413690701</v>
      </c>
      <c r="Q762" s="17">
        <v>6.2497676535875103E-2</v>
      </c>
      <c r="R762" s="17">
        <v>0</v>
      </c>
      <c r="S762" s="17">
        <v>0.42254570794121199</v>
      </c>
      <c r="T762" s="17">
        <v>6.36730620555606E-2</v>
      </c>
      <c r="U762" s="17">
        <v>0.110651177648248</v>
      </c>
      <c r="V762" s="17">
        <v>0.18530220564903399</v>
      </c>
      <c r="W762" s="17"/>
      <c r="X762" s="17">
        <v>0.15092230736474099</v>
      </c>
      <c r="Y762" s="17">
        <v>0.18399347218186099</v>
      </c>
      <c r="Z762" s="17">
        <v>0</v>
      </c>
      <c r="AA762" s="17">
        <v>0</v>
      </c>
      <c r="AB762" s="17" t="s">
        <v>295</v>
      </c>
      <c r="AC762" s="17"/>
      <c r="AD762" s="17">
        <v>0.167583143817678</v>
      </c>
    </row>
    <row r="763" spans="2:30" x14ac:dyDescent="0.35">
      <c r="B763" t="s">
        <v>361</v>
      </c>
      <c r="C763" s="17">
        <v>0.23800468875862199</v>
      </c>
      <c r="D763" s="17">
        <v>0.258782491374413</v>
      </c>
      <c r="E763" s="17">
        <v>0.22368713979795399</v>
      </c>
      <c r="F763" s="17"/>
      <c r="G763" s="17">
        <v>0.25736152760478898</v>
      </c>
      <c r="H763" s="17">
        <v>0.25011637002918002</v>
      </c>
      <c r="I763" s="17">
        <v>0.111024610364667</v>
      </c>
      <c r="J763" s="17"/>
      <c r="K763" s="17">
        <v>0.29808035715077302</v>
      </c>
      <c r="L763" s="17">
        <v>0.29518817643105999</v>
      </c>
      <c r="M763" s="17">
        <v>0.16897953793096199</v>
      </c>
      <c r="N763" s="17">
        <v>6.5048741089763704E-2</v>
      </c>
      <c r="O763" s="17">
        <v>0.31571413126699299</v>
      </c>
      <c r="P763" s="17">
        <v>0.18354945607218601</v>
      </c>
      <c r="Q763" s="17">
        <v>0.31840078267134603</v>
      </c>
      <c r="R763" s="17">
        <v>0.59766425916744204</v>
      </c>
      <c r="S763" s="17">
        <v>0.216831896810983</v>
      </c>
      <c r="T763" s="17">
        <v>0.268699869947084</v>
      </c>
      <c r="U763" s="17">
        <v>0.18646079466507501</v>
      </c>
      <c r="V763" s="17">
        <v>0.15558067626400801</v>
      </c>
      <c r="W763" s="17"/>
      <c r="X763" s="17">
        <v>0.25581564469517298</v>
      </c>
      <c r="Y763" s="17">
        <v>0.231167944381798</v>
      </c>
      <c r="Z763" s="17">
        <v>0.17701373039475601</v>
      </c>
      <c r="AA763" s="17">
        <v>0</v>
      </c>
      <c r="AB763" s="17" t="s">
        <v>295</v>
      </c>
      <c r="AC763" s="17"/>
      <c r="AD763" s="17">
        <v>0.22325617986347501</v>
      </c>
    </row>
    <row r="764" spans="2:30" x14ac:dyDescent="0.35">
      <c r="B764" t="s">
        <v>363</v>
      </c>
      <c r="C764" s="17">
        <v>0.11023514989291699</v>
      </c>
      <c r="D764" s="17">
        <v>0.10518221316715599</v>
      </c>
      <c r="E764" s="17">
        <v>0.120549627316584</v>
      </c>
      <c r="F764" s="17"/>
      <c r="G764" s="17">
        <v>0.10851656114654901</v>
      </c>
      <c r="H764" s="17">
        <v>8.3825662507505297E-2</v>
      </c>
      <c r="I764" s="17">
        <v>0.15097985496470101</v>
      </c>
      <c r="J764" s="17"/>
      <c r="K764" s="17">
        <v>0.13462049353205199</v>
      </c>
      <c r="L764" s="17">
        <v>0.146962783981751</v>
      </c>
      <c r="M764" s="17">
        <v>0.12994379250889301</v>
      </c>
      <c r="N764" s="17">
        <v>0</v>
      </c>
      <c r="O764" s="17">
        <v>0.26916513537685999</v>
      </c>
      <c r="P764" s="17">
        <v>6.3686625545678804E-2</v>
      </c>
      <c r="Q764" s="17">
        <v>6.7694113495287103E-2</v>
      </c>
      <c r="R764" s="17">
        <v>0.17291499309748001</v>
      </c>
      <c r="S764" s="17">
        <v>6.7950310925801505E-2</v>
      </c>
      <c r="T764" s="17">
        <v>0.191343726148827</v>
      </c>
      <c r="U764" s="17">
        <v>0.100459102478571</v>
      </c>
      <c r="V764" s="17">
        <v>0</v>
      </c>
      <c r="W764" s="17"/>
      <c r="X764" s="17">
        <v>0.117479382240865</v>
      </c>
      <c r="Y764" s="17">
        <v>0.12773955219026101</v>
      </c>
      <c r="Z764" s="17">
        <v>0</v>
      </c>
      <c r="AA764" s="17">
        <v>0</v>
      </c>
      <c r="AB764" s="17" t="s">
        <v>295</v>
      </c>
      <c r="AC764" s="17"/>
      <c r="AD764" s="17">
        <v>0.116465078559605</v>
      </c>
    </row>
    <row r="765" spans="2:30" x14ac:dyDescent="0.35">
      <c r="B765" t="s">
        <v>360</v>
      </c>
      <c r="C765" s="17">
        <v>0.23639621590809201</v>
      </c>
      <c r="D765" s="17">
        <v>0.23280021145329499</v>
      </c>
      <c r="E765" s="17">
        <v>0.20951359569620101</v>
      </c>
      <c r="F765" s="17"/>
      <c r="G765" s="17">
        <v>0.24621471200147099</v>
      </c>
      <c r="H765" s="17">
        <v>0.28767595481366898</v>
      </c>
      <c r="I765" s="17">
        <v>0.119480976734302</v>
      </c>
      <c r="J765" s="17"/>
      <c r="K765" s="17">
        <v>0.23620557267849901</v>
      </c>
      <c r="L765" s="17">
        <v>0.109706050208943</v>
      </c>
      <c r="M765" s="17">
        <v>0.40517721147351698</v>
      </c>
      <c r="N765" s="17">
        <v>0.345716625599018</v>
      </c>
      <c r="O765" s="17">
        <v>0</v>
      </c>
      <c r="P765" s="17">
        <v>0.24246444517461099</v>
      </c>
      <c r="Q765" s="17">
        <v>0.25070666917605899</v>
      </c>
      <c r="R765" s="17">
        <v>0</v>
      </c>
      <c r="S765" s="17">
        <v>0.14888158588518199</v>
      </c>
      <c r="T765" s="17">
        <v>0.248772590719609</v>
      </c>
      <c r="U765" s="17">
        <v>0.22964765990164601</v>
      </c>
      <c r="V765" s="17">
        <v>0.51519311884684105</v>
      </c>
      <c r="W765" s="17"/>
      <c r="X765" s="17">
        <v>0.247631149506161</v>
      </c>
      <c r="Y765" s="17">
        <v>0.19181486369314801</v>
      </c>
      <c r="Z765" s="17">
        <v>0.22751014934643901</v>
      </c>
      <c r="AA765" s="17">
        <v>0</v>
      </c>
      <c r="AB765" s="17" t="s">
        <v>295</v>
      </c>
      <c r="AC765" s="17"/>
      <c r="AD765" s="17">
        <v>0.23756272733860101</v>
      </c>
    </row>
    <row r="766" spans="2:30" x14ac:dyDescent="0.35">
      <c r="B766" t="s">
        <v>364</v>
      </c>
      <c r="C766" s="17">
        <v>0.11788931974578</v>
      </c>
      <c r="D766" s="17">
        <v>0.11334333279907</v>
      </c>
      <c r="E766" s="17">
        <v>0.12792954258136099</v>
      </c>
      <c r="F766" s="17"/>
      <c r="G766" s="17">
        <v>0.14517666895595099</v>
      </c>
      <c r="H766" s="17">
        <v>2.4614661000193501E-2</v>
      </c>
      <c r="I766" s="17">
        <v>6.7252121598370795E-2</v>
      </c>
      <c r="J766" s="17"/>
      <c r="K766" s="17">
        <v>0</v>
      </c>
      <c r="L766" s="17">
        <v>0.14275207388790701</v>
      </c>
      <c r="M766" s="17">
        <v>3.08349011164957E-2</v>
      </c>
      <c r="N766" s="17">
        <v>0.24976147781211</v>
      </c>
      <c r="O766" s="17">
        <v>8.9721711792286496E-2</v>
      </c>
      <c r="P766" s="17">
        <v>0.101613161370516</v>
      </c>
      <c r="Q766" s="17">
        <v>0.113672645393513</v>
      </c>
      <c r="R766" s="17">
        <v>0.15050146786007701</v>
      </c>
      <c r="S766" s="17">
        <v>0.14379049843682201</v>
      </c>
      <c r="T766" s="17">
        <v>0.15167383408594601</v>
      </c>
      <c r="U766" s="17">
        <v>0.218707031728368</v>
      </c>
      <c r="V766" s="17">
        <v>0</v>
      </c>
      <c r="W766" s="17"/>
      <c r="X766" s="17">
        <v>0.13487177655891699</v>
      </c>
      <c r="Y766" s="17">
        <v>8.6347465597909998E-2</v>
      </c>
      <c r="Z766" s="17">
        <v>0</v>
      </c>
      <c r="AA766" s="17">
        <v>0</v>
      </c>
      <c r="AB766" s="17" t="s">
        <v>295</v>
      </c>
      <c r="AC766" s="17"/>
      <c r="AD766" s="17">
        <v>0.100861136107257</v>
      </c>
    </row>
    <row r="767" spans="2:30" x14ac:dyDescent="0.35">
      <c r="B767" t="s">
        <v>365</v>
      </c>
      <c r="C767" s="17">
        <v>3.6031627060759699E-2</v>
      </c>
      <c r="D767" s="17">
        <v>2.5436683600642399E-2</v>
      </c>
      <c r="E767" s="17">
        <v>4.97292512013996E-2</v>
      </c>
      <c r="F767" s="17"/>
      <c r="G767" s="17">
        <v>3.25213301781851E-2</v>
      </c>
      <c r="H767" s="17">
        <v>5.1994028259233403E-2</v>
      </c>
      <c r="I767" s="17">
        <v>3.7935165822738703E-2</v>
      </c>
      <c r="J767" s="17"/>
      <c r="K767" s="17">
        <v>0.101852079033022</v>
      </c>
      <c r="L767" s="17">
        <v>5.0642315010627499E-2</v>
      </c>
      <c r="M767" s="17">
        <v>6.4693674586216901E-2</v>
      </c>
      <c r="N767" s="17">
        <v>0</v>
      </c>
      <c r="O767" s="17">
        <v>0</v>
      </c>
      <c r="P767" s="17">
        <v>3.1843312772839402E-2</v>
      </c>
      <c r="Q767" s="17">
        <v>5.6836322696756598E-2</v>
      </c>
      <c r="R767" s="17">
        <v>7.8919279875000803E-2</v>
      </c>
      <c r="S767" s="17">
        <v>0</v>
      </c>
      <c r="T767" s="17">
        <v>0</v>
      </c>
      <c r="U767" s="17">
        <v>0</v>
      </c>
      <c r="V767" s="17">
        <v>0</v>
      </c>
      <c r="W767" s="17"/>
      <c r="X767" s="17">
        <v>1.55805729066931E-2</v>
      </c>
      <c r="Y767" s="17">
        <v>7.7542740305015706E-2</v>
      </c>
      <c r="Z767" s="17">
        <v>0</v>
      </c>
      <c r="AA767" s="17">
        <v>0</v>
      </c>
      <c r="AB767" s="17" t="s">
        <v>295</v>
      </c>
      <c r="AC767" s="17"/>
      <c r="AD767" s="17">
        <v>3.2831843150754998E-2</v>
      </c>
    </row>
    <row r="768" spans="2:30" x14ac:dyDescent="0.35">
      <c r="B768" t="s">
        <v>182</v>
      </c>
      <c r="C768" s="17">
        <v>0.112799490250549</v>
      </c>
      <c r="D768" s="17">
        <v>0.120810064871456</v>
      </c>
      <c r="E768" s="17">
        <v>0.108134698580021</v>
      </c>
      <c r="F768" s="17"/>
      <c r="G768" s="17">
        <v>5.6624664875493599E-2</v>
      </c>
      <c r="H768" s="17">
        <v>0.147204310179812</v>
      </c>
      <c r="I768" s="17">
        <v>0.400393303259723</v>
      </c>
      <c r="J768" s="17"/>
      <c r="K768" s="17">
        <v>0.125083300376191</v>
      </c>
      <c r="L768" s="17">
        <v>0.15384069593660099</v>
      </c>
      <c r="M768" s="17">
        <v>6.5250117922675793E-2</v>
      </c>
      <c r="N768" s="17">
        <v>0.23024264641347</v>
      </c>
      <c r="O768" s="17">
        <v>8.2834359330663507E-2</v>
      </c>
      <c r="P768" s="17">
        <v>9.6841524927261696E-2</v>
      </c>
      <c r="Q768" s="17">
        <v>0.13019179003116199</v>
      </c>
      <c r="R768" s="17">
        <v>0</v>
      </c>
      <c r="S768" s="17">
        <v>0</v>
      </c>
      <c r="T768" s="17">
        <v>7.5836917042973198E-2</v>
      </c>
      <c r="U768" s="17">
        <v>0.154074233578092</v>
      </c>
      <c r="V768" s="17">
        <v>0.14392399924011701</v>
      </c>
      <c r="W768" s="17"/>
      <c r="X768" s="17">
        <v>7.7699166727450406E-2</v>
      </c>
      <c r="Y768" s="17">
        <v>0.101393961650006</v>
      </c>
      <c r="Z768" s="17">
        <v>0.59547612025880503</v>
      </c>
      <c r="AA768" s="17">
        <v>1</v>
      </c>
      <c r="AB768" s="17" t="s">
        <v>295</v>
      </c>
      <c r="AC768" s="17"/>
      <c r="AD768" s="17">
        <v>0.121439891162629</v>
      </c>
    </row>
    <row r="769" spans="2:30" x14ac:dyDescent="0.35">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row>
    <row r="770" spans="2:30" x14ac:dyDescent="0.35">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row>
    <row r="771" spans="2:30"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row>
    <row r="772" spans="2:30" x14ac:dyDescent="0.35">
      <c r="B772" s="6" t="s">
        <v>427</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row>
    <row r="773" spans="2:30" x14ac:dyDescent="0.35">
      <c r="B773" s="26" t="s">
        <v>426</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row>
    <row r="774" spans="2:30" x14ac:dyDescent="0.35">
      <c r="B774" t="s">
        <v>346</v>
      </c>
      <c r="C774" s="17">
        <v>0.246248195891098</v>
      </c>
      <c r="D774" s="17">
        <v>0.201492568926711</v>
      </c>
      <c r="E774" s="17">
        <v>0.30328965908302202</v>
      </c>
      <c r="F774" s="17"/>
      <c r="G774" s="17">
        <v>0.25710881711432199</v>
      </c>
      <c r="H774" s="17">
        <v>0.189672915070947</v>
      </c>
      <c r="I774" s="17">
        <v>0.25197498745337599</v>
      </c>
      <c r="J774" s="17"/>
      <c r="K774" s="17">
        <v>0.279276388559343</v>
      </c>
      <c r="L774" s="17">
        <v>9.2660049981074105E-2</v>
      </c>
      <c r="M774" s="17">
        <v>0.25084808107879297</v>
      </c>
      <c r="N774" s="17">
        <v>0.184347432104081</v>
      </c>
      <c r="O774" s="17">
        <v>0.23349597231380101</v>
      </c>
      <c r="P774" s="17">
        <v>0.25617371174043402</v>
      </c>
      <c r="Q774" s="17">
        <v>0.187028112727919</v>
      </c>
      <c r="R774" s="17">
        <v>0.51874497929244101</v>
      </c>
      <c r="S774" s="17">
        <v>0.198617624107194</v>
      </c>
      <c r="T774" s="17">
        <v>0.42014507718244098</v>
      </c>
      <c r="U774" s="17">
        <v>0.32911262728984803</v>
      </c>
      <c r="V774" s="17">
        <v>0</v>
      </c>
      <c r="W774" s="17"/>
      <c r="X774" s="17">
        <v>0.26656760184454298</v>
      </c>
      <c r="Y774" s="17">
        <v>0.24984773127248899</v>
      </c>
      <c r="Z774" s="17">
        <v>0.11395252956592</v>
      </c>
      <c r="AA774" s="17">
        <v>0</v>
      </c>
      <c r="AB774" s="17" t="s">
        <v>295</v>
      </c>
      <c r="AC774" s="17"/>
      <c r="AD774" s="17">
        <v>0.25252232549214298</v>
      </c>
    </row>
    <row r="775" spans="2:30" x14ac:dyDescent="0.35">
      <c r="B775" t="s">
        <v>347</v>
      </c>
      <c r="C775" s="17">
        <v>0.53467794498496601</v>
      </c>
      <c r="D775" s="17">
        <v>0.52768049884462298</v>
      </c>
      <c r="E775" s="17">
        <v>0.53252277782800805</v>
      </c>
      <c r="F775" s="17"/>
      <c r="G775" s="17">
        <v>0.57246487904897903</v>
      </c>
      <c r="H775" s="17">
        <v>0.51846747745030097</v>
      </c>
      <c r="I775" s="17">
        <v>0.33638494075748598</v>
      </c>
      <c r="J775" s="17"/>
      <c r="K775" s="17">
        <v>0.47893611439336098</v>
      </c>
      <c r="L775" s="17">
        <v>0.71022674711246603</v>
      </c>
      <c r="M775" s="17">
        <v>0.508617550916726</v>
      </c>
      <c r="N775" s="17">
        <v>0.56515402930096204</v>
      </c>
      <c r="O775" s="17">
        <v>0.60677372478366498</v>
      </c>
      <c r="P775" s="17">
        <v>0.43634274152628899</v>
      </c>
      <c r="Q775" s="17">
        <v>0.69363788803944904</v>
      </c>
      <c r="R775" s="17">
        <v>0.409672832722483</v>
      </c>
      <c r="S775" s="17">
        <v>0.48264175819930399</v>
      </c>
      <c r="T775" s="17">
        <v>0.29064320404348398</v>
      </c>
      <c r="U775" s="17">
        <v>0.55921582217573795</v>
      </c>
      <c r="V775" s="17">
        <v>0.85607600075988299</v>
      </c>
      <c r="W775" s="17"/>
      <c r="X775" s="17">
        <v>0.56194855939391297</v>
      </c>
      <c r="Y775" s="17">
        <v>0.491917678359857</v>
      </c>
      <c r="Z775" s="17">
        <v>0.18151995290074799</v>
      </c>
      <c r="AA775" s="17">
        <v>0</v>
      </c>
      <c r="AB775" s="17" t="s">
        <v>295</v>
      </c>
      <c r="AC775" s="17"/>
      <c r="AD775" s="17">
        <v>0.49871870169661803</v>
      </c>
    </row>
    <row r="776" spans="2:30" x14ac:dyDescent="0.35">
      <c r="B776" t="s">
        <v>348</v>
      </c>
      <c r="C776" s="17">
        <v>9.5987934129167202E-2</v>
      </c>
      <c r="D776" s="17">
        <v>0.129060543754801</v>
      </c>
      <c r="E776" s="17">
        <v>5.9069126036762697E-2</v>
      </c>
      <c r="F776" s="17"/>
      <c r="G776" s="17">
        <v>7.4214879510569307E-2</v>
      </c>
      <c r="H776" s="17">
        <v>7.9023153629263099E-2</v>
      </c>
      <c r="I776" s="17">
        <v>0.242024919534194</v>
      </c>
      <c r="J776" s="17"/>
      <c r="K776" s="17">
        <v>0.108332296054042</v>
      </c>
      <c r="L776" s="17">
        <v>0</v>
      </c>
      <c r="M776" s="17">
        <v>0.14220086483782701</v>
      </c>
      <c r="N776" s="17">
        <v>0.11696682362630401</v>
      </c>
      <c r="O776" s="17">
        <v>7.5330806491568994E-2</v>
      </c>
      <c r="P776" s="17">
        <v>0.24011711457750601</v>
      </c>
      <c r="Q776" s="17">
        <v>6.2497676535875103E-2</v>
      </c>
      <c r="R776" s="17">
        <v>0</v>
      </c>
      <c r="S776" s="17">
        <v>0</v>
      </c>
      <c r="T776" s="17">
        <v>0.13825353653188199</v>
      </c>
      <c r="U776" s="17">
        <v>6.2853394763159195E-2</v>
      </c>
      <c r="V776" s="17">
        <v>0</v>
      </c>
      <c r="W776" s="17"/>
      <c r="X776" s="17">
        <v>7.0670633212254599E-2</v>
      </c>
      <c r="Y776" s="17">
        <v>0.103894730838719</v>
      </c>
      <c r="Z776" s="17">
        <v>0.44317215816947297</v>
      </c>
      <c r="AA776" s="17">
        <v>1</v>
      </c>
      <c r="AB776" s="17" t="s">
        <v>295</v>
      </c>
      <c r="AC776" s="17"/>
      <c r="AD776" s="17">
        <v>0.102538314823692</v>
      </c>
    </row>
    <row r="777" spans="2:30" x14ac:dyDescent="0.35">
      <c r="B777" t="s">
        <v>349</v>
      </c>
      <c r="C777" s="17">
        <v>4.2033015292169802E-2</v>
      </c>
      <c r="D777" s="17">
        <v>4.9588216444759803E-2</v>
      </c>
      <c r="E777" s="17">
        <v>3.4441536776604699E-2</v>
      </c>
      <c r="F777" s="17"/>
      <c r="G777" s="17">
        <v>3.5451522567061501E-2</v>
      </c>
      <c r="H777" s="17">
        <v>8.4212881716951501E-2</v>
      </c>
      <c r="I777" s="17">
        <v>2.9024112087063E-2</v>
      </c>
      <c r="J777" s="17"/>
      <c r="K777" s="17">
        <v>6.8173972177317493E-2</v>
      </c>
      <c r="L777" s="17">
        <v>5.2047846576323803E-2</v>
      </c>
      <c r="M777" s="17">
        <v>3.1740281107282303E-2</v>
      </c>
      <c r="N777" s="17">
        <v>6.4725082111142904E-2</v>
      </c>
      <c r="O777" s="17">
        <v>8.4399496410964503E-2</v>
      </c>
      <c r="P777" s="17">
        <v>0</v>
      </c>
      <c r="Q777" s="17">
        <v>5.6836322696756598E-2</v>
      </c>
      <c r="R777" s="17">
        <v>0</v>
      </c>
      <c r="S777" s="17">
        <v>0.12427210149926</v>
      </c>
      <c r="T777" s="17">
        <v>0</v>
      </c>
      <c r="U777" s="17">
        <v>0</v>
      </c>
      <c r="V777" s="17">
        <v>0</v>
      </c>
      <c r="W777" s="17"/>
      <c r="X777" s="17">
        <v>2.9281100504597601E-2</v>
      </c>
      <c r="Y777" s="17">
        <v>7.1573391054821203E-2</v>
      </c>
      <c r="Z777" s="17">
        <v>0</v>
      </c>
      <c r="AA777" s="17">
        <v>0</v>
      </c>
      <c r="AB777" s="17" t="s">
        <v>295</v>
      </c>
      <c r="AC777" s="17"/>
      <c r="AD777" s="17">
        <v>4.58948937580941E-2</v>
      </c>
    </row>
    <row r="778" spans="2:30" x14ac:dyDescent="0.35">
      <c r="B778" t="s">
        <v>350</v>
      </c>
      <c r="C778" s="17">
        <v>7.3243320575845997E-3</v>
      </c>
      <c r="D778" s="17">
        <v>0</v>
      </c>
      <c r="E778" s="17">
        <v>1.6697965883948701E-2</v>
      </c>
      <c r="F778" s="17"/>
      <c r="G778" s="17">
        <v>5.4414173467631898E-3</v>
      </c>
      <c r="H778" s="17">
        <v>2.2373703988898101E-2</v>
      </c>
      <c r="I778" s="17">
        <v>0</v>
      </c>
      <c r="J778" s="17"/>
      <c r="K778" s="17">
        <v>0</v>
      </c>
      <c r="L778" s="17">
        <v>0</v>
      </c>
      <c r="M778" s="17">
        <v>2.87894006701442E-2</v>
      </c>
      <c r="N778" s="17">
        <v>0</v>
      </c>
      <c r="O778" s="17">
        <v>0</v>
      </c>
      <c r="P778" s="17">
        <v>0</v>
      </c>
      <c r="Q778" s="17">
        <v>0</v>
      </c>
      <c r="R778" s="17">
        <v>0</v>
      </c>
      <c r="S778" s="17">
        <v>5.87266059167861E-2</v>
      </c>
      <c r="T778" s="17">
        <v>0</v>
      </c>
      <c r="U778" s="17">
        <v>0</v>
      </c>
      <c r="V778" s="17">
        <v>0</v>
      </c>
      <c r="W778" s="17"/>
      <c r="X778" s="17">
        <v>0</v>
      </c>
      <c r="Y778" s="17">
        <v>1.09832288201715E-2</v>
      </c>
      <c r="Z778" s="17">
        <v>0.113557619780519</v>
      </c>
      <c r="AA778" s="17">
        <v>0</v>
      </c>
      <c r="AB778" s="17" t="s">
        <v>295</v>
      </c>
      <c r="AC778" s="17"/>
      <c r="AD778" s="17">
        <v>1.1625850700763401E-2</v>
      </c>
    </row>
    <row r="779" spans="2:30" x14ac:dyDescent="0.35">
      <c r="B779" t="s">
        <v>50</v>
      </c>
      <c r="C779" s="17">
        <v>7.3728577645014101E-2</v>
      </c>
      <c r="D779" s="17">
        <v>9.2178172029104805E-2</v>
      </c>
      <c r="E779" s="17">
        <v>5.3978934391654201E-2</v>
      </c>
      <c r="F779" s="17"/>
      <c r="G779" s="17">
        <v>5.5318484412305101E-2</v>
      </c>
      <c r="H779" s="17">
        <v>0.106249868143639</v>
      </c>
      <c r="I779" s="17">
        <v>0.14059104016788099</v>
      </c>
      <c r="J779" s="17"/>
      <c r="K779" s="17">
        <v>6.5281228815935594E-2</v>
      </c>
      <c r="L779" s="17">
        <v>0.14506535633013601</v>
      </c>
      <c r="M779" s="17">
        <v>3.7803821389227499E-2</v>
      </c>
      <c r="N779" s="17">
        <v>6.8806632857510902E-2</v>
      </c>
      <c r="O779" s="17">
        <v>0</v>
      </c>
      <c r="P779" s="17">
        <v>6.7366432155771705E-2</v>
      </c>
      <c r="Q779" s="17">
        <v>0</v>
      </c>
      <c r="R779" s="17">
        <v>7.1582187985076304E-2</v>
      </c>
      <c r="S779" s="17">
        <v>0.135741910277456</v>
      </c>
      <c r="T779" s="17">
        <v>0.15095818224219301</v>
      </c>
      <c r="U779" s="17">
        <v>4.8818155771255201E-2</v>
      </c>
      <c r="V779" s="17">
        <v>0.14392399924011701</v>
      </c>
      <c r="W779" s="17"/>
      <c r="X779" s="17">
        <v>7.1532105044692304E-2</v>
      </c>
      <c r="Y779" s="17">
        <v>7.1783239653942899E-2</v>
      </c>
      <c r="Z779" s="17">
        <v>0.14779773958334</v>
      </c>
      <c r="AA779" s="17">
        <v>0</v>
      </c>
      <c r="AB779" s="17" t="s">
        <v>295</v>
      </c>
      <c r="AC779" s="17"/>
      <c r="AD779" s="17">
        <v>8.8699913528688806E-2</v>
      </c>
    </row>
    <row r="780" spans="2:30" x14ac:dyDescent="0.35">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row>
    <row r="781" spans="2:30" x14ac:dyDescent="0.35">
      <c r="B781" s="6" t="s">
        <v>381</v>
      </c>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row>
    <row r="782" spans="2:30" x14ac:dyDescent="0.35">
      <c r="B782" s="26" t="s">
        <v>52</v>
      </c>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row>
    <row r="783" spans="2:30" x14ac:dyDescent="0.35">
      <c r="B783" t="s">
        <v>376</v>
      </c>
      <c r="C783" s="17">
        <v>0.38377979681544</v>
      </c>
      <c r="D783" s="17">
        <v>0.39101754299553698</v>
      </c>
      <c r="E783" s="17">
        <v>0.37989764561121098</v>
      </c>
      <c r="F783" s="17"/>
      <c r="G783" s="17">
        <v>0.356173859295638</v>
      </c>
      <c r="H783" s="17">
        <v>0.38987043531433502</v>
      </c>
      <c r="I783" s="17">
        <v>0.40238743929187398</v>
      </c>
      <c r="J783" s="17"/>
      <c r="K783" s="17">
        <v>0.42213143184893698</v>
      </c>
      <c r="L783" s="17">
        <v>0.43767220887969999</v>
      </c>
      <c r="M783" s="17">
        <v>0.45789739901934001</v>
      </c>
      <c r="N783" s="17">
        <v>0.352712546421795</v>
      </c>
      <c r="O783" s="17">
        <v>0.38474756476325001</v>
      </c>
      <c r="P783" s="17">
        <v>0.32213868805171803</v>
      </c>
      <c r="Q783" s="17">
        <v>0.39724271545407602</v>
      </c>
      <c r="R783" s="17">
        <v>0.271817055794426</v>
      </c>
      <c r="S783" s="17">
        <v>0.36799776203402002</v>
      </c>
      <c r="T783" s="17">
        <v>0.38400435837727098</v>
      </c>
      <c r="U783" s="17">
        <v>0.36248521709947701</v>
      </c>
      <c r="V783" s="17">
        <v>0.239957255655767</v>
      </c>
      <c r="W783" s="17"/>
      <c r="X783" s="17">
        <v>0.36612056349380001</v>
      </c>
      <c r="Y783" s="17">
        <v>0.383616351072607</v>
      </c>
      <c r="Z783" s="17">
        <v>0.41609553971378299</v>
      </c>
      <c r="AA783" s="17">
        <v>0.38433188306256699</v>
      </c>
      <c r="AB783" s="17">
        <v>0.33596734207930401</v>
      </c>
      <c r="AC783" s="17"/>
      <c r="AD783" s="17">
        <v>0.37052955186468201</v>
      </c>
    </row>
    <row r="784" spans="2:30" x14ac:dyDescent="0.35">
      <c r="B784" t="s">
        <v>377</v>
      </c>
      <c r="C784" s="17">
        <v>0.34424162169016198</v>
      </c>
      <c r="D784" s="17">
        <v>0.32119463262171</v>
      </c>
      <c r="E784" s="17">
        <v>0.36304346866892701</v>
      </c>
      <c r="F784" s="17"/>
      <c r="G784" s="17">
        <v>0.34478516948590399</v>
      </c>
      <c r="H784" s="17">
        <v>0.36512818532397801</v>
      </c>
      <c r="I784" s="17">
        <v>0.32446382505417398</v>
      </c>
      <c r="J784" s="17"/>
      <c r="K784" s="17">
        <v>0.29565443099198202</v>
      </c>
      <c r="L784" s="17">
        <v>0.33150095658636503</v>
      </c>
      <c r="M784" s="17">
        <v>0.22975398963261001</v>
      </c>
      <c r="N784" s="17">
        <v>0.318832693074111</v>
      </c>
      <c r="O784" s="17">
        <v>0.35392416209396299</v>
      </c>
      <c r="P784" s="17">
        <v>0.38683693210602799</v>
      </c>
      <c r="Q784" s="17">
        <v>0.33086158561892398</v>
      </c>
      <c r="R784" s="17">
        <v>0.46079682178991899</v>
      </c>
      <c r="S784" s="17">
        <v>0.426252447620249</v>
      </c>
      <c r="T784" s="17">
        <v>0.266290675953607</v>
      </c>
      <c r="U784" s="17">
        <v>0.423506534924874</v>
      </c>
      <c r="V784" s="17">
        <v>0.52276180225583202</v>
      </c>
      <c r="W784" s="17"/>
      <c r="X784" s="17">
        <v>0.31202511233240698</v>
      </c>
      <c r="Y784" s="17">
        <v>0.35118685862355897</v>
      </c>
      <c r="Z784" s="17">
        <v>0.37239323412104902</v>
      </c>
      <c r="AA784" s="17">
        <v>0.349176243569918</v>
      </c>
      <c r="AB784" s="17">
        <v>0.30594056714176099</v>
      </c>
      <c r="AC784" s="17"/>
      <c r="AD784" s="17">
        <v>0.33725901612424602</v>
      </c>
    </row>
    <row r="785" spans="2:30" x14ac:dyDescent="0.35">
      <c r="B785" t="s">
        <v>378</v>
      </c>
      <c r="C785" s="17">
        <v>0.16126105924280801</v>
      </c>
      <c r="D785" s="17">
        <v>0.146005719479393</v>
      </c>
      <c r="E785" s="17">
        <v>0.17680993115639901</v>
      </c>
      <c r="F785" s="17"/>
      <c r="G785" s="17">
        <v>0.160915456515419</v>
      </c>
      <c r="H785" s="17">
        <v>0.14370943417433499</v>
      </c>
      <c r="I785" s="17">
        <v>0.177783365914951</v>
      </c>
      <c r="J785" s="17"/>
      <c r="K785" s="17">
        <v>0.17913488205266401</v>
      </c>
      <c r="L785" s="17">
        <v>0.14550275208020499</v>
      </c>
      <c r="M785" s="17">
        <v>0.16934311743310401</v>
      </c>
      <c r="N785" s="17">
        <v>0.19644216372762699</v>
      </c>
      <c r="O785" s="17">
        <v>0.14847987214366101</v>
      </c>
      <c r="P785" s="17">
        <v>0.17834553813939499</v>
      </c>
      <c r="Q785" s="17">
        <v>0.15282980492130299</v>
      </c>
      <c r="R785" s="17">
        <v>0.19264591183987001</v>
      </c>
      <c r="S785" s="17">
        <v>0.12871797988160999</v>
      </c>
      <c r="T785" s="17">
        <v>0.157594054230108</v>
      </c>
      <c r="U785" s="17">
        <v>0.138374307342611</v>
      </c>
      <c r="V785" s="17">
        <v>0.15428311836992001</v>
      </c>
      <c r="W785" s="17"/>
      <c r="X785" s="17">
        <v>0.16424705540992601</v>
      </c>
      <c r="Y785" s="17">
        <v>0.16649402086066101</v>
      </c>
      <c r="Z785" s="17">
        <v>0.12900383744567101</v>
      </c>
      <c r="AA785" s="17">
        <v>0.20559524788561001</v>
      </c>
      <c r="AB785" s="17">
        <v>0.358092090778935</v>
      </c>
      <c r="AC785" s="17"/>
      <c r="AD785" s="17">
        <v>0.17348896423726701</v>
      </c>
    </row>
    <row r="786" spans="2:30" x14ac:dyDescent="0.35">
      <c r="B786" t="s">
        <v>379</v>
      </c>
      <c r="C786" s="17">
        <v>6.1822170631342398E-2</v>
      </c>
      <c r="D786" s="17">
        <v>7.8025461508322194E-2</v>
      </c>
      <c r="E786" s="17">
        <v>4.6022930061732602E-2</v>
      </c>
      <c r="F786" s="17"/>
      <c r="G786" s="17">
        <v>6.7298382546445004E-2</v>
      </c>
      <c r="H786" s="17">
        <v>6.3560253714194201E-2</v>
      </c>
      <c r="I786" s="17">
        <v>5.5408387318100598E-2</v>
      </c>
      <c r="J786" s="17"/>
      <c r="K786" s="17">
        <v>6.2125387342956799E-2</v>
      </c>
      <c r="L786" s="17">
        <v>3.70661612958232E-2</v>
      </c>
      <c r="M786" s="17">
        <v>5.5127891116929402E-2</v>
      </c>
      <c r="N786" s="17">
        <v>3.9534810516154699E-2</v>
      </c>
      <c r="O786" s="17">
        <v>9.9032622017093702E-2</v>
      </c>
      <c r="P786" s="17">
        <v>8.2493580307539505E-2</v>
      </c>
      <c r="Q786" s="17">
        <v>8.4333232522000603E-2</v>
      </c>
      <c r="R786" s="17">
        <v>4.9452637164269501E-2</v>
      </c>
      <c r="S786" s="17">
        <v>1.52954565199833E-2</v>
      </c>
      <c r="T786" s="17">
        <v>0.130793370107186</v>
      </c>
      <c r="U786" s="17">
        <v>5.7011699928156502E-2</v>
      </c>
      <c r="V786" s="17">
        <v>4.5117196008181398E-2</v>
      </c>
      <c r="W786" s="17"/>
      <c r="X786" s="17">
        <v>8.2742665040260302E-2</v>
      </c>
      <c r="Y786" s="17">
        <v>6.3684875638467295E-2</v>
      </c>
      <c r="Z786" s="17">
        <v>3.7839693141982197E-2</v>
      </c>
      <c r="AA786" s="17">
        <v>2.23759527054039E-2</v>
      </c>
      <c r="AB786" s="17">
        <v>0</v>
      </c>
      <c r="AC786" s="17"/>
      <c r="AD786" s="17">
        <v>6.5594551387888E-2</v>
      </c>
    </row>
    <row r="787" spans="2:30" x14ac:dyDescent="0.35">
      <c r="B787" t="s">
        <v>50</v>
      </c>
      <c r="C787" s="17">
        <v>4.88953516202476E-2</v>
      </c>
      <c r="D787" s="17">
        <v>6.3756643395038101E-2</v>
      </c>
      <c r="E787" s="17">
        <v>3.4226024501730803E-2</v>
      </c>
      <c r="F787" s="17"/>
      <c r="G787" s="17">
        <v>7.0827132156594294E-2</v>
      </c>
      <c r="H787" s="17">
        <v>3.77316914731569E-2</v>
      </c>
      <c r="I787" s="17">
        <v>3.9956982420899699E-2</v>
      </c>
      <c r="J787" s="17"/>
      <c r="K787" s="17">
        <v>4.0953867763460598E-2</v>
      </c>
      <c r="L787" s="17">
        <v>4.8257921157907099E-2</v>
      </c>
      <c r="M787" s="17">
        <v>8.7877602798016194E-2</v>
      </c>
      <c r="N787" s="17">
        <v>9.2477786260312403E-2</v>
      </c>
      <c r="O787" s="17">
        <v>1.3815778982032701E-2</v>
      </c>
      <c r="P787" s="17">
        <v>3.01852613953199E-2</v>
      </c>
      <c r="Q787" s="17">
        <v>3.4732661483697497E-2</v>
      </c>
      <c r="R787" s="17">
        <v>2.5287573411515499E-2</v>
      </c>
      <c r="S787" s="17">
        <v>6.1736353944137901E-2</v>
      </c>
      <c r="T787" s="17">
        <v>6.13175413318277E-2</v>
      </c>
      <c r="U787" s="17">
        <v>1.8622240704881599E-2</v>
      </c>
      <c r="V787" s="17">
        <v>3.78806277103007E-2</v>
      </c>
      <c r="W787" s="17"/>
      <c r="X787" s="17">
        <v>7.4864603723606593E-2</v>
      </c>
      <c r="Y787" s="17">
        <v>3.5017893804706102E-2</v>
      </c>
      <c r="Z787" s="17">
        <v>4.4667695577514099E-2</v>
      </c>
      <c r="AA787" s="17">
        <v>3.8520672776500502E-2</v>
      </c>
      <c r="AB787" s="17">
        <v>0</v>
      </c>
      <c r="AC787" s="17"/>
      <c r="AD787" s="17">
        <v>5.3127916385916997E-2</v>
      </c>
    </row>
    <row r="788" spans="2:30" x14ac:dyDescent="0.35">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row>
    <row r="789" spans="2:30" x14ac:dyDescent="0.35">
      <c r="B789" s="6" t="s">
        <v>382</v>
      </c>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row>
    <row r="790" spans="2:30" x14ac:dyDescent="0.35">
      <c r="B790" s="26" t="s">
        <v>52</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row>
    <row r="791" spans="2:30" x14ac:dyDescent="0.35">
      <c r="B791" t="s">
        <v>376</v>
      </c>
      <c r="C791" s="17">
        <v>0.36165902695327501</v>
      </c>
      <c r="D791" s="17">
        <v>0.33828722974408298</v>
      </c>
      <c r="E791" s="17">
        <v>0.38369257005631802</v>
      </c>
      <c r="F791" s="17"/>
      <c r="G791" s="17">
        <v>0.32941933978281801</v>
      </c>
      <c r="H791" s="17">
        <v>0.37863802727733997</v>
      </c>
      <c r="I791" s="17">
        <v>0.37427314449906401</v>
      </c>
      <c r="J791" s="17"/>
      <c r="K791" s="17">
        <v>0.40244583003017897</v>
      </c>
      <c r="L791" s="17">
        <v>0.36280337077802</v>
      </c>
      <c r="M791" s="17">
        <v>0.33881033385392501</v>
      </c>
      <c r="N791" s="17">
        <v>0.268977248177664</v>
      </c>
      <c r="O791" s="17">
        <v>0.38615164722941497</v>
      </c>
      <c r="P791" s="17">
        <v>0.32165028600417001</v>
      </c>
      <c r="Q791" s="17">
        <v>0.374776932420745</v>
      </c>
      <c r="R791" s="17">
        <v>0.30557833313095401</v>
      </c>
      <c r="S791" s="17">
        <v>0.391320394224205</v>
      </c>
      <c r="T791" s="17">
        <v>0.371080611574577</v>
      </c>
      <c r="U791" s="17">
        <v>0.385541651711164</v>
      </c>
      <c r="V791" s="17">
        <v>0.42671531472316798</v>
      </c>
      <c r="W791" s="17"/>
      <c r="X791" s="17">
        <v>0.310433108250176</v>
      </c>
      <c r="Y791" s="17">
        <v>0.36542599047343599</v>
      </c>
      <c r="Z791" s="17">
        <v>0.39979021412196902</v>
      </c>
      <c r="AA791" s="17">
        <v>0.33645263522638003</v>
      </c>
      <c r="AB791" s="17">
        <v>0.474531536905893</v>
      </c>
      <c r="AC791" s="17"/>
      <c r="AD791" s="17">
        <v>0.35649702085991197</v>
      </c>
    </row>
    <row r="792" spans="2:30" x14ac:dyDescent="0.35">
      <c r="B792" t="s">
        <v>377</v>
      </c>
      <c r="C792" s="17">
        <v>0.371983545024336</v>
      </c>
      <c r="D792" s="17">
        <v>0.36517648089251298</v>
      </c>
      <c r="E792" s="17">
        <v>0.37591642261546099</v>
      </c>
      <c r="F792" s="17"/>
      <c r="G792" s="17">
        <v>0.36874590662822898</v>
      </c>
      <c r="H792" s="17">
        <v>0.37064924379875402</v>
      </c>
      <c r="I792" s="17">
        <v>0.37605891782133699</v>
      </c>
      <c r="J792" s="17"/>
      <c r="K792" s="17">
        <v>0.315725667707485</v>
      </c>
      <c r="L792" s="17">
        <v>0.37356958592733602</v>
      </c>
      <c r="M792" s="17">
        <v>0.407446308369177</v>
      </c>
      <c r="N792" s="17">
        <v>0.38250743919330998</v>
      </c>
      <c r="O792" s="17">
        <v>0.413283780721173</v>
      </c>
      <c r="P792" s="17">
        <v>0.45388086894400997</v>
      </c>
      <c r="Q792" s="17">
        <v>0.35345873771719799</v>
      </c>
      <c r="R792" s="17">
        <v>0.34239533075810502</v>
      </c>
      <c r="S792" s="17">
        <v>0.36358650075652199</v>
      </c>
      <c r="T792" s="17">
        <v>0.34318844955998101</v>
      </c>
      <c r="U792" s="17">
        <v>0.344569983686911</v>
      </c>
      <c r="V792" s="17">
        <v>0.38368847012678198</v>
      </c>
      <c r="W792" s="17"/>
      <c r="X792" s="17">
        <v>0.33917631139146498</v>
      </c>
      <c r="Y792" s="17">
        <v>0.38962367010733601</v>
      </c>
      <c r="Z792" s="17">
        <v>0.37129150803067001</v>
      </c>
      <c r="AA792" s="17">
        <v>0.43186823020689202</v>
      </c>
      <c r="AB792" s="17">
        <v>0.30594056714176099</v>
      </c>
      <c r="AC792" s="17"/>
      <c r="AD792" s="17">
        <v>0.38035358016489501</v>
      </c>
    </row>
    <row r="793" spans="2:30" x14ac:dyDescent="0.35">
      <c r="B793" t="s">
        <v>378</v>
      </c>
      <c r="C793" s="17">
        <v>0.16933396876068499</v>
      </c>
      <c r="D793" s="17">
        <v>0.191009071892729</v>
      </c>
      <c r="E793" s="17">
        <v>0.15018164458886901</v>
      </c>
      <c r="F793" s="17"/>
      <c r="G793" s="17">
        <v>0.16873193922520099</v>
      </c>
      <c r="H793" s="17">
        <v>0.16666408474229</v>
      </c>
      <c r="I793" s="17">
        <v>0.17232965696239799</v>
      </c>
      <c r="J793" s="17"/>
      <c r="K793" s="17">
        <v>0.17423676719441</v>
      </c>
      <c r="L793" s="17">
        <v>0.17768962733483801</v>
      </c>
      <c r="M793" s="17">
        <v>0.15447716568248601</v>
      </c>
      <c r="N793" s="17">
        <v>0.24350878407594001</v>
      </c>
      <c r="O793" s="17">
        <v>9.3239641125511502E-2</v>
      </c>
      <c r="P793" s="17">
        <v>0.133594697878682</v>
      </c>
      <c r="Q793" s="17">
        <v>0.199999434651571</v>
      </c>
      <c r="R793" s="17">
        <v>0.23152648138854301</v>
      </c>
      <c r="S793" s="17">
        <v>0.14182275637525099</v>
      </c>
      <c r="T793" s="17">
        <v>0.16497841976955299</v>
      </c>
      <c r="U793" s="17">
        <v>0.23337042858656701</v>
      </c>
      <c r="V793" s="17">
        <v>7.9476077868814998E-2</v>
      </c>
      <c r="W793" s="17"/>
      <c r="X793" s="17">
        <v>0.19276498952188401</v>
      </c>
      <c r="Y793" s="17">
        <v>0.16095783630350599</v>
      </c>
      <c r="Z793" s="17">
        <v>0.16097866717525899</v>
      </c>
      <c r="AA793" s="17">
        <v>0.16959400487062401</v>
      </c>
      <c r="AB793" s="17">
        <v>0.21952789595234601</v>
      </c>
      <c r="AC793" s="17"/>
      <c r="AD793" s="17">
        <v>0.168850089807774</v>
      </c>
    </row>
    <row r="794" spans="2:30" x14ac:dyDescent="0.35">
      <c r="B794" t="s">
        <v>379</v>
      </c>
      <c r="C794" s="17">
        <v>3.8569526422031701E-2</v>
      </c>
      <c r="D794" s="17">
        <v>3.5467168632583097E-2</v>
      </c>
      <c r="E794" s="17">
        <v>4.27478665413926E-2</v>
      </c>
      <c r="F794" s="17"/>
      <c r="G794" s="17">
        <v>6.4417486486808603E-2</v>
      </c>
      <c r="H794" s="17">
        <v>3.7201498955609202E-2</v>
      </c>
      <c r="I794" s="17">
        <v>1.7141233898463001E-2</v>
      </c>
      <c r="J794" s="17"/>
      <c r="K794" s="17">
        <v>4.2600977869333097E-2</v>
      </c>
      <c r="L794" s="17">
        <v>3.2753042252344503E-2</v>
      </c>
      <c r="M794" s="17">
        <v>4.2974568125049101E-2</v>
      </c>
      <c r="N794" s="17">
        <v>1.58226116922375E-2</v>
      </c>
      <c r="O794" s="17">
        <v>4.5483186565099899E-2</v>
      </c>
      <c r="P794" s="17">
        <v>6.0518536983807603E-2</v>
      </c>
      <c r="Q794" s="17">
        <v>4.78888501433785E-2</v>
      </c>
      <c r="R794" s="17">
        <v>7.4740210575785004E-2</v>
      </c>
      <c r="S794" s="17">
        <v>1.7573341949293299E-2</v>
      </c>
      <c r="T794" s="17">
        <v>4.1577894647119702E-2</v>
      </c>
      <c r="U794" s="17">
        <v>0</v>
      </c>
      <c r="V794" s="17">
        <v>7.2239509570934293E-2</v>
      </c>
      <c r="W794" s="17"/>
      <c r="X794" s="17">
        <v>5.23162803364264E-2</v>
      </c>
      <c r="Y794" s="17">
        <v>4.5061279912960599E-2</v>
      </c>
      <c r="Z794" s="17">
        <v>1.4877639500822101E-2</v>
      </c>
      <c r="AA794" s="17">
        <v>2.62286680024197E-2</v>
      </c>
      <c r="AB794" s="17">
        <v>0</v>
      </c>
      <c r="AC794" s="17"/>
      <c r="AD794" s="17">
        <v>4.03519607315991E-2</v>
      </c>
    </row>
    <row r="795" spans="2:30" x14ac:dyDescent="0.35">
      <c r="B795" t="s">
        <v>50</v>
      </c>
      <c r="C795" s="17">
        <v>5.84539328396722E-2</v>
      </c>
      <c r="D795" s="17">
        <v>7.0060048838091998E-2</v>
      </c>
      <c r="E795" s="17">
        <v>4.7461496197959002E-2</v>
      </c>
      <c r="F795" s="17"/>
      <c r="G795" s="17">
        <v>6.86853278769438E-2</v>
      </c>
      <c r="H795" s="17">
        <v>4.6847145226006401E-2</v>
      </c>
      <c r="I795" s="17">
        <v>6.0197046818738602E-2</v>
      </c>
      <c r="J795" s="17"/>
      <c r="K795" s="17">
        <v>6.4990757198593194E-2</v>
      </c>
      <c r="L795" s="17">
        <v>5.3184373707462297E-2</v>
      </c>
      <c r="M795" s="17">
        <v>5.6291623969361798E-2</v>
      </c>
      <c r="N795" s="17">
        <v>8.9183916860848603E-2</v>
      </c>
      <c r="O795" s="17">
        <v>6.1841744358800702E-2</v>
      </c>
      <c r="P795" s="17">
        <v>3.03556101893303E-2</v>
      </c>
      <c r="Q795" s="17">
        <v>2.3876045067106399E-2</v>
      </c>
      <c r="R795" s="17">
        <v>4.5759644146612898E-2</v>
      </c>
      <c r="S795" s="17">
        <v>8.5697006694729294E-2</v>
      </c>
      <c r="T795" s="17">
        <v>7.9174624448769507E-2</v>
      </c>
      <c r="U795" s="17">
        <v>3.6517936015358098E-2</v>
      </c>
      <c r="V795" s="17">
        <v>3.78806277103007E-2</v>
      </c>
      <c r="W795" s="17"/>
      <c r="X795" s="17">
        <v>0.10530931050004801</v>
      </c>
      <c r="Y795" s="17">
        <v>3.8931223202760899E-2</v>
      </c>
      <c r="Z795" s="17">
        <v>5.3061971171280503E-2</v>
      </c>
      <c r="AA795" s="17">
        <v>3.5856461693684102E-2</v>
      </c>
      <c r="AB795" s="17">
        <v>0</v>
      </c>
      <c r="AC795" s="17"/>
      <c r="AD795" s="17">
        <v>5.3947348435819401E-2</v>
      </c>
    </row>
    <row r="796" spans="2:30" x14ac:dyDescent="0.35">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row>
    <row r="797" spans="2:30" x14ac:dyDescent="0.35">
      <c r="B797" s="6" t="s">
        <v>383</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row>
    <row r="798" spans="2:30" x14ac:dyDescent="0.35">
      <c r="B798" s="26" t="s">
        <v>52</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row>
    <row r="799" spans="2:30" x14ac:dyDescent="0.35">
      <c r="B799" t="s">
        <v>376</v>
      </c>
      <c r="C799" s="17">
        <v>0.35420211719248101</v>
      </c>
      <c r="D799" s="17">
        <v>0.31476230898854002</v>
      </c>
      <c r="E799" s="17">
        <v>0.38749572956778</v>
      </c>
      <c r="F799" s="17"/>
      <c r="G799" s="17">
        <v>0.36226140342237001</v>
      </c>
      <c r="H799" s="17">
        <v>0.337115889116332</v>
      </c>
      <c r="I799" s="17">
        <v>0.362915544687409</v>
      </c>
      <c r="J799" s="17"/>
      <c r="K799" s="17">
        <v>0.45773774719405802</v>
      </c>
      <c r="L799" s="17">
        <v>0.31691764772687597</v>
      </c>
      <c r="M799" s="17">
        <v>0.37883086689698697</v>
      </c>
      <c r="N799" s="17">
        <v>0.292287366677142</v>
      </c>
      <c r="O799" s="17">
        <v>0.31831318451068003</v>
      </c>
      <c r="P799" s="17">
        <v>0.34690478542214898</v>
      </c>
      <c r="Q799" s="17">
        <v>0.29480170997467903</v>
      </c>
      <c r="R799" s="17">
        <v>0.27125991944151701</v>
      </c>
      <c r="S799" s="17">
        <v>0.42145511541575098</v>
      </c>
      <c r="T799" s="17">
        <v>0.35682772285626502</v>
      </c>
      <c r="U799" s="17">
        <v>0.26387457886384602</v>
      </c>
      <c r="V799" s="17">
        <v>0.43133396150881098</v>
      </c>
      <c r="W799" s="17"/>
      <c r="X799" s="17">
        <v>0.326579235979292</v>
      </c>
      <c r="Y799" s="17">
        <v>0.34746481447007299</v>
      </c>
      <c r="Z799" s="17">
        <v>0.388136526341054</v>
      </c>
      <c r="AA799" s="17">
        <v>0.35763496421501501</v>
      </c>
      <c r="AB799" s="17">
        <v>0.33596734207930401</v>
      </c>
      <c r="AC799" s="17"/>
      <c r="AD799" s="17">
        <v>0.35580150794995902</v>
      </c>
    </row>
    <row r="800" spans="2:30" x14ac:dyDescent="0.35">
      <c r="B800" t="s">
        <v>377</v>
      </c>
      <c r="C800" s="17">
        <v>0.394078573586846</v>
      </c>
      <c r="D800" s="17">
        <v>0.39366666138754502</v>
      </c>
      <c r="E800" s="17">
        <v>0.39918541023474402</v>
      </c>
      <c r="F800" s="17"/>
      <c r="G800" s="17">
        <v>0.41758294132025803</v>
      </c>
      <c r="H800" s="17">
        <v>0.39812363071726198</v>
      </c>
      <c r="I800" s="17">
        <v>0.36970570954309301</v>
      </c>
      <c r="J800" s="17"/>
      <c r="K800" s="17">
        <v>0.27763805708206302</v>
      </c>
      <c r="L800" s="17">
        <v>0.46351331475346202</v>
      </c>
      <c r="M800" s="17">
        <v>0.36829409939611202</v>
      </c>
      <c r="N800" s="17">
        <v>0.44894959383562699</v>
      </c>
      <c r="O800" s="17">
        <v>0.46784548609058801</v>
      </c>
      <c r="P800" s="17">
        <v>0.34245195358662101</v>
      </c>
      <c r="Q800" s="17">
        <v>0.43624931264908301</v>
      </c>
      <c r="R800" s="17">
        <v>0.430236860522136</v>
      </c>
      <c r="S800" s="17">
        <v>0.35420295376406602</v>
      </c>
      <c r="T800" s="17">
        <v>0.37022112121093098</v>
      </c>
      <c r="U800" s="17">
        <v>0.50517839927071095</v>
      </c>
      <c r="V800" s="17">
        <v>0.377972922405163</v>
      </c>
      <c r="W800" s="17"/>
      <c r="X800" s="17">
        <v>0.38529891793974902</v>
      </c>
      <c r="Y800" s="17">
        <v>0.42242834694860198</v>
      </c>
      <c r="Z800" s="17">
        <v>0.378904817847317</v>
      </c>
      <c r="AA800" s="17">
        <v>0.30608214566951703</v>
      </c>
      <c r="AB800" s="17">
        <v>0</v>
      </c>
      <c r="AC800" s="17"/>
      <c r="AD800" s="17">
        <v>0.380939969741111</v>
      </c>
    </row>
    <row r="801" spans="2:30" x14ac:dyDescent="0.35">
      <c r="B801" t="s">
        <v>378</v>
      </c>
      <c r="C801" s="17">
        <v>0.169979743895605</v>
      </c>
      <c r="D801" s="17">
        <v>0.187976971186608</v>
      </c>
      <c r="E801" s="17">
        <v>0.15292643952144899</v>
      </c>
      <c r="F801" s="17"/>
      <c r="G801" s="17">
        <v>0.13071275546279201</v>
      </c>
      <c r="H801" s="17">
        <v>0.19964795848626599</v>
      </c>
      <c r="I801" s="17">
        <v>0.17703757339453399</v>
      </c>
      <c r="J801" s="17"/>
      <c r="K801" s="17">
        <v>0.19311339678895001</v>
      </c>
      <c r="L801" s="17">
        <v>0.15617796289279501</v>
      </c>
      <c r="M801" s="17">
        <v>0.14345283580499599</v>
      </c>
      <c r="N801" s="17">
        <v>0.18509307528465599</v>
      </c>
      <c r="O801" s="17">
        <v>0.129743452444918</v>
      </c>
      <c r="P801" s="17">
        <v>0.232597072890043</v>
      </c>
      <c r="Q801" s="17">
        <v>0.19840224829188099</v>
      </c>
      <c r="R801" s="17">
        <v>0.18569725370380599</v>
      </c>
      <c r="S801" s="17">
        <v>0.13062436172775799</v>
      </c>
      <c r="T801" s="17">
        <v>0.16836877237709999</v>
      </c>
      <c r="U801" s="17">
        <v>0.17045294361556601</v>
      </c>
      <c r="V801" s="17">
        <v>0.111158646162084</v>
      </c>
      <c r="W801" s="17"/>
      <c r="X801" s="17">
        <v>0.163912538292972</v>
      </c>
      <c r="Y801" s="17">
        <v>0.168411492490288</v>
      </c>
      <c r="Z801" s="17">
        <v>0.15541537552656701</v>
      </c>
      <c r="AA801" s="17">
        <v>0.23793144612216599</v>
      </c>
      <c r="AB801" s="17">
        <v>0.66403265792069599</v>
      </c>
      <c r="AC801" s="17"/>
      <c r="AD801" s="17">
        <v>0.18238081361618</v>
      </c>
    </row>
    <row r="802" spans="2:30" x14ac:dyDescent="0.35">
      <c r="B802" t="s">
        <v>379</v>
      </c>
      <c r="C802" s="17">
        <v>2.9790697407250301E-2</v>
      </c>
      <c r="D802" s="17">
        <v>3.8790767869180502E-2</v>
      </c>
      <c r="E802" s="17">
        <v>2.0910987317258999E-2</v>
      </c>
      <c r="F802" s="17"/>
      <c r="G802" s="17">
        <v>2.71407301173806E-2</v>
      </c>
      <c r="H802" s="17">
        <v>2.2058492739589802E-2</v>
      </c>
      <c r="I802" s="17">
        <v>3.92622397929717E-2</v>
      </c>
      <c r="J802" s="17"/>
      <c r="K802" s="17">
        <v>2.5312888216370202E-2</v>
      </c>
      <c r="L802" s="17">
        <v>8.2188302829684402E-3</v>
      </c>
      <c r="M802" s="17">
        <v>2.0811836210044999E-2</v>
      </c>
      <c r="N802" s="17">
        <v>1.71041149519068E-2</v>
      </c>
      <c r="O802" s="17">
        <v>6.7365214434026502E-2</v>
      </c>
      <c r="P802" s="17">
        <v>5.0371521847885799E-2</v>
      </c>
      <c r="Q802" s="17">
        <v>1.1938022533553199E-2</v>
      </c>
      <c r="R802" s="17">
        <v>6.7046322185927307E-2</v>
      </c>
      <c r="S802" s="17">
        <v>2.5027241615657701E-2</v>
      </c>
      <c r="T802" s="17">
        <v>4.3264842223875798E-2</v>
      </c>
      <c r="U802" s="17">
        <v>2.3976142234518501E-2</v>
      </c>
      <c r="V802" s="17">
        <v>4.1653842213640997E-2</v>
      </c>
      <c r="W802" s="17"/>
      <c r="X802" s="17">
        <v>4.0796448835299599E-2</v>
      </c>
      <c r="Y802" s="17">
        <v>2.1833612641420998E-2</v>
      </c>
      <c r="Z802" s="17">
        <v>3.8588585181874697E-2</v>
      </c>
      <c r="AA802" s="17">
        <v>1.9696270364853798E-2</v>
      </c>
      <c r="AB802" s="17">
        <v>0</v>
      </c>
      <c r="AC802" s="17"/>
      <c r="AD802" s="17">
        <v>3.1622090844687603E-2</v>
      </c>
    </row>
    <row r="803" spans="2:30" x14ac:dyDescent="0.35">
      <c r="B803" t="s">
        <v>50</v>
      </c>
      <c r="C803" s="17">
        <v>5.1948867917817498E-2</v>
      </c>
      <c r="D803" s="17">
        <v>6.4803290568125907E-2</v>
      </c>
      <c r="E803" s="17">
        <v>3.94814333587684E-2</v>
      </c>
      <c r="F803" s="17"/>
      <c r="G803" s="17">
        <v>6.2302169677199697E-2</v>
      </c>
      <c r="H803" s="17">
        <v>4.3054028940550798E-2</v>
      </c>
      <c r="I803" s="17">
        <v>5.1078932581991698E-2</v>
      </c>
      <c r="J803" s="17"/>
      <c r="K803" s="17">
        <v>4.6197910718558097E-2</v>
      </c>
      <c r="L803" s="17">
        <v>5.5172244343898703E-2</v>
      </c>
      <c r="M803" s="17">
        <v>8.8610361691859804E-2</v>
      </c>
      <c r="N803" s="17">
        <v>5.6565849250669001E-2</v>
      </c>
      <c r="O803" s="17">
        <v>1.67326625197881E-2</v>
      </c>
      <c r="P803" s="17">
        <v>2.76746662533017E-2</v>
      </c>
      <c r="Q803" s="17">
        <v>5.8608706550804003E-2</v>
      </c>
      <c r="R803" s="17">
        <v>4.5759644146612898E-2</v>
      </c>
      <c r="S803" s="17">
        <v>6.8690327476766802E-2</v>
      </c>
      <c r="T803" s="17">
        <v>6.13175413318277E-2</v>
      </c>
      <c r="U803" s="17">
        <v>3.6517936015358098E-2</v>
      </c>
      <c r="V803" s="17">
        <v>3.78806277103007E-2</v>
      </c>
      <c r="W803" s="17"/>
      <c r="X803" s="17">
        <v>8.3412858952687005E-2</v>
      </c>
      <c r="Y803" s="17">
        <v>3.9861733449615799E-2</v>
      </c>
      <c r="Z803" s="17">
        <v>3.8954695103186998E-2</v>
      </c>
      <c r="AA803" s="17">
        <v>7.8655173628447997E-2</v>
      </c>
      <c r="AB803" s="17">
        <v>0</v>
      </c>
      <c r="AC803" s="17"/>
      <c r="AD803" s="17">
        <v>4.92556178480614E-2</v>
      </c>
    </row>
    <row r="804" spans="2:30"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row>
    <row r="805" spans="2:30" x14ac:dyDescent="0.35">
      <c r="B805" s="6" t="s">
        <v>384</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row>
    <row r="806" spans="2:30" x14ac:dyDescent="0.35">
      <c r="B806" s="26" t="s">
        <v>52</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row>
    <row r="807" spans="2:30" x14ac:dyDescent="0.35">
      <c r="B807" t="s">
        <v>376</v>
      </c>
      <c r="C807" s="17">
        <v>0.37029165852314599</v>
      </c>
      <c r="D807" s="17">
        <v>0.34938153072349898</v>
      </c>
      <c r="E807" s="17">
        <v>0.38426815225088601</v>
      </c>
      <c r="F807" s="17"/>
      <c r="G807" s="17">
        <v>0.37423109195818399</v>
      </c>
      <c r="H807" s="17">
        <v>0.38471969515917198</v>
      </c>
      <c r="I807" s="17">
        <v>0.35350066386212098</v>
      </c>
      <c r="J807" s="17"/>
      <c r="K807" s="17">
        <v>0.45480658620252701</v>
      </c>
      <c r="L807" s="17">
        <v>0.36571253001944198</v>
      </c>
      <c r="M807" s="17">
        <v>0.337569278340561</v>
      </c>
      <c r="N807" s="17">
        <v>0.32687131133323999</v>
      </c>
      <c r="O807" s="17">
        <v>0.32086890427839598</v>
      </c>
      <c r="P807" s="17">
        <v>0.37419055354021502</v>
      </c>
      <c r="Q807" s="17">
        <v>0.35539012586764801</v>
      </c>
      <c r="R807" s="17">
        <v>0.37565287373112199</v>
      </c>
      <c r="S807" s="17">
        <v>0.33050724855952202</v>
      </c>
      <c r="T807" s="17">
        <v>0.44853050346081902</v>
      </c>
      <c r="U807" s="17">
        <v>0.32139053325837003</v>
      </c>
      <c r="V807" s="17">
        <v>0.38526788275816998</v>
      </c>
      <c r="W807" s="17"/>
      <c r="X807" s="17">
        <v>0.35205517323554802</v>
      </c>
      <c r="Y807" s="17">
        <v>0.371411265792918</v>
      </c>
      <c r="Z807" s="17">
        <v>0.40334894762128098</v>
      </c>
      <c r="AA807" s="17">
        <v>0.34485763107430001</v>
      </c>
      <c r="AB807" s="17">
        <v>0.306547865866241</v>
      </c>
      <c r="AC807" s="17"/>
      <c r="AD807" s="17">
        <v>0.37257495822084402</v>
      </c>
    </row>
    <row r="808" spans="2:30" x14ac:dyDescent="0.35">
      <c r="B808" t="s">
        <v>377</v>
      </c>
      <c r="C808" s="17">
        <v>0.36014810836410499</v>
      </c>
      <c r="D808" s="17">
        <v>0.36522764125019502</v>
      </c>
      <c r="E808" s="17">
        <v>0.35916569051694502</v>
      </c>
      <c r="F808" s="17"/>
      <c r="G808" s="17">
        <v>0.36221695154367201</v>
      </c>
      <c r="H808" s="17">
        <v>0.34880472579467398</v>
      </c>
      <c r="I808" s="17">
        <v>0.36881388627530798</v>
      </c>
      <c r="J808" s="17"/>
      <c r="K808" s="17">
        <v>0.32191817942623602</v>
      </c>
      <c r="L808" s="17">
        <v>0.37875697808935299</v>
      </c>
      <c r="M808" s="17">
        <v>0.33187348625545698</v>
      </c>
      <c r="N808" s="17">
        <v>0.40121943234025198</v>
      </c>
      <c r="O808" s="17">
        <v>0.43128541965058298</v>
      </c>
      <c r="P808" s="17">
        <v>0.38900448936863202</v>
      </c>
      <c r="Q808" s="17">
        <v>0.36507226878676302</v>
      </c>
      <c r="R808" s="17">
        <v>0.41670139050850202</v>
      </c>
      <c r="S808" s="17">
        <v>0.402564062073895</v>
      </c>
      <c r="T808" s="17">
        <v>0.24498017994825899</v>
      </c>
      <c r="U808" s="17">
        <v>0.33790662259299498</v>
      </c>
      <c r="V808" s="17">
        <v>0.23297215601155899</v>
      </c>
      <c r="W808" s="17"/>
      <c r="X808" s="17">
        <v>0.304229904327185</v>
      </c>
      <c r="Y808" s="17">
        <v>0.37829589750106302</v>
      </c>
      <c r="Z808" s="17">
        <v>0.37614031360671002</v>
      </c>
      <c r="AA808" s="17">
        <v>0.32591449371755898</v>
      </c>
      <c r="AB808" s="17">
        <v>0.47392423818141299</v>
      </c>
      <c r="AC808" s="17"/>
      <c r="AD808" s="17">
        <v>0.35563654672341999</v>
      </c>
    </row>
    <row r="809" spans="2:30" x14ac:dyDescent="0.35">
      <c r="B809" t="s">
        <v>378</v>
      </c>
      <c r="C809" s="17">
        <v>0.158885630798624</v>
      </c>
      <c r="D809" s="17">
        <v>0.172250488598993</v>
      </c>
      <c r="E809" s="17">
        <v>0.14597872499850101</v>
      </c>
      <c r="F809" s="17"/>
      <c r="G809" s="17">
        <v>0.15091896923421999</v>
      </c>
      <c r="H809" s="17">
        <v>0.17056410139144201</v>
      </c>
      <c r="I809" s="17">
        <v>0.15508802190138299</v>
      </c>
      <c r="J809" s="17"/>
      <c r="K809" s="17">
        <v>0.155367781474538</v>
      </c>
      <c r="L809" s="17">
        <v>0.15520442544166299</v>
      </c>
      <c r="M809" s="17">
        <v>0.17686758695971799</v>
      </c>
      <c r="N809" s="17">
        <v>0.14439895599178201</v>
      </c>
      <c r="O809" s="17">
        <v>0.112889187183055</v>
      </c>
      <c r="P809" s="17">
        <v>0.151844161266914</v>
      </c>
      <c r="Q809" s="17">
        <v>0.175855401137225</v>
      </c>
      <c r="R809" s="17">
        <v>0.118843586452984</v>
      </c>
      <c r="S809" s="17">
        <v>0.14231175403520099</v>
      </c>
      <c r="T809" s="17">
        <v>0.171766502899177</v>
      </c>
      <c r="U809" s="17">
        <v>0.244804777040246</v>
      </c>
      <c r="V809" s="17">
        <v>0.22196237321033799</v>
      </c>
      <c r="W809" s="17"/>
      <c r="X809" s="17">
        <v>0.20822209280291601</v>
      </c>
      <c r="Y809" s="17">
        <v>0.14190476772708999</v>
      </c>
      <c r="Z809" s="17">
        <v>0.115840121269569</v>
      </c>
      <c r="AA809" s="17">
        <v>0.24469133003970001</v>
      </c>
      <c r="AB809" s="17">
        <v>0.21952789595234601</v>
      </c>
      <c r="AC809" s="17"/>
      <c r="AD809" s="17">
        <v>0.15847561239621999</v>
      </c>
    </row>
    <row r="810" spans="2:30" x14ac:dyDescent="0.35">
      <c r="B810" t="s">
        <v>379</v>
      </c>
      <c r="C810" s="17">
        <v>4.8559502530715802E-2</v>
      </c>
      <c r="D810" s="17">
        <v>5.1708486803609802E-2</v>
      </c>
      <c r="E810" s="17">
        <v>4.6325222958421598E-2</v>
      </c>
      <c r="F810" s="17"/>
      <c r="G810" s="17">
        <v>4.3079179109144397E-2</v>
      </c>
      <c r="H810" s="17">
        <v>4.8286562288963497E-2</v>
      </c>
      <c r="I810" s="17">
        <v>5.3623003800825998E-2</v>
      </c>
      <c r="J810" s="17"/>
      <c r="K810" s="17">
        <v>2.9197261574888601E-2</v>
      </c>
      <c r="L810" s="17">
        <v>4.5153822105643997E-2</v>
      </c>
      <c r="M810" s="17">
        <v>5.6620273112713199E-2</v>
      </c>
      <c r="N810" s="17">
        <v>3.8326383473877797E-2</v>
      </c>
      <c r="O810" s="17">
        <v>4.6538344920543803E-2</v>
      </c>
      <c r="P810" s="17">
        <v>3.67736363183283E-2</v>
      </c>
      <c r="Q810" s="17">
        <v>6.7868136607704493E-2</v>
      </c>
      <c r="R810" s="17">
        <v>2.2570434425681501E-2</v>
      </c>
      <c r="S810" s="17">
        <v>4.2631923836452597E-2</v>
      </c>
      <c r="T810" s="17">
        <v>7.3692736560073802E-2</v>
      </c>
      <c r="U810" s="17">
        <v>5.9016858395828799E-2</v>
      </c>
      <c r="V810" s="17">
        <v>0.12191696030963201</v>
      </c>
      <c r="W810" s="17"/>
      <c r="X810" s="17">
        <v>6.8065301568798003E-2</v>
      </c>
      <c r="Y810" s="17">
        <v>5.3480845321521302E-2</v>
      </c>
      <c r="Z810" s="17">
        <v>2.7904541901489902E-2</v>
      </c>
      <c r="AA810" s="17">
        <v>2.1656414792685E-2</v>
      </c>
      <c r="AB810" s="17">
        <v>0</v>
      </c>
      <c r="AC810" s="17"/>
      <c r="AD810" s="17">
        <v>5.6077641007168402E-2</v>
      </c>
    </row>
    <row r="811" spans="2:30" x14ac:dyDescent="0.35">
      <c r="B811" t="s">
        <v>50</v>
      </c>
      <c r="C811" s="17">
        <v>6.2115099783409601E-2</v>
      </c>
      <c r="D811" s="17">
        <v>6.1431852623703202E-2</v>
      </c>
      <c r="E811" s="17">
        <v>6.4262209275245993E-2</v>
      </c>
      <c r="F811" s="17"/>
      <c r="G811" s="17">
        <v>6.9553808154779295E-2</v>
      </c>
      <c r="H811" s="17">
        <v>4.7624915365748498E-2</v>
      </c>
      <c r="I811" s="17">
        <v>6.8974424160361703E-2</v>
      </c>
      <c r="J811" s="17"/>
      <c r="K811" s="17">
        <v>3.8710191321810999E-2</v>
      </c>
      <c r="L811" s="17">
        <v>5.5172244343898703E-2</v>
      </c>
      <c r="M811" s="17">
        <v>9.7069375331551203E-2</v>
      </c>
      <c r="N811" s="17">
        <v>8.9183916860848603E-2</v>
      </c>
      <c r="O811" s="17">
        <v>8.84181439674223E-2</v>
      </c>
      <c r="P811" s="17">
        <v>4.8187159505910598E-2</v>
      </c>
      <c r="Q811" s="17">
        <v>3.5814067600659701E-2</v>
      </c>
      <c r="R811" s="17">
        <v>6.6231714881710396E-2</v>
      </c>
      <c r="S811" s="17">
        <v>8.1985011494929094E-2</v>
      </c>
      <c r="T811" s="17">
        <v>6.1030077131670399E-2</v>
      </c>
      <c r="U811" s="17">
        <v>3.6881208712560599E-2</v>
      </c>
      <c r="V811" s="17">
        <v>3.78806277103007E-2</v>
      </c>
      <c r="W811" s="17"/>
      <c r="X811" s="17">
        <v>6.7427528065553494E-2</v>
      </c>
      <c r="Y811" s="17">
        <v>5.4907223657407703E-2</v>
      </c>
      <c r="Z811" s="17">
        <v>7.6766075600950598E-2</v>
      </c>
      <c r="AA811" s="17">
        <v>6.2880130375755294E-2</v>
      </c>
      <c r="AB811" s="17">
        <v>0</v>
      </c>
      <c r="AC811" s="17"/>
      <c r="AD811" s="17">
        <v>5.7235241652347599E-2</v>
      </c>
    </row>
    <row r="812" spans="2:30" x14ac:dyDescent="0.35">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row>
    <row r="813" spans="2:30" x14ac:dyDescent="0.35">
      <c r="B813" s="6" t="s">
        <v>385</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row>
    <row r="814" spans="2:30" x14ac:dyDescent="0.35">
      <c r="B814" s="26" t="s">
        <v>52</v>
      </c>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row>
    <row r="815" spans="2:30" x14ac:dyDescent="0.35">
      <c r="B815" t="s">
        <v>376</v>
      </c>
      <c r="C815" s="17">
        <v>0.33208031233391999</v>
      </c>
      <c r="D815" s="17">
        <v>0.31060459719421302</v>
      </c>
      <c r="E815" s="17">
        <v>0.35699835171783201</v>
      </c>
      <c r="F815" s="17"/>
      <c r="G815" s="17">
        <v>0.29609370700137799</v>
      </c>
      <c r="H815" s="17">
        <v>0.30692744152474899</v>
      </c>
      <c r="I815" s="17">
        <v>0.38691663849818902</v>
      </c>
      <c r="J815" s="17"/>
      <c r="K815" s="17">
        <v>0.37054606265956203</v>
      </c>
      <c r="L815" s="17">
        <v>0.32014083908617202</v>
      </c>
      <c r="M815" s="17">
        <v>0.33861359921185202</v>
      </c>
      <c r="N815" s="17">
        <v>0.283404811798037</v>
      </c>
      <c r="O815" s="17">
        <v>0.32840341087399599</v>
      </c>
      <c r="P815" s="17">
        <v>0.33709307869188598</v>
      </c>
      <c r="Q815" s="17">
        <v>0.36348744677394701</v>
      </c>
      <c r="R815" s="17">
        <v>0.24711346590909899</v>
      </c>
      <c r="S815" s="17">
        <v>0.3368588610255</v>
      </c>
      <c r="T815" s="17">
        <v>0.34062283114514802</v>
      </c>
      <c r="U815" s="17">
        <v>0.33276086998145299</v>
      </c>
      <c r="V815" s="17">
        <v>0.30521166558249302</v>
      </c>
      <c r="W815" s="17"/>
      <c r="X815" s="17">
        <v>0.29145714976482401</v>
      </c>
      <c r="Y815" s="17">
        <v>0.31586540283671599</v>
      </c>
      <c r="Z815" s="17">
        <v>0.41870282490025401</v>
      </c>
      <c r="AA815" s="17">
        <v>0.37197965450093001</v>
      </c>
      <c r="AB815" s="17">
        <v>0.167983671039652</v>
      </c>
      <c r="AC815" s="17"/>
      <c r="AD815" s="17">
        <v>0.33790664708782903</v>
      </c>
    </row>
    <row r="816" spans="2:30" x14ac:dyDescent="0.35">
      <c r="B816" t="s">
        <v>377</v>
      </c>
      <c r="C816" s="17">
        <v>0.43285010776370297</v>
      </c>
      <c r="D816" s="17">
        <v>0.413850423118993</v>
      </c>
      <c r="E816" s="17">
        <v>0.44555305494428699</v>
      </c>
      <c r="F816" s="17"/>
      <c r="G816" s="17">
        <v>0.45388078787979103</v>
      </c>
      <c r="H816" s="17">
        <v>0.42785809184924001</v>
      </c>
      <c r="I816" s="17">
        <v>0.41899981375671003</v>
      </c>
      <c r="J816" s="17"/>
      <c r="K816" s="17">
        <v>0.387964797599819</v>
      </c>
      <c r="L816" s="17">
        <v>0.48300055150341198</v>
      </c>
      <c r="M816" s="17">
        <v>0.41581406836030499</v>
      </c>
      <c r="N816" s="17">
        <v>0.48057150331294402</v>
      </c>
      <c r="O816" s="17">
        <v>0.40178521056410599</v>
      </c>
      <c r="P816" s="17">
        <v>0.449108694976386</v>
      </c>
      <c r="Q816" s="17">
        <v>0.34672250921993703</v>
      </c>
      <c r="R816" s="17">
        <v>0.51626023190135295</v>
      </c>
      <c r="S816" s="17">
        <v>0.46860895270161201</v>
      </c>
      <c r="T816" s="17">
        <v>0.40499252771192401</v>
      </c>
      <c r="U816" s="17">
        <v>0.43760175188303801</v>
      </c>
      <c r="V816" s="17">
        <v>0.42377370818036297</v>
      </c>
      <c r="W816" s="17"/>
      <c r="X816" s="17">
        <v>0.41527377510454999</v>
      </c>
      <c r="Y816" s="17">
        <v>0.455942020425534</v>
      </c>
      <c r="Z816" s="17">
        <v>0.41786132839615497</v>
      </c>
      <c r="AA816" s="17">
        <v>0.356828821896231</v>
      </c>
      <c r="AB816" s="17">
        <v>0.525468463094107</v>
      </c>
      <c r="AC816" s="17"/>
      <c r="AD816" s="17">
        <v>0.42047130041041197</v>
      </c>
    </row>
    <row r="817" spans="2:30" x14ac:dyDescent="0.35">
      <c r="B817" t="s">
        <v>378</v>
      </c>
      <c r="C817" s="17">
        <v>0.152569551870263</v>
      </c>
      <c r="D817" s="17">
        <v>0.17770315787518401</v>
      </c>
      <c r="E817" s="17">
        <v>0.129359453508576</v>
      </c>
      <c r="F817" s="17"/>
      <c r="G817" s="17">
        <v>0.15842675279541499</v>
      </c>
      <c r="H817" s="17">
        <v>0.18478872201428601</v>
      </c>
      <c r="I817" s="17">
        <v>0.11765469345219599</v>
      </c>
      <c r="J817" s="17"/>
      <c r="K817" s="17">
        <v>0.166120189561658</v>
      </c>
      <c r="L817" s="17">
        <v>0.131324371148694</v>
      </c>
      <c r="M817" s="17">
        <v>0.13669573056725501</v>
      </c>
      <c r="N817" s="17">
        <v>0.127676576291232</v>
      </c>
      <c r="O817" s="17">
        <v>0.194359558311619</v>
      </c>
      <c r="P817" s="17">
        <v>0.14334812749009401</v>
      </c>
      <c r="Q817" s="17">
        <v>0.18487293846466901</v>
      </c>
      <c r="R817" s="17">
        <v>0.14076045381435401</v>
      </c>
      <c r="S817" s="17">
        <v>0.14348080834749899</v>
      </c>
      <c r="T817" s="17">
        <v>0.164038688851501</v>
      </c>
      <c r="U817" s="17">
        <v>0.15015778648354899</v>
      </c>
      <c r="V817" s="17">
        <v>0.152812488375725</v>
      </c>
      <c r="W817" s="17"/>
      <c r="X817" s="17">
        <v>0.156155015122869</v>
      </c>
      <c r="Y817" s="17">
        <v>0.15961401935222</v>
      </c>
      <c r="Z817" s="17">
        <v>0.119816994739463</v>
      </c>
      <c r="AA817" s="17">
        <v>0.18243492576246101</v>
      </c>
      <c r="AB817" s="17">
        <v>0.306547865866241</v>
      </c>
      <c r="AC817" s="17"/>
      <c r="AD817" s="17">
        <v>0.15553879633522899</v>
      </c>
    </row>
    <row r="818" spans="2:30" x14ac:dyDescent="0.35">
      <c r="B818" t="s">
        <v>379</v>
      </c>
      <c r="C818" s="17">
        <v>3.5030665333209698E-2</v>
      </c>
      <c r="D818" s="17">
        <v>4.2503146439612997E-2</v>
      </c>
      <c r="E818" s="17">
        <v>2.7893706389472601E-2</v>
      </c>
      <c r="F818" s="17"/>
      <c r="G818" s="17">
        <v>3.7008002029975499E-2</v>
      </c>
      <c r="H818" s="17">
        <v>3.5863964028824399E-2</v>
      </c>
      <c r="I818" s="17">
        <v>3.25246970999922E-2</v>
      </c>
      <c r="J818" s="17"/>
      <c r="K818" s="17">
        <v>2.3781853125230699E-2</v>
      </c>
      <c r="L818" s="17">
        <v>2.6178510926243299E-2</v>
      </c>
      <c r="M818" s="17">
        <v>5.2584977891226001E-2</v>
      </c>
      <c r="N818" s="17">
        <v>3.9534810516154699E-2</v>
      </c>
      <c r="O818" s="17">
        <v>4.4903378748458601E-2</v>
      </c>
      <c r="P818" s="17">
        <v>4.1127896214300901E-2</v>
      </c>
      <c r="Q818" s="17">
        <v>3.4958227805254302E-2</v>
      </c>
      <c r="R818" s="17">
        <v>5.0106204228581301E-2</v>
      </c>
      <c r="S818" s="17">
        <v>0</v>
      </c>
      <c r="T818" s="17">
        <v>2.90284109595993E-2</v>
      </c>
      <c r="U818" s="17">
        <v>7.9479591651960696E-2</v>
      </c>
      <c r="V818" s="17">
        <v>8.0321510151117603E-2</v>
      </c>
      <c r="W818" s="17"/>
      <c r="X818" s="17">
        <v>7.0177245996284901E-2</v>
      </c>
      <c r="Y818" s="17">
        <v>3.0329471365867701E-2</v>
      </c>
      <c r="Z818" s="17">
        <v>1.01074866142339E-2</v>
      </c>
      <c r="AA818" s="17">
        <v>0</v>
      </c>
      <c r="AB818" s="17">
        <v>0</v>
      </c>
      <c r="AC818" s="17"/>
      <c r="AD818" s="17">
        <v>3.5206854551843803E-2</v>
      </c>
    </row>
    <row r="819" spans="2:30" x14ac:dyDescent="0.35">
      <c r="B819" t="s">
        <v>50</v>
      </c>
      <c r="C819" s="17">
        <v>4.7469362698904401E-2</v>
      </c>
      <c r="D819" s="17">
        <v>5.5338675371997E-2</v>
      </c>
      <c r="E819" s="17">
        <v>4.0195433439831903E-2</v>
      </c>
      <c r="F819" s="17"/>
      <c r="G819" s="17">
        <v>5.4590750293440002E-2</v>
      </c>
      <c r="H819" s="17">
        <v>4.4561780582901001E-2</v>
      </c>
      <c r="I819" s="17">
        <v>4.3904157192913303E-2</v>
      </c>
      <c r="J819" s="17"/>
      <c r="K819" s="17">
        <v>5.1587097053730602E-2</v>
      </c>
      <c r="L819" s="17">
        <v>3.9355727335479103E-2</v>
      </c>
      <c r="M819" s="17">
        <v>5.6291623969361798E-2</v>
      </c>
      <c r="N819" s="17">
        <v>6.8812298081632806E-2</v>
      </c>
      <c r="O819" s="17">
        <v>3.05484415018209E-2</v>
      </c>
      <c r="P819" s="17">
        <v>2.9322202627333298E-2</v>
      </c>
      <c r="Q819" s="17">
        <v>6.9958877736191805E-2</v>
      </c>
      <c r="R819" s="17">
        <v>4.5759644146612898E-2</v>
      </c>
      <c r="S819" s="17">
        <v>5.1051377925389101E-2</v>
      </c>
      <c r="T819" s="17">
        <v>6.13175413318277E-2</v>
      </c>
      <c r="U819" s="17">
        <v>0</v>
      </c>
      <c r="V819" s="17">
        <v>3.78806277103007E-2</v>
      </c>
      <c r="W819" s="17"/>
      <c r="X819" s="17">
        <v>6.6936814011472404E-2</v>
      </c>
      <c r="Y819" s="17">
        <v>3.82490860196626E-2</v>
      </c>
      <c r="Z819" s="17">
        <v>3.3511365349895003E-2</v>
      </c>
      <c r="AA819" s="17">
        <v>8.8756597840377593E-2</v>
      </c>
      <c r="AB819" s="17">
        <v>0</v>
      </c>
      <c r="AC819" s="17"/>
      <c r="AD819" s="17">
        <v>5.0876401614686401E-2</v>
      </c>
    </row>
    <row r="820" spans="2:30" x14ac:dyDescent="0.35">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row>
    <row r="821" spans="2:30" x14ac:dyDescent="0.35">
      <c r="B821" s="6" t="s">
        <v>386</v>
      </c>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row>
    <row r="822" spans="2:30" x14ac:dyDescent="0.35">
      <c r="B822" s="26" t="s">
        <v>52</v>
      </c>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row>
    <row r="823" spans="2:30" x14ac:dyDescent="0.35">
      <c r="B823" t="s">
        <v>376</v>
      </c>
      <c r="C823" s="17">
        <v>0.15739237078983101</v>
      </c>
      <c r="D823" s="17">
        <v>0.17328006641427901</v>
      </c>
      <c r="E823" s="17">
        <v>0.14096386540886699</v>
      </c>
      <c r="F823" s="17"/>
      <c r="G823" s="17">
        <v>0.121853889794512</v>
      </c>
      <c r="H823" s="17">
        <v>0.15835552386565999</v>
      </c>
      <c r="I823" s="17">
        <v>0.18770229760399901</v>
      </c>
      <c r="J823" s="17"/>
      <c r="K823" s="17">
        <v>0.239327102018244</v>
      </c>
      <c r="L823" s="17">
        <v>0.108707999782371</v>
      </c>
      <c r="M823" s="17">
        <v>0.19074476632749701</v>
      </c>
      <c r="N823" s="17">
        <v>0.142987307135539</v>
      </c>
      <c r="O823" s="17">
        <v>0.218784855025424</v>
      </c>
      <c r="P823" s="17">
        <v>0.14588269573126</v>
      </c>
      <c r="Q823" s="17">
        <v>0.16864775152792599</v>
      </c>
      <c r="R823" s="17">
        <v>7.2641846885201006E-2</v>
      </c>
      <c r="S823" s="17">
        <v>0.13626746577270299</v>
      </c>
      <c r="T823" s="17">
        <v>0.115466247198204</v>
      </c>
      <c r="U823" s="17">
        <v>0.120916582553331</v>
      </c>
      <c r="V823" s="17">
        <v>0.153082766973787</v>
      </c>
      <c r="W823" s="17"/>
      <c r="X823" s="17">
        <v>0.123116448296904</v>
      </c>
      <c r="Y823" s="17">
        <v>0.14595983164071399</v>
      </c>
      <c r="Z823" s="17">
        <v>0.18260461651624599</v>
      </c>
      <c r="AA823" s="17">
        <v>0.30873916080842101</v>
      </c>
      <c r="AB823" s="17">
        <v>0.167983671039652</v>
      </c>
      <c r="AC823" s="17"/>
      <c r="AD823" s="17">
        <v>0.15831828174361601</v>
      </c>
    </row>
    <row r="824" spans="2:30" x14ac:dyDescent="0.35">
      <c r="B824" t="s">
        <v>377</v>
      </c>
      <c r="C824" s="17">
        <v>0.30835097635007502</v>
      </c>
      <c r="D824" s="17">
        <v>0.30631410581721702</v>
      </c>
      <c r="E824" s="17">
        <v>0.31139958275020702</v>
      </c>
      <c r="F824" s="17"/>
      <c r="G824" s="17">
        <v>0.28832563862561</v>
      </c>
      <c r="H824" s="17">
        <v>0.29191723421862098</v>
      </c>
      <c r="I824" s="17">
        <v>0.34111751751292102</v>
      </c>
      <c r="J824" s="17"/>
      <c r="K824" s="17">
        <v>0.29667449673178298</v>
      </c>
      <c r="L824" s="17">
        <v>0.34908222684195001</v>
      </c>
      <c r="M824" s="17">
        <v>0.237804432325808</v>
      </c>
      <c r="N824" s="17">
        <v>0.32911326485915499</v>
      </c>
      <c r="O824" s="17">
        <v>0.32550695659081003</v>
      </c>
      <c r="P824" s="17">
        <v>0.36036032329273099</v>
      </c>
      <c r="Q824" s="17">
        <v>0.23626463489534499</v>
      </c>
      <c r="R824" s="17">
        <v>0.27659776670178199</v>
      </c>
      <c r="S824" s="17">
        <v>0.37303940537545299</v>
      </c>
      <c r="T824" s="17">
        <v>0.29530353149511301</v>
      </c>
      <c r="U824" s="17">
        <v>0.215046942885325</v>
      </c>
      <c r="V824" s="17">
        <v>0.30090287950564998</v>
      </c>
      <c r="W824" s="17"/>
      <c r="X824" s="17">
        <v>0.28759039367459899</v>
      </c>
      <c r="Y824" s="17">
        <v>0.31167644230989</v>
      </c>
      <c r="Z824" s="17">
        <v>0.36511515668324002</v>
      </c>
      <c r="AA824" s="17">
        <v>0.22528467491724399</v>
      </c>
      <c r="AB824" s="17">
        <v>0.30318375258525498</v>
      </c>
      <c r="AC824" s="17"/>
      <c r="AD824" s="17">
        <v>0.30986766330591298</v>
      </c>
    </row>
    <row r="825" spans="2:30" x14ac:dyDescent="0.35">
      <c r="B825" t="s">
        <v>378</v>
      </c>
      <c r="C825" s="17">
        <v>0.298912035630787</v>
      </c>
      <c r="D825" s="17">
        <v>0.27491402253057301</v>
      </c>
      <c r="E825" s="17">
        <v>0.321487273013423</v>
      </c>
      <c r="F825" s="17"/>
      <c r="G825" s="17">
        <v>0.31264485636517197</v>
      </c>
      <c r="H825" s="17">
        <v>0.30444829556052699</v>
      </c>
      <c r="I825" s="17">
        <v>0.28173983602971597</v>
      </c>
      <c r="J825" s="17"/>
      <c r="K825" s="17">
        <v>0.243755911164412</v>
      </c>
      <c r="L825" s="17">
        <v>0.31097556838832402</v>
      </c>
      <c r="M825" s="17">
        <v>0.29830996266112503</v>
      </c>
      <c r="N825" s="17">
        <v>0.34417864809911303</v>
      </c>
      <c r="O825" s="17">
        <v>0.23526787362500501</v>
      </c>
      <c r="P825" s="17">
        <v>0.28465371212827401</v>
      </c>
      <c r="Q825" s="17">
        <v>0.29538336324971498</v>
      </c>
      <c r="R825" s="17">
        <v>0.32796088014345098</v>
      </c>
      <c r="S825" s="17">
        <v>0.26915888834715601</v>
      </c>
      <c r="T825" s="17">
        <v>0.34517136725997299</v>
      </c>
      <c r="U825" s="17">
        <v>0.39509448099215</v>
      </c>
      <c r="V825" s="17">
        <v>0.387255274381479</v>
      </c>
      <c r="W825" s="17"/>
      <c r="X825" s="17">
        <v>0.28650552426931802</v>
      </c>
      <c r="Y825" s="17">
        <v>0.31050671094759402</v>
      </c>
      <c r="Z825" s="17">
        <v>0.27219354497815501</v>
      </c>
      <c r="AA825" s="17">
        <v>0.28633443683104098</v>
      </c>
      <c r="AB825" s="17">
        <v>0.36084890533544101</v>
      </c>
      <c r="AC825" s="17"/>
      <c r="AD825" s="17">
        <v>0.28637614690422403</v>
      </c>
    </row>
    <row r="826" spans="2:30" x14ac:dyDescent="0.35">
      <c r="B826" t="s">
        <v>379</v>
      </c>
      <c r="C826" s="17">
        <v>0.16004086147450799</v>
      </c>
      <c r="D826" s="17">
        <v>0.159941941499291</v>
      </c>
      <c r="E826" s="17">
        <v>0.16000759643088699</v>
      </c>
      <c r="F826" s="17"/>
      <c r="G826" s="17">
        <v>0.18560107395522699</v>
      </c>
      <c r="H826" s="17">
        <v>0.17812961334917099</v>
      </c>
      <c r="I826" s="17">
        <v>0.120885801127707</v>
      </c>
      <c r="J826" s="17"/>
      <c r="K826" s="17">
        <v>0.15359317964087699</v>
      </c>
      <c r="L826" s="17">
        <v>0.14508035658936499</v>
      </c>
      <c r="M826" s="17">
        <v>0.20725479235085201</v>
      </c>
      <c r="N826" s="17">
        <v>9.1269359218035501E-2</v>
      </c>
      <c r="O826" s="17">
        <v>0.13092622625196601</v>
      </c>
      <c r="P826" s="17">
        <v>0.15139913884468501</v>
      </c>
      <c r="Q826" s="17">
        <v>0.24299036756289499</v>
      </c>
      <c r="R826" s="17">
        <v>0.25656779138785502</v>
      </c>
      <c r="S826" s="17">
        <v>0.13510392903405</v>
      </c>
      <c r="T826" s="17">
        <v>0.15400036595544001</v>
      </c>
      <c r="U826" s="17">
        <v>0.189376395704318</v>
      </c>
      <c r="V826" s="17">
        <v>0.12087845142878299</v>
      </c>
      <c r="W826" s="17"/>
      <c r="X826" s="17">
        <v>0.18150814693050599</v>
      </c>
      <c r="Y826" s="17">
        <v>0.17547737638859401</v>
      </c>
      <c r="Z826" s="17">
        <v>0.118263625903741</v>
      </c>
      <c r="AA826" s="17">
        <v>7.4724938274085703E-2</v>
      </c>
      <c r="AB826" s="17">
        <v>0.167983671039652</v>
      </c>
      <c r="AC826" s="17"/>
      <c r="AD826" s="17">
        <v>0.16701434773419299</v>
      </c>
    </row>
    <row r="827" spans="2:30" x14ac:dyDescent="0.35">
      <c r="B827" t="s">
        <v>50</v>
      </c>
      <c r="C827" s="17">
        <v>7.5303755754799306E-2</v>
      </c>
      <c r="D827" s="17">
        <v>8.55498637386405E-2</v>
      </c>
      <c r="E827" s="17">
        <v>6.61416823966159E-2</v>
      </c>
      <c r="F827" s="17"/>
      <c r="G827" s="17">
        <v>9.1574541259478198E-2</v>
      </c>
      <c r="H827" s="17">
        <v>6.7149333006020995E-2</v>
      </c>
      <c r="I827" s="17">
        <v>6.8554547725657E-2</v>
      </c>
      <c r="J827" s="17"/>
      <c r="K827" s="17">
        <v>6.6649310444683793E-2</v>
      </c>
      <c r="L827" s="17">
        <v>8.6153848397990396E-2</v>
      </c>
      <c r="M827" s="17">
        <v>6.5886046334717799E-2</v>
      </c>
      <c r="N827" s="17">
        <v>9.2451420688157607E-2</v>
      </c>
      <c r="O827" s="17">
        <v>8.9514088506794806E-2</v>
      </c>
      <c r="P827" s="17">
        <v>5.7704130003049199E-2</v>
      </c>
      <c r="Q827" s="17">
        <v>5.6713882764119698E-2</v>
      </c>
      <c r="R827" s="17">
        <v>6.6231714881710396E-2</v>
      </c>
      <c r="S827" s="17">
        <v>8.6430311470638593E-2</v>
      </c>
      <c r="T827" s="17">
        <v>9.0058488091269706E-2</v>
      </c>
      <c r="U827" s="17">
        <v>7.9565597864876297E-2</v>
      </c>
      <c r="V827" s="17">
        <v>3.78806277103007E-2</v>
      </c>
      <c r="W827" s="17"/>
      <c r="X827" s="17">
        <v>0.121279486828672</v>
      </c>
      <c r="Y827" s="17">
        <v>5.6379638713207898E-2</v>
      </c>
      <c r="Z827" s="17">
        <v>6.1823055918617899E-2</v>
      </c>
      <c r="AA827" s="17">
        <v>0.10491678916920801</v>
      </c>
      <c r="AB827" s="17">
        <v>0</v>
      </c>
      <c r="AC827" s="17"/>
      <c r="AD827" s="17">
        <v>7.8423560312053997E-2</v>
      </c>
    </row>
    <row r="828" spans="2:30" x14ac:dyDescent="0.35">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row>
    <row r="829" spans="2:30" x14ac:dyDescent="0.35">
      <c r="B829" s="6" t="s">
        <v>387</v>
      </c>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row>
    <row r="830" spans="2:30" x14ac:dyDescent="0.35">
      <c r="B830" s="26" t="s">
        <v>52</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row>
    <row r="831" spans="2:30" x14ac:dyDescent="0.35">
      <c r="B831" t="s">
        <v>376</v>
      </c>
      <c r="C831" s="17">
        <v>0.35112048252132899</v>
      </c>
      <c r="D831" s="17">
        <v>0.33532151225539802</v>
      </c>
      <c r="E831" s="17">
        <v>0.367121649583315</v>
      </c>
      <c r="F831" s="17"/>
      <c r="G831" s="17">
        <v>0.31888870806338299</v>
      </c>
      <c r="H831" s="17">
        <v>0.35408704400711699</v>
      </c>
      <c r="I831" s="17">
        <v>0.37667609969232402</v>
      </c>
      <c r="J831" s="17"/>
      <c r="K831" s="17">
        <v>0.39789789823674299</v>
      </c>
      <c r="L831" s="17">
        <v>0.334908812002436</v>
      </c>
      <c r="M831" s="17">
        <v>0.35585901007531301</v>
      </c>
      <c r="N831" s="17">
        <v>0.35628870928306899</v>
      </c>
      <c r="O831" s="17">
        <v>0.432440211597859</v>
      </c>
      <c r="P831" s="17">
        <v>0.309055640234355</v>
      </c>
      <c r="Q831" s="17">
        <v>0.34379135575786302</v>
      </c>
      <c r="R831" s="17">
        <v>0.26247418902783398</v>
      </c>
      <c r="S831" s="17">
        <v>0.362971741655082</v>
      </c>
      <c r="T831" s="17">
        <v>0.32484485610069402</v>
      </c>
      <c r="U831" s="17">
        <v>0.29859550532962598</v>
      </c>
      <c r="V831" s="17">
        <v>0.349019727557348</v>
      </c>
      <c r="W831" s="17"/>
      <c r="X831" s="17">
        <v>0.296116057888691</v>
      </c>
      <c r="Y831" s="17">
        <v>0.36373410373660903</v>
      </c>
      <c r="Z831" s="17">
        <v>0.391081234873012</v>
      </c>
      <c r="AA831" s="17">
        <v>0.33729490733433698</v>
      </c>
      <c r="AB831" s="17">
        <v>0.21952789595234601</v>
      </c>
      <c r="AC831" s="17"/>
      <c r="AD831" s="17">
        <v>0.34572402607626701</v>
      </c>
    </row>
    <row r="832" spans="2:30" x14ac:dyDescent="0.35">
      <c r="B832" t="s">
        <v>377</v>
      </c>
      <c r="C832" s="17">
        <v>0.42551212878266698</v>
      </c>
      <c r="D832" s="17">
        <v>0.40052980405169902</v>
      </c>
      <c r="E832" s="17">
        <v>0.44772467753696099</v>
      </c>
      <c r="F832" s="17"/>
      <c r="G832" s="17">
        <v>0.43649239722937799</v>
      </c>
      <c r="H832" s="17">
        <v>0.44103768080595701</v>
      </c>
      <c r="I832" s="17">
        <v>0.401525664898986</v>
      </c>
      <c r="J832" s="17"/>
      <c r="K832" s="17">
        <v>0.35744019112793501</v>
      </c>
      <c r="L832" s="17">
        <v>0.50525934607547895</v>
      </c>
      <c r="M832" s="17">
        <v>0.38037038537314399</v>
      </c>
      <c r="N832" s="17">
        <v>0.35067318715892698</v>
      </c>
      <c r="O832" s="17">
        <v>0.37541514071114102</v>
      </c>
      <c r="P832" s="17">
        <v>0.44741579413363503</v>
      </c>
      <c r="Q832" s="17">
        <v>0.481046268477482</v>
      </c>
      <c r="R832" s="17">
        <v>0.50387411871975996</v>
      </c>
      <c r="S832" s="17">
        <v>0.36907525287953102</v>
      </c>
      <c r="T832" s="17">
        <v>0.48080173645249003</v>
      </c>
      <c r="U832" s="17">
        <v>0.50893293824112096</v>
      </c>
      <c r="V832" s="17">
        <v>0.46138405729260201</v>
      </c>
      <c r="W832" s="17"/>
      <c r="X832" s="17">
        <v>0.37860178321236798</v>
      </c>
      <c r="Y832" s="17">
        <v>0.44696513923333497</v>
      </c>
      <c r="Z832" s="17">
        <v>0.42514893581861801</v>
      </c>
      <c r="AA832" s="17">
        <v>0.41151335804806999</v>
      </c>
      <c r="AB832" s="17">
        <v>0.78047210404765399</v>
      </c>
      <c r="AC832" s="17"/>
      <c r="AD832" s="17">
        <v>0.42817356883979202</v>
      </c>
    </row>
    <row r="833" spans="2:30" x14ac:dyDescent="0.35">
      <c r="B833" t="s">
        <v>378</v>
      </c>
      <c r="C833" s="17">
        <v>0.11843759286623499</v>
      </c>
      <c r="D833" s="17">
        <v>0.13166190312154799</v>
      </c>
      <c r="E833" s="17">
        <v>0.107098528188467</v>
      </c>
      <c r="F833" s="17"/>
      <c r="G833" s="17">
        <v>0.110297683231018</v>
      </c>
      <c r="H833" s="17">
        <v>0.12328667127210299</v>
      </c>
      <c r="I833" s="17">
        <v>0.121102904717689</v>
      </c>
      <c r="J833" s="17"/>
      <c r="K833" s="17">
        <v>0.141045496862437</v>
      </c>
      <c r="L833" s="17">
        <v>8.2031704720317095E-2</v>
      </c>
      <c r="M833" s="17">
        <v>0.17335008852782399</v>
      </c>
      <c r="N833" s="17">
        <v>0.16436608682623799</v>
      </c>
      <c r="O833" s="17">
        <v>8.6208193664702407E-2</v>
      </c>
      <c r="P833" s="17">
        <v>0.119359070618397</v>
      </c>
      <c r="Q833" s="17">
        <v>7.9521435487063599E-2</v>
      </c>
      <c r="R833" s="17">
        <v>0.14213240395918</v>
      </c>
      <c r="S833" s="17">
        <v>0.16315043966746101</v>
      </c>
      <c r="T833" s="17">
        <v>5.8365613651091802E-2</v>
      </c>
      <c r="U833" s="17">
        <v>6.9083938107958098E-2</v>
      </c>
      <c r="V833" s="17">
        <v>0.117356705579116</v>
      </c>
      <c r="W833" s="17"/>
      <c r="X833" s="17">
        <v>0.16553208163644501</v>
      </c>
      <c r="Y833" s="17">
        <v>0.109349528541366</v>
      </c>
      <c r="Z833" s="17">
        <v>8.9279602615249101E-2</v>
      </c>
      <c r="AA833" s="17">
        <v>9.2771398571311406E-2</v>
      </c>
      <c r="AB833" s="17">
        <v>0</v>
      </c>
      <c r="AC833" s="17"/>
      <c r="AD833" s="17">
        <v>0.129758878968806</v>
      </c>
    </row>
    <row r="834" spans="2:30" x14ac:dyDescent="0.35">
      <c r="B834" t="s">
        <v>379</v>
      </c>
      <c r="C834" s="17">
        <v>4.4756965681275303E-2</v>
      </c>
      <c r="D834" s="17">
        <v>5.9266142338536498E-2</v>
      </c>
      <c r="E834" s="17">
        <v>3.0367022738546801E-2</v>
      </c>
      <c r="F834" s="17"/>
      <c r="G834" s="17">
        <v>5.7868432098471201E-2</v>
      </c>
      <c r="H834" s="17">
        <v>3.4693968897348999E-2</v>
      </c>
      <c r="I834" s="17">
        <v>4.2545039483648399E-2</v>
      </c>
      <c r="J834" s="17"/>
      <c r="K834" s="17">
        <v>5.1918559857149202E-2</v>
      </c>
      <c r="L834" s="17">
        <v>2.32908443121638E-2</v>
      </c>
      <c r="M834" s="17">
        <v>1.2352822570353699E-2</v>
      </c>
      <c r="N834" s="17">
        <v>3.9179440836952399E-2</v>
      </c>
      <c r="O834" s="17">
        <v>6.1572233542444399E-2</v>
      </c>
      <c r="P834" s="17">
        <v>6.4398549886569303E-2</v>
      </c>
      <c r="Q834" s="17">
        <v>3.5725261288268501E-2</v>
      </c>
      <c r="R834" s="17">
        <v>2.5287573411515499E-2</v>
      </c>
      <c r="S834" s="17">
        <v>4.1999653503037401E-2</v>
      </c>
      <c r="T834" s="17">
        <v>7.46702524638964E-2</v>
      </c>
      <c r="U834" s="17">
        <v>8.1152508079097005E-2</v>
      </c>
      <c r="V834" s="17">
        <v>3.43588818606336E-2</v>
      </c>
      <c r="W834" s="17"/>
      <c r="X834" s="17">
        <v>6.8504165450375007E-2</v>
      </c>
      <c r="Y834" s="17">
        <v>3.4366458060145301E-2</v>
      </c>
      <c r="Z834" s="17">
        <v>4.50987689526689E-2</v>
      </c>
      <c r="AA834" s="17">
        <v>7.4678791557493004E-2</v>
      </c>
      <c r="AB834" s="17">
        <v>0</v>
      </c>
      <c r="AC834" s="17"/>
      <c r="AD834" s="17">
        <v>4.02545397714896E-2</v>
      </c>
    </row>
    <row r="835" spans="2:30" x14ac:dyDescent="0.35">
      <c r="B835" t="s">
        <v>50</v>
      </c>
      <c r="C835" s="17">
        <v>6.0172830148493603E-2</v>
      </c>
      <c r="D835" s="17">
        <v>7.3220638232818602E-2</v>
      </c>
      <c r="E835" s="17">
        <v>4.7688121952710799E-2</v>
      </c>
      <c r="F835" s="17"/>
      <c r="G835" s="17">
        <v>7.6452779377749205E-2</v>
      </c>
      <c r="H835" s="17">
        <v>4.6894635017474498E-2</v>
      </c>
      <c r="I835" s="17">
        <v>5.8150291207352198E-2</v>
      </c>
      <c r="J835" s="17"/>
      <c r="K835" s="17">
        <v>5.1697853915735503E-2</v>
      </c>
      <c r="L835" s="17">
        <v>5.4509292889604398E-2</v>
      </c>
      <c r="M835" s="17">
        <v>7.8067693453365797E-2</v>
      </c>
      <c r="N835" s="17">
        <v>8.9492575894813298E-2</v>
      </c>
      <c r="O835" s="17">
        <v>4.4364220483853599E-2</v>
      </c>
      <c r="P835" s="17">
        <v>5.9770945127043201E-2</v>
      </c>
      <c r="Q835" s="17">
        <v>5.9915678989322901E-2</v>
      </c>
      <c r="R835" s="17">
        <v>6.6231714881710396E-2</v>
      </c>
      <c r="S835" s="17">
        <v>6.28029122948882E-2</v>
      </c>
      <c r="T835" s="17">
        <v>6.13175413318277E-2</v>
      </c>
      <c r="U835" s="17">
        <v>4.2235110242197602E-2</v>
      </c>
      <c r="V835" s="17">
        <v>3.78806277103007E-2</v>
      </c>
      <c r="W835" s="17"/>
      <c r="X835" s="17">
        <v>9.1245911812121105E-2</v>
      </c>
      <c r="Y835" s="17">
        <v>4.5584770428544898E-2</v>
      </c>
      <c r="Z835" s="17">
        <v>4.9391457740452803E-2</v>
      </c>
      <c r="AA835" s="17">
        <v>8.3741544488788802E-2</v>
      </c>
      <c r="AB835" s="17">
        <v>0</v>
      </c>
      <c r="AC835" s="17"/>
      <c r="AD835" s="17">
        <v>5.6088986343645203E-2</v>
      </c>
    </row>
    <row r="836" spans="2:30" x14ac:dyDescent="0.35">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row>
    <row r="837" spans="2:30" x14ac:dyDescent="0.35">
      <c r="B837" s="6" t="s">
        <v>388</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row>
    <row r="838" spans="2:30" x14ac:dyDescent="0.35">
      <c r="B838" s="26" t="s">
        <v>52</v>
      </c>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row>
    <row r="839" spans="2:30" x14ac:dyDescent="0.35">
      <c r="B839" t="s">
        <v>376</v>
      </c>
      <c r="C839" s="17">
        <v>0.39620814966393397</v>
      </c>
      <c r="D839" s="17">
        <v>0.34953199173829602</v>
      </c>
      <c r="E839" s="17">
        <v>0.43989951453380199</v>
      </c>
      <c r="F839" s="17"/>
      <c r="G839" s="17">
        <v>0.39890374651965699</v>
      </c>
      <c r="H839" s="17">
        <v>0.367320794654245</v>
      </c>
      <c r="I839" s="17">
        <v>0.42053551149576102</v>
      </c>
      <c r="J839" s="17"/>
      <c r="K839" s="17">
        <v>0.426093982915553</v>
      </c>
      <c r="L839" s="17">
        <v>0.38846596325251997</v>
      </c>
      <c r="M839" s="17">
        <v>0.47416258920802101</v>
      </c>
      <c r="N839" s="17">
        <v>0.42828133195196999</v>
      </c>
      <c r="O839" s="17">
        <v>0.47337154845311802</v>
      </c>
      <c r="P839" s="17">
        <v>0.37963575713565001</v>
      </c>
      <c r="Q839" s="17">
        <v>0.39052555749862899</v>
      </c>
      <c r="R839" s="17">
        <v>0.34880546276159502</v>
      </c>
      <c r="S839" s="17">
        <v>0.35691107115611898</v>
      </c>
      <c r="T839" s="17">
        <v>0.32456781890831299</v>
      </c>
      <c r="U839" s="17">
        <v>0.43272911971061501</v>
      </c>
      <c r="V839" s="17">
        <v>0.19405301942040901</v>
      </c>
      <c r="W839" s="17"/>
      <c r="X839" s="17">
        <v>0.38115456086750299</v>
      </c>
      <c r="Y839" s="17">
        <v>0.403003867897886</v>
      </c>
      <c r="Z839" s="17">
        <v>0.42404441820454303</v>
      </c>
      <c r="AA839" s="17">
        <v>0.31420968499000701</v>
      </c>
      <c r="AB839" s="17">
        <v>0.309304680422747</v>
      </c>
      <c r="AC839" s="17"/>
      <c r="AD839" s="17">
        <v>0.40007775409048701</v>
      </c>
    </row>
    <row r="840" spans="2:30" x14ac:dyDescent="0.35">
      <c r="B840" t="s">
        <v>377</v>
      </c>
      <c r="C840" s="17">
        <v>0.38953763771986799</v>
      </c>
      <c r="D840" s="17">
        <v>0.39744531720340698</v>
      </c>
      <c r="E840" s="17">
        <v>0.38213016323538901</v>
      </c>
      <c r="F840" s="17"/>
      <c r="G840" s="17">
        <v>0.40697976226115201</v>
      </c>
      <c r="H840" s="17">
        <v>0.41269529519931403</v>
      </c>
      <c r="I840" s="17">
        <v>0.352825596239426</v>
      </c>
      <c r="J840" s="17"/>
      <c r="K840" s="17">
        <v>0.34089722652468102</v>
      </c>
      <c r="L840" s="17">
        <v>0.40303956254815398</v>
      </c>
      <c r="M840" s="17">
        <v>0.34008882313209998</v>
      </c>
      <c r="N840" s="17">
        <v>0.300569269345484</v>
      </c>
      <c r="O840" s="17">
        <v>0.41423553419040898</v>
      </c>
      <c r="P840" s="17">
        <v>0.42932553746239899</v>
      </c>
      <c r="Q840" s="17">
        <v>0.42300431767701102</v>
      </c>
      <c r="R840" s="17">
        <v>0.37321678992655299</v>
      </c>
      <c r="S840" s="17">
        <v>0.37680457130098499</v>
      </c>
      <c r="T840" s="17">
        <v>0.45266502363382499</v>
      </c>
      <c r="U840" s="17">
        <v>0.41230097922891801</v>
      </c>
      <c r="V840" s="17">
        <v>0.53886741136107097</v>
      </c>
      <c r="W840" s="17"/>
      <c r="X840" s="17">
        <v>0.35966510521032902</v>
      </c>
      <c r="Y840" s="17">
        <v>0.40637639821973198</v>
      </c>
      <c r="Z840" s="17">
        <v>0.40641360447960601</v>
      </c>
      <c r="AA840" s="17">
        <v>0.39828515342639598</v>
      </c>
      <c r="AB840" s="17">
        <v>0.306547865866241</v>
      </c>
      <c r="AC840" s="17"/>
      <c r="AD840" s="17">
        <v>0.37606679708326601</v>
      </c>
    </row>
    <row r="841" spans="2:30" x14ac:dyDescent="0.35">
      <c r="B841" t="s">
        <v>378</v>
      </c>
      <c r="C841" s="17">
        <v>0.113229832602967</v>
      </c>
      <c r="D841" s="17">
        <v>0.13023663608929401</v>
      </c>
      <c r="E841" s="17">
        <v>9.7753225357914406E-2</v>
      </c>
      <c r="F841" s="17"/>
      <c r="G841" s="17">
        <v>8.9576451973126803E-2</v>
      </c>
      <c r="H841" s="17">
        <v>0.112993251192108</v>
      </c>
      <c r="I841" s="17">
        <v>0.134214227512126</v>
      </c>
      <c r="J841" s="17"/>
      <c r="K841" s="17">
        <v>0.14275534952383401</v>
      </c>
      <c r="L841" s="17">
        <v>0.12088082570594</v>
      </c>
      <c r="M841" s="17">
        <v>8.4785403397665798E-2</v>
      </c>
      <c r="N841" s="17">
        <v>0.12603970335236001</v>
      </c>
      <c r="O841" s="17">
        <v>5.0510386813743098E-2</v>
      </c>
      <c r="P841" s="17">
        <v>0.101709098533301</v>
      </c>
      <c r="Q841" s="17">
        <v>9.1612953236736697E-2</v>
      </c>
      <c r="R841" s="17">
        <v>0.119881079427148</v>
      </c>
      <c r="S841" s="17">
        <v>0.15536212691642901</v>
      </c>
      <c r="T841" s="17">
        <v>0.104408095096429</v>
      </c>
      <c r="U841" s="17">
        <v>5.9435106649280402E-2</v>
      </c>
      <c r="V841" s="17">
        <v>0.184081745500037</v>
      </c>
      <c r="W841" s="17"/>
      <c r="X841" s="17">
        <v>0.10643913566027299</v>
      </c>
      <c r="Y841" s="17">
        <v>0.107719667793088</v>
      </c>
      <c r="Z841" s="17">
        <v>0.112286114296186</v>
      </c>
      <c r="AA841" s="17">
        <v>0.17691023030323699</v>
      </c>
      <c r="AB841" s="17">
        <v>0.384147453711012</v>
      </c>
      <c r="AC841" s="17"/>
      <c r="AD841" s="17">
        <v>0.11539224910946901</v>
      </c>
    </row>
    <row r="842" spans="2:30" x14ac:dyDescent="0.35">
      <c r="B842" t="s">
        <v>379</v>
      </c>
      <c r="C842" s="17">
        <v>4.7310048101764597E-2</v>
      </c>
      <c r="D842" s="17">
        <v>6.0711327868998403E-2</v>
      </c>
      <c r="E842" s="17">
        <v>3.4155511712474697E-2</v>
      </c>
      <c r="F842" s="17"/>
      <c r="G842" s="17">
        <v>3.3334709466815902E-2</v>
      </c>
      <c r="H842" s="17">
        <v>5.6432231809970798E-2</v>
      </c>
      <c r="I842" s="17">
        <v>5.1149760316705102E-2</v>
      </c>
      <c r="J842" s="17"/>
      <c r="K842" s="17">
        <v>4.3060766610298798E-2</v>
      </c>
      <c r="L842" s="17">
        <v>3.9323793758767003E-2</v>
      </c>
      <c r="M842" s="17">
        <v>1.2352822570353699E-2</v>
      </c>
      <c r="N842" s="17">
        <v>7.6297397268553294E-2</v>
      </c>
      <c r="O842" s="17">
        <v>3.1334089040908397E-2</v>
      </c>
      <c r="P842" s="17">
        <v>6.0947679492933601E-2</v>
      </c>
      <c r="Q842" s="17">
        <v>5.9043103986963399E-2</v>
      </c>
      <c r="R842" s="17">
        <v>9.1864953002993202E-2</v>
      </c>
      <c r="S842" s="17">
        <v>4.20652611051218E-2</v>
      </c>
      <c r="T842" s="17">
        <v>2.77634308556194E-2</v>
      </c>
      <c r="U842" s="17">
        <v>7.72758264035079E-2</v>
      </c>
      <c r="V842" s="17">
        <v>4.5117196008181398E-2</v>
      </c>
      <c r="W842" s="17"/>
      <c r="X842" s="17">
        <v>7.10195698424924E-2</v>
      </c>
      <c r="Y842" s="17">
        <v>4.7286328971747602E-2</v>
      </c>
      <c r="Z842" s="17">
        <v>1.0013421746634501E-2</v>
      </c>
      <c r="AA842" s="17">
        <v>2.23759527054039E-2</v>
      </c>
      <c r="AB842" s="17">
        <v>0</v>
      </c>
      <c r="AC842" s="17"/>
      <c r="AD842" s="17">
        <v>5.5717124254107298E-2</v>
      </c>
    </row>
    <row r="843" spans="2:30" x14ac:dyDescent="0.35">
      <c r="B843" t="s">
        <v>50</v>
      </c>
      <c r="C843" s="17">
        <v>5.3714331911465303E-2</v>
      </c>
      <c r="D843" s="17">
        <v>6.2074727100004397E-2</v>
      </c>
      <c r="E843" s="17">
        <v>4.6061585160419798E-2</v>
      </c>
      <c r="F843" s="17"/>
      <c r="G843" s="17">
        <v>7.12053297792479E-2</v>
      </c>
      <c r="H843" s="17">
        <v>5.0558427144362997E-2</v>
      </c>
      <c r="I843" s="17">
        <v>4.1274904435981599E-2</v>
      </c>
      <c r="J843" s="17"/>
      <c r="K843" s="17">
        <v>4.7192674425633498E-2</v>
      </c>
      <c r="L843" s="17">
        <v>4.8289854734619303E-2</v>
      </c>
      <c r="M843" s="17">
        <v>8.8610361691859804E-2</v>
      </c>
      <c r="N843" s="17">
        <v>6.8812298081632806E-2</v>
      </c>
      <c r="O843" s="17">
        <v>3.05484415018209E-2</v>
      </c>
      <c r="P843" s="17">
        <v>2.83819273757158E-2</v>
      </c>
      <c r="Q843" s="17">
        <v>3.5814067600659701E-2</v>
      </c>
      <c r="R843" s="17">
        <v>6.6231714881710396E-2</v>
      </c>
      <c r="S843" s="17">
        <v>6.8856969521345304E-2</v>
      </c>
      <c r="T843" s="17">
        <v>9.0595631505813498E-2</v>
      </c>
      <c r="U843" s="17">
        <v>1.8258968007679101E-2</v>
      </c>
      <c r="V843" s="17">
        <v>3.78806277103007E-2</v>
      </c>
      <c r="W843" s="17"/>
      <c r="X843" s="17">
        <v>8.1721628419402795E-2</v>
      </c>
      <c r="Y843" s="17">
        <v>3.5613737117546097E-2</v>
      </c>
      <c r="Z843" s="17">
        <v>4.72424412730309E-2</v>
      </c>
      <c r="AA843" s="17">
        <v>8.8218978574955795E-2</v>
      </c>
      <c r="AB843" s="17">
        <v>0</v>
      </c>
      <c r="AC843" s="17"/>
      <c r="AD843" s="17">
        <v>5.2746075462670197E-2</v>
      </c>
    </row>
    <row r="844" spans="2:30" x14ac:dyDescent="0.35">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row>
    <row r="845" spans="2:30" x14ac:dyDescent="0.35">
      <c r="B845" s="6" t="s">
        <v>402</v>
      </c>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row>
    <row r="846" spans="2:30" x14ac:dyDescent="0.35">
      <c r="B846" s="26" t="s">
        <v>297</v>
      </c>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row>
    <row r="847" spans="2:30" x14ac:dyDescent="0.35">
      <c r="B847" t="s">
        <v>397</v>
      </c>
      <c r="C847" s="17">
        <v>0.31138299414801901</v>
      </c>
      <c r="D847" s="17">
        <v>0.316035017067678</v>
      </c>
      <c r="E847" s="17">
        <v>0.30996528842336002</v>
      </c>
      <c r="F847" s="17"/>
      <c r="G847" s="17">
        <v>0.31478811026280901</v>
      </c>
      <c r="H847" s="17">
        <v>0.26372439724869801</v>
      </c>
      <c r="I847" s="17">
        <v>0.36171725951231498</v>
      </c>
      <c r="J847" s="17"/>
      <c r="K847" s="17">
        <v>0.22372493265474</v>
      </c>
      <c r="L847" s="17">
        <v>0.100580631799101</v>
      </c>
      <c r="M847" s="17">
        <v>0.42556772592998898</v>
      </c>
      <c r="N847" s="17">
        <v>0.12537217964981801</v>
      </c>
      <c r="O847" s="17">
        <v>0.277784315917254</v>
      </c>
      <c r="P847" s="17">
        <v>0.437708410979743</v>
      </c>
      <c r="Q847" s="17">
        <v>0.23860896194881101</v>
      </c>
      <c r="R847" s="17">
        <v>0.308340027610079</v>
      </c>
      <c r="S847" s="17">
        <v>0.45181274621822198</v>
      </c>
      <c r="T847" s="17">
        <v>0.34893721773740699</v>
      </c>
      <c r="U847" s="17">
        <v>0.43697699921440603</v>
      </c>
      <c r="V847" s="17">
        <v>0.63652601842381096</v>
      </c>
      <c r="W847" s="17"/>
      <c r="X847" s="17">
        <v>0.33383279485927198</v>
      </c>
      <c r="Y847" s="17">
        <v>0.26088203924580899</v>
      </c>
      <c r="Z847" s="17">
        <v>0.28169543325557</v>
      </c>
      <c r="AA847" s="17" t="s">
        <v>295</v>
      </c>
      <c r="AB847" s="17" t="s">
        <v>295</v>
      </c>
      <c r="AC847" s="17"/>
      <c r="AD847" s="17">
        <v>0.30433204504615402</v>
      </c>
    </row>
    <row r="848" spans="2:30" x14ac:dyDescent="0.35">
      <c r="B848" t="s">
        <v>398</v>
      </c>
      <c r="C848" s="17">
        <v>0.36199772610138797</v>
      </c>
      <c r="D848" s="17">
        <v>0.36785244965019198</v>
      </c>
      <c r="E848" s="17">
        <v>0.35129903748018299</v>
      </c>
      <c r="F848" s="17"/>
      <c r="G848" s="17">
        <v>0.35356083648236702</v>
      </c>
      <c r="H848" s="17">
        <v>0.37172918307196401</v>
      </c>
      <c r="I848" s="17">
        <v>0.42248238982206299</v>
      </c>
      <c r="J848" s="17"/>
      <c r="K848" s="17">
        <v>0.30171762605972502</v>
      </c>
      <c r="L848" s="17">
        <v>0.655595875644012</v>
      </c>
      <c r="M848" s="17">
        <v>0.274607261369189</v>
      </c>
      <c r="N848" s="17">
        <v>0.37207383939018701</v>
      </c>
      <c r="O848" s="17">
        <v>0.28596555658564499</v>
      </c>
      <c r="P848" s="17">
        <v>0.36918029708834899</v>
      </c>
      <c r="Q848" s="17">
        <v>0.39490061083572298</v>
      </c>
      <c r="R848" s="17">
        <v>0.61274069251492103</v>
      </c>
      <c r="S848" s="17">
        <v>0.30621103484916701</v>
      </c>
      <c r="T848" s="17">
        <v>6.36730620555606E-2</v>
      </c>
      <c r="U848" s="17">
        <v>0.42557471247672302</v>
      </c>
      <c r="V848" s="17">
        <v>0.36347398157618899</v>
      </c>
      <c r="W848" s="17"/>
      <c r="X848" s="17">
        <v>0.35595477767728401</v>
      </c>
      <c r="Y848" s="17">
        <v>0.40001490987157001</v>
      </c>
      <c r="Z848" s="17">
        <v>0</v>
      </c>
      <c r="AA848" s="17" t="s">
        <v>295</v>
      </c>
      <c r="AB848" s="17" t="s">
        <v>295</v>
      </c>
      <c r="AC848" s="17"/>
      <c r="AD848" s="17">
        <v>0.374984276154469</v>
      </c>
    </row>
    <row r="849" spans="2:30" x14ac:dyDescent="0.35">
      <c r="B849" t="s">
        <v>399</v>
      </c>
      <c r="C849" s="17">
        <v>0.186677186672708</v>
      </c>
      <c r="D849" s="17">
        <v>0.16786585584845301</v>
      </c>
      <c r="E849" s="17">
        <v>0.218988051442915</v>
      </c>
      <c r="F849" s="17"/>
      <c r="G849" s="17">
        <v>0.16756537417589601</v>
      </c>
      <c r="H849" s="17">
        <v>0.30341026251291597</v>
      </c>
      <c r="I849" s="17">
        <v>0.16184750664331199</v>
      </c>
      <c r="J849" s="17"/>
      <c r="K849" s="17">
        <v>0.30197991746080399</v>
      </c>
      <c r="L849" s="17">
        <v>9.7337350259441693E-2</v>
      </c>
      <c r="M849" s="17">
        <v>0.193551514702131</v>
      </c>
      <c r="N849" s="17">
        <v>0.193523860619426</v>
      </c>
      <c r="O849" s="17">
        <v>0.27198142149412902</v>
      </c>
      <c r="P849" s="17">
        <v>7.4315327694502206E-2</v>
      </c>
      <c r="Q849" s="17">
        <v>0.113085006287287</v>
      </c>
      <c r="R849" s="17">
        <v>7.8919279875000803E-2</v>
      </c>
      <c r="S849" s="17">
        <v>0.117453211833572</v>
      </c>
      <c r="T849" s="17">
        <v>0.51155280316405904</v>
      </c>
      <c r="U849" s="17">
        <v>0.13744828830886999</v>
      </c>
      <c r="V849" s="17">
        <v>0</v>
      </c>
      <c r="W849" s="17"/>
      <c r="X849" s="17">
        <v>0.16358635468194399</v>
      </c>
      <c r="Y849" s="17">
        <v>0.201526477141029</v>
      </c>
      <c r="Z849" s="17">
        <v>0.71830456674443</v>
      </c>
      <c r="AA849" s="17" t="s">
        <v>295</v>
      </c>
      <c r="AB849" s="17" t="s">
        <v>295</v>
      </c>
      <c r="AC849" s="17"/>
      <c r="AD849" s="17">
        <v>0.174941670581644</v>
      </c>
    </row>
    <row r="850" spans="2:30" x14ac:dyDescent="0.35">
      <c r="B850" t="s">
        <v>400</v>
      </c>
      <c r="C850" s="17">
        <v>6.2362688800189102E-2</v>
      </c>
      <c r="D850" s="17">
        <v>6.9938172370081306E-2</v>
      </c>
      <c r="E850" s="17">
        <v>5.5361100598609499E-2</v>
      </c>
      <c r="F850" s="17"/>
      <c r="G850" s="17">
        <v>6.9350065207313599E-2</v>
      </c>
      <c r="H850" s="17">
        <v>2.9915887428464401E-2</v>
      </c>
      <c r="I850" s="17">
        <v>5.3952844022310098E-2</v>
      </c>
      <c r="J850" s="17"/>
      <c r="K850" s="17">
        <v>3.2065255883491503E-2</v>
      </c>
      <c r="L850" s="17">
        <v>0.100580631799101</v>
      </c>
      <c r="M850" s="17">
        <v>3.5424499332896903E-2</v>
      </c>
      <c r="N850" s="17">
        <v>5.7220498680209897E-2</v>
      </c>
      <c r="O850" s="17">
        <v>8.2134353001485597E-2</v>
      </c>
      <c r="P850" s="17">
        <v>0.118795964237406</v>
      </c>
      <c r="Q850" s="17">
        <v>0.129518753990987</v>
      </c>
      <c r="R850" s="17">
        <v>0</v>
      </c>
      <c r="S850" s="17">
        <v>5.87266059167861E-2</v>
      </c>
      <c r="T850" s="17">
        <v>7.5836917042973198E-2</v>
      </c>
      <c r="U850" s="17">
        <v>0</v>
      </c>
      <c r="V850" s="17">
        <v>0</v>
      </c>
      <c r="W850" s="17"/>
      <c r="X850" s="17">
        <v>5.5969880292235701E-2</v>
      </c>
      <c r="Y850" s="17">
        <v>6.6787148553526507E-2</v>
      </c>
      <c r="Z850" s="17">
        <v>0</v>
      </c>
      <c r="AA850" s="17" t="s">
        <v>295</v>
      </c>
      <c r="AB850" s="17" t="s">
        <v>295</v>
      </c>
      <c r="AC850" s="17"/>
      <c r="AD850" s="17">
        <v>7.1563272669132399E-2</v>
      </c>
    </row>
    <row r="851" spans="2:30" x14ac:dyDescent="0.35">
      <c r="B851" t="s">
        <v>50</v>
      </c>
      <c r="C851" s="17">
        <v>7.7579404277695593E-2</v>
      </c>
      <c r="D851" s="17">
        <v>7.8308505063595601E-2</v>
      </c>
      <c r="E851" s="17">
        <v>6.4386522054932296E-2</v>
      </c>
      <c r="F851" s="17"/>
      <c r="G851" s="17">
        <v>9.4735613871614693E-2</v>
      </c>
      <c r="H851" s="17">
        <v>3.12202697379571E-2</v>
      </c>
      <c r="I851" s="17">
        <v>0</v>
      </c>
      <c r="J851" s="17"/>
      <c r="K851" s="17">
        <v>0.140512267941239</v>
      </c>
      <c r="L851" s="17">
        <v>4.5905510498345001E-2</v>
      </c>
      <c r="M851" s="17">
        <v>7.0848998665793694E-2</v>
      </c>
      <c r="N851" s="17">
        <v>0.25180962166035897</v>
      </c>
      <c r="O851" s="17">
        <v>8.2134353001485597E-2</v>
      </c>
      <c r="P851" s="17">
        <v>0</v>
      </c>
      <c r="Q851" s="17">
        <v>0.123886666937193</v>
      </c>
      <c r="R851" s="17">
        <v>0</v>
      </c>
      <c r="S851" s="17">
        <v>6.5796401182252703E-2</v>
      </c>
      <c r="T851" s="17">
        <v>0</v>
      </c>
      <c r="U851" s="17">
        <v>0</v>
      </c>
      <c r="V851" s="17">
        <v>0</v>
      </c>
      <c r="W851" s="17"/>
      <c r="X851" s="17">
        <v>9.06561924892645E-2</v>
      </c>
      <c r="Y851" s="17">
        <v>7.07894251880654E-2</v>
      </c>
      <c r="Z851" s="17">
        <v>0</v>
      </c>
      <c r="AA851" s="17" t="s">
        <v>295</v>
      </c>
      <c r="AB851" s="17" t="s">
        <v>295</v>
      </c>
      <c r="AC851" s="17"/>
      <c r="AD851" s="17">
        <v>7.4178735548600494E-2</v>
      </c>
    </row>
    <row r="852" spans="2:30"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row>
    <row r="853" spans="2:30" x14ac:dyDescent="0.35">
      <c r="B853" s="6" t="s">
        <v>403</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row>
    <row r="854" spans="2:30" x14ac:dyDescent="0.35">
      <c r="B854" s="26" t="s">
        <v>297</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row>
    <row r="855" spans="2:30" x14ac:dyDescent="0.35">
      <c r="B855" t="s">
        <v>397</v>
      </c>
      <c r="C855" s="17">
        <v>0.31798755928107197</v>
      </c>
      <c r="D855" s="17">
        <v>0.33328625077742202</v>
      </c>
      <c r="E855" s="17">
        <v>0.31223999922482898</v>
      </c>
      <c r="F855" s="17"/>
      <c r="G855" s="17">
        <v>0.346661855707596</v>
      </c>
      <c r="H855" s="17">
        <v>0.19462842797836399</v>
      </c>
      <c r="I855" s="17">
        <v>0.26673621373012801</v>
      </c>
      <c r="J855" s="17"/>
      <c r="K855" s="17">
        <v>0.25645640364078998</v>
      </c>
      <c r="L855" s="17">
        <v>0.35214920090813001</v>
      </c>
      <c r="M855" s="17">
        <v>0.29900961058340803</v>
      </c>
      <c r="N855" s="17">
        <v>0.193523860619426</v>
      </c>
      <c r="O855" s="17">
        <v>9.7824981457884402E-2</v>
      </c>
      <c r="P855" s="17">
        <v>0.35113870490611798</v>
      </c>
      <c r="Q855" s="17">
        <v>0.32074958472172899</v>
      </c>
      <c r="R855" s="17">
        <v>0.34582998619496103</v>
      </c>
      <c r="S855" s="17">
        <v>0.26441402528944602</v>
      </c>
      <c r="T855" s="17">
        <v>0.354856875240041</v>
      </c>
      <c r="U855" s="17">
        <v>0.61678024478686699</v>
      </c>
      <c r="V855" s="17">
        <v>0.61464763303143199</v>
      </c>
      <c r="W855" s="17"/>
      <c r="X855" s="17">
        <v>0.34492235931735998</v>
      </c>
      <c r="Y855" s="17">
        <v>0.282092952828009</v>
      </c>
      <c r="Z855" s="17">
        <v>0.28169543325557</v>
      </c>
      <c r="AA855" s="17" t="s">
        <v>295</v>
      </c>
      <c r="AB855" s="17" t="s">
        <v>295</v>
      </c>
      <c r="AC855" s="17"/>
      <c r="AD855" s="17">
        <v>0.27778130101232501</v>
      </c>
    </row>
    <row r="856" spans="2:30" x14ac:dyDescent="0.35">
      <c r="B856" t="s">
        <v>398</v>
      </c>
      <c r="C856" s="17">
        <v>0.32796024023440301</v>
      </c>
      <c r="D856" s="17">
        <v>0.29386403927905902</v>
      </c>
      <c r="E856" s="17">
        <v>0.36707025561683698</v>
      </c>
      <c r="F856" s="17"/>
      <c r="G856" s="17">
        <v>0.304392959411106</v>
      </c>
      <c r="H856" s="17">
        <v>0.40264063398239502</v>
      </c>
      <c r="I856" s="17">
        <v>0.41573319014739801</v>
      </c>
      <c r="J856" s="17"/>
      <c r="K856" s="17">
        <v>0.327203908235491</v>
      </c>
      <c r="L856" s="17">
        <v>0.34477962800734302</v>
      </c>
      <c r="M856" s="17">
        <v>0.25622848948758897</v>
      </c>
      <c r="N856" s="17">
        <v>0.30392215842057901</v>
      </c>
      <c r="O856" s="17">
        <v>0.34422804046234101</v>
      </c>
      <c r="P856" s="17">
        <v>0.37805618119238699</v>
      </c>
      <c r="Q856" s="17">
        <v>0.42584499435009199</v>
      </c>
      <c r="R856" s="17">
        <v>0.34582998619496103</v>
      </c>
      <c r="S856" s="17">
        <v>0.423664246682739</v>
      </c>
      <c r="T856" s="17">
        <v>0.24919528115950401</v>
      </c>
      <c r="U856" s="17">
        <v>0.38321975521313301</v>
      </c>
      <c r="V856" s="17">
        <v>0</v>
      </c>
      <c r="W856" s="17"/>
      <c r="X856" s="17">
        <v>0.295367346382783</v>
      </c>
      <c r="Y856" s="17">
        <v>0.36872001230338802</v>
      </c>
      <c r="Z856" s="17">
        <v>0.71830456674443</v>
      </c>
      <c r="AA856" s="17" t="s">
        <v>295</v>
      </c>
      <c r="AB856" s="17" t="s">
        <v>295</v>
      </c>
      <c r="AC856" s="17"/>
      <c r="AD856" s="17">
        <v>0.36713614080411699</v>
      </c>
    </row>
    <row r="857" spans="2:30" x14ac:dyDescent="0.35">
      <c r="B857" t="s">
        <v>399</v>
      </c>
      <c r="C857" s="17">
        <v>0.209823347166431</v>
      </c>
      <c r="D857" s="17">
        <v>0.19645685050175701</v>
      </c>
      <c r="E857" s="17">
        <v>0.22710300168967401</v>
      </c>
      <c r="F857" s="17"/>
      <c r="G857" s="17">
        <v>0.201140330131271</v>
      </c>
      <c r="H857" s="17">
        <v>0.24708801101445499</v>
      </c>
      <c r="I857" s="17">
        <v>0.22549751061752099</v>
      </c>
      <c r="J857" s="17"/>
      <c r="K857" s="17">
        <v>0.13531515224124099</v>
      </c>
      <c r="L857" s="17">
        <v>0.25163933132342903</v>
      </c>
      <c r="M857" s="17">
        <v>0.27765108783811199</v>
      </c>
      <c r="N857" s="17">
        <v>0.23981317701023799</v>
      </c>
      <c r="O857" s="17">
        <v>0.47581262507828898</v>
      </c>
      <c r="P857" s="17">
        <v>0.114712762901691</v>
      </c>
      <c r="Q857" s="17">
        <v>0.129518753990987</v>
      </c>
      <c r="R857" s="17">
        <v>0.22942074773507801</v>
      </c>
      <c r="S857" s="17">
        <v>0.18739872092877599</v>
      </c>
      <c r="T857" s="17">
        <v>0.26235752200455498</v>
      </c>
      <c r="U857" s="17">
        <v>0</v>
      </c>
      <c r="V857" s="17">
        <v>0.38535236696856801</v>
      </c>
      <c r="W857" s="17"/>
      <c r="X857" s="17">
        <v>0.205755423122856</v>
      </c>
      <c r="Y857" s="17">
        <v>0.20271080182036899</v>
      </c>
      <c r="Z857" s="17">
        <v>0</v>
      </c>
      <c r="AA857" s="17" t="s">
        <v>295</v>
      </c>
      <c r="AB857" s="17" t="s">
        <v>295</v>
      </c>
      <c r="AC857" s="17"/>
      <c r="AD857" s="17">
        <v>0.217201257805644</v>
      </c>
    </row>
    <row r="858" spans="2:30" x14ac:dyDescent="0.35">
      <c r="B858" t="s">
        <v>400</v>
      </c>
      <c r="C858" s="17">
        <v>5.0681509083959797E-2</v>
      </c>
      <c r="D858" s="17">
        <v>6.7872375845044894E-2</v>
      </c>
      <c r="E858" s="17">
        <v>3.0823532043532401E-2</v>
      </c>
      <c r="F858" s="17"/>
      <c r="G858" s="17">
        <v>4.30089285937343E-2</v>
      </c>
      <c r="H858" s="17">
        <v>9.2003695255081203E-2</v>
      </c>
      <c r="I858" s="17">
        <v>5.01845347647326E-2</v>
      </c>
      <c r="J858" s="17"/>
      <c r="K858" s="17">
        <v>7.02561339706195E-2</v>
      </c>
      <c r="L858" s="17">
        <v>0</v>
      </c>
      <c r="M858" s="17">
        <v>3.5424499332896903E-2</v>
      </c>
      <c r="N858" s="17">
        <v>0</v>
      </c>
      <c r="O858" s="17">
        <v>8.2134353001485597E-2</v>
      </c>
      <c r="P858" s="17">
        <v>0.115694915792615</v>
      </c>
      <c r="Q858" s="17">
        <v>6.73441637935496E-2</v>
      </c>
      <c r="R858" s="17">
        <v>0</v>
      </c>
      <c r="S858" s="17">
        <v>6.5796401182252703E-2</v>
      </c>
      <c r="T858" s="17">
        <v>0.13359032159590001</v>
      </c>
      <c r="U858" s="17">
        <v>0</v>
      </c>
      <c r="V858" s="17">
        <v>0</v>
      </c>
      <c r="W858" s="17"/>
      <c r="X858" s="17">
        <v>6.84888479290338E-2</v>
      </c>
      <c r="Y858" s="17">
        <v>3.02179258129954E-2</v>
      </c>
      <c r="Z858" s="17">
        <v>0</v>
      </c>
      <c r="AA858" s="17" t="s">
        <v>295</v>
      </c>
      <c r="AB858" s="17" t="s">
        <v>295</v>
      </c>
      <c r="AC858" s="17"/>
      <c r="AD858" s="17">
        <v>6.6116912333324396E-2</v>
      </c>
    </row>
    <row r="859" spans="2:30" x14ac:dyDescent="0.35">
      <c r="B859" t="s">
        <v>50</v>
      </c>
      <c r="C859" s="17">
        <v>9.3547344234134494E-2</v>
      </c>
      <c r="D859" s="17">
        <v>0.108520483596717</v>
      </c>
      <c r="E859" s="17">
        <v>6.2763211425126905E-2</v>
      </c>
      <c r="F859" s="17"/>
      <c r="G859" s="17">
        <v>0.104795926156292</v>
      </c>
      <c r="H859" s="17">
        <v>6.3639231769704693E-2</v>
      </c>
      <c r="I859" s="17">
        <v>4.18485507402208E-2</v>
      </c>
      <c r="J859" s="17"/>
      <c r="K859" s="17">
        <v>0.210768401911859</v>
      </c>
      <c r="L859" s="17">
        <v>5.14318397610967E-2</v>
      </c>
      <c r="M859" s="17">
        <v>0.131686312757994</v>
      </c>
      <c r="N859" s="17">
        <v>0.26274080394975702</v>
      </c>
      <c r="O859" s="17">
        <v>0</v>
      </c>
      <c r="P859" s="17">
        <v>4.0397435207189102E-2</v>
      </c>
      <c r="Q859" s="17">
        <v>5.65425031436433E-2</v>
      </c>
      <c r="R859" s="17">
        <v>7.8919279875000803E-2</v>
      </c>
      <c r="S859" s="17">
        <v>5.87266059167861E-2</v>
      </c>
      <c r="T859" s="17">
        <v>0</v>
      </c>
      <c r="U859" s="17">
        <v>0</v>
      </c>
      <c r="V859" s="17">
        <v>0</v>
      </c>
      <c r="W859" s="17"/>
      <c r="X859" s="17">
        <v>8.5466023247967204E-2</v>
      </c>
      <c r="Y859" s="17">
        <v>0.116258307235239</v>
      </c>
      <c r="Z859" s="17">
        <v>0</v>
      </c>
      <c r="AA859" s="17" t="s">
        <v>295</v>
      </c>
      <c r="AB859" s="17" t="s">
        <v>295</v>
      </c>
      <c r="AC859" s="17"/>
      <c r="AD859" s="17">
        <v>7.17643880445889E-2</v>
      </c>
    </row>
    <row r="860" spans="2:30" x14ac:dyDescent="0.35">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row>
    <row r="861" spans="2:30" x14ac:dyDescent="0.35">
      <c r="B861" s="6" t="s">
        <v>404</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row>
    <row r="862" spans="2:30" x14ac:dyDescent="0.35">
      <c r="B862" s="26" t="s">
        <v>297</v>
      </c>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row>
    <row r="863" spans="2:30" x14ac:dyDescent="0.35">
      <c r="B863" t="s">
        <v>397</v>
      </c>
      <c r="C863" s="17">
        <v>0.32435297262103002</v>
      </c>
      <c r="D863" s="17">
        <v>0.37433325712633497</v>
      </c>
      <c r="E863" s="17">
        <v>0.26530156106402702</v>
      </c>
      <c r="F863" s="17"/>
      <c r="G863" s="17">
        <v>0.31783918634296199</v>
      </c>
      <c r="H863" s="17">
        <v>0.33511766438368801</v>
      </c>
      <c r="I863" s="17">
        <v>0.36549338428678502</v>
      </c>
      <c r="J863" s="17"/>
      <c r="K863" s="17">
        <v>0.227585104559657</v>
      </c>
      <c r="L863" s="17">
        <v>0.26136271416170898</v>
      </c>
      <c r="M863" s="17">
        <v>0.33065804623216299</v>
      </c>
      <c r="N863" s="17">
        <v>0.193523860619426</v>
      </c>
      <c r="O863" s="17">
        <v>0.28767204995052797</v>
      </c>
      <c r="P863" s="17">
        <v>0.41281131458354497</v>
      </c>
      <c r="Q863" s="17">
        <v>0.36249562888600401</v>
      </c>
      <c r="R863" s="17">
        <v>0.22942074773507801</v>
      </c>
      <c r="S863" s="17">
        <v>0.39308614030143602</v>
      </c>
      <c r="T863" s="17">
        <v>0.27901995819706799</v>
      </c>
      <c r="U863" s="17">
        <v>0.54805610063243204</v>
      </c>
      <c r="V863" s="17">
        <v>0.63652601842381096</v>
      </c>
      <c r="W863" s="17"/>
      <c r="X863" s="17">
        <v>0.347030759484458</v>
      </c>
      <c r="Y863" s="17">
        <v>0.27630678730407199</v>
      </c>
      <c r="Z863" s="17">
        <v>0.56241463295564798</v>
      </c>
      <c r="AA863" s="17" t="s">
        <v>295</v>
      </c>
      <c r="AB863" s="17" t="s">
        <v>295</v>
      </c>
      <c r="AC863" s="17"/>
      <c r="AD863" s="17">
        <v>0.32126556621463198</v>
      </c>
    </row>
    <row r="864" spans="2:30" x14ac:dyDescent="0.35">
      <c r="B864" t="s">
        <v>398</v>
      </c>
      <c r="C864" s="17">
        <v>0.31258635116671402</v>
      </c>
      <c r="D864" s="17">
        <v>0.28439301222964303</v>
      </c>
      <c r="E864" s="17">
        <v>0.35249702577036401</v>
      </c>
      <c r="F864" s="17"/>
      <c r="G864" s="17">
        <v>0.31892821882417299</v>
      </c>
      <c r="H864" s="17">
        <v>0.244722208876263</v>
      </c>
      <c r="I864" s="17">
        <v>0.37061275520732101</v>
      </c>
      <c r="J864" s="17"/>
      <c r="K864" s="17">
        <v>0.36523135052675898</v>
      </c>
      <c r="L864" s="17">
        <v>0.393857657830948</v>
      </c>
      <c r="M864" s="17">
        <v>0.344365816686106</v>
      </c>
      <c r="N864" s="17">
        <v>0.257632842029767</v>
      </c>
      <c r="O864" s="17">
        <v>0.27027492812924597</v>
      </c>
      <c r="P864" s="17">
        <v>0.40295327758858401</v>
      </c>
      <c r="Q864" s="17">
        <v>0.37892937658970399</v>
      </c>
      <c r="R864" s="17">
        <v>0.34582998619496103</v>
      </c>
      <c r="S864" s="17">
        <v>0.18193893334990699</v>
      </c>
      <c r="T864" s="17">
        <v>0.185099528664048</v>
      </c>
      <c r="U864" s="17">
        <v>0.19622364039027099</v>
      </c>
      <c r="V864" s="17">
        <v>0.36347398157618899</v>
      </c>
      <c r="W864" s="17"/>
      <c r="X864" s="17">
        <v>0.27746163979570398</v>
      </c>
      <c r="Y864" s="17">
        <v>0.39994886250213202</v>
      </c>
      <c r="Z864" s="17">
        <v>0</v>
      </c>
      <c r="AA864" s="17" t="s">
        <v>295</v>
      </c>
      <c r="AB864" s="17" t="s">
        <v>295</v>
      </c>
      <c r="AC864" s="17"/>
      <c r="AD864" s="17">
        <v>0.32720499328823999</v>
      </c>
    </row>
    <row r="865" spans="2:30" x14ac:dyDescent="0.35">
      <c r="B865" t="s">
        <v>399</v>
      </c>
      <c r="C865" s="17">
        <v>0.21489711500127101</v>
      </c>
      <c r="D865" s="17">
        <v>0.18956621783423999</v>
      </c>
      <c r="E865" s="17">
        <v>0.24776050935683999</v>
      </c>
      <c r="F865" s="17"/>
      <c r="G865" s="17">
        <v>0.21823902756038899</v>
      </c>
      <c r="H865" s="17">
        <v>0.25604218616659402</v>
      </c>
      <c r="I865" s="17">
        <v>0.11402430568196401</v>
      </c>
      <c r="J865" s="17"/>
      <c r="K865" s="17">
        <v>0.23460602108885401</v>
      </c>
      <c r="L865" s="17">
        <v>0.19276715644714601</v>
      </c>
      <c r="M865" s="17">
        <v>0.19118847325208499</v>
      </c>
      <c r="N865" s="17">
        <v>0.23981317701023799</v>
      </c>
      <c r="O865" s="17">
        <v>0.35991866891874003</v>
      </c>
      <c r="P865" s="17">
        <v>0.14623431400484299</v>
      </c>
      <c r="Q865" s="17">
        <v>0.134688327587099</v>
      </c>
      <c r="R865" s="17">
        <v>0.33075355284748198</v>
      </c>
      <c r="S865" s="17">
        <v>0.18739872092877599</v>
      </c>
      <c r="T865" s="17">
        <v>0.26093644570702101</v>
      </c>
      <c r="U865" s="17">
        <v>0.255720258977298</v>
      </c>
      <c r="V865" s="17">
        <v>0</v>
      </c>
      <c r="W865" s="17"/>
      <c r="X865" s="17">
        <v>0.21166490870486199</v>
      </c>
      <c r="Y865" s="17">
        <v>0.19866680850663501</v>
      </c>
      <c r="Z865" s="17">
        <v>0</v>
      </c>
      <c r="AA865" s="17" t="s">
        <v>295</v>
      </c>
      <c r="AB865" s="17" t="s">
        <v>295</v>
      </c>
      <c r="AC865" s="17"/>
      <c r="AD865" s="17">
        <v>0.21464511143805101</v>
      </c>
    </row>
    <row r="866" spans="2:30" x14ac:dyDescent="0.35">
      <c r="B866" t="s">
        <v>400</v>
      </c>
      <c r="C866" s="17">
        <v>8.9111569641309202E-2</v>
      </c>
      <c r="D866" s="17">
        <v>8.4368067665342397E-2</v>
      </c>
      <c r="E866" s="17">
        <v>9.9096173133777707E-2</v>
      </c>
      <c r="F866" s="17"/>
      <c r="G866" s="17">
        <v>8.0014678433601993E-2</v>
      </c>
      <c r="H866" s="17">
        <v>0.164117940573455</v>
      </c>
      <c r="I866" s="17">
        <v>4.4059983059591197E-2</v>
      </c>
      <c r="J866" s="17"/>
      <c r="K866" s="17">
        <v>3.2065255883491503E-2</v>
      </c>
      <c r="L866" s="17">
        <v>0.15201247156019801</v>
      </c>
      <c r="M866" s="17">
        <v>3.5424499332896903E-2</v>
      </c>
      <c r="N866" s="17">
        <v>0.18259267833002801</v>
      </c>
      <c r="O866" s="17">
        <v>8.2134353001485597E-2</v>
      </c>
      <c r="P866" s="17">
        <v>3.8001093823027701E-2</v>
      </c>
      <c r="Q866" s="17">
        <v>6.73441637935496E-2</v>
      </c>
      <c r="R866" s="17">
        <v>9.3995713222479502E-2</v>
      </c>
      <c r="S866" s="17">
        <v>0.237576205419881</v>
      </c>
      <c r="T866" s="17">
        <v>0.12909174039080001</v>
      </c>
      <c r="U866" s="17">
        <v>0</v>
      </c>
      <c r="V866" s="17">
        <v>0</v>
      </c>
      <c r="W866" s="17"/>
      <c r="X866" s="17">
        <v>0.121131321779911</v>
      </c>
      <c r="Y866" s="17">
        <v>5.19033206368101E-2</v>
      </c>
      <c r="Z866" s="17">
        <v>0</v>
      </c>
      <c r="AA866" s="17" t="s">
        <v>295</v>
      </c>
      <c r="AB866" s="17" t="s">
        <v>295</v>
      </c>
      <c r="AC866" s="17"/>
      <c r="AD866" s="17">
        <v>9.5337294147258805E-2</v>
      </c>
    </row>
    <row r="867" spans="2:30" x14ac:dyDescent="0.35">
      <c r="B867" t="s">
        <v>50</v>
      </c>
      <c r="C867" s="17">
        <v>5.9051991569675902E-2</v>
      </c>
      <c r="D867" s="17">
        <v>6.7339445144439694E-2</v>
      </c>
      <c r="E867" s="17">
        <v>3.5344730674991803E-2</v>
      </c>
      <c r="F867" s="17"/>
      <c r="G867" s="17">
        <v>6.4978888838873899E-2</v>
      </c>
      <c r="H867" s="17">
        <v>0</v>
      </c>
      <c r="I867" s="17">
        <v>0.105809571764339</v>
      </c>
      <c r="J867" s="17"/>
      <c r="K867" s="17">
        <v>0.140512267941239</v>
      </c>
      <c r="L867" s="17">
        <v>0</v>
      </c>
      <c r="M867" s="17">
        <v>9.8363164496749395E-2</v>
      </c>
      <c r="N867" s="17">
        <v>0.12643744201054</v>
      </c>
      <c r="O867" s="17">
        <v>0</v>
      </c>
      <c r="P867" s="17">
        <v>0</v>
      </c>
      <c r="Q867" s="17">
        <v>5.65425031436433E-2</v>
      </c>
      <c r="R867" s="17">
        <v>0</v>
      </c>
      <c r="S867" s="17">
        <v>0</v>
      </c>
      <c r="T867" s="17">
        <v>0.14585232704106299</v>
      </c>
      <c r="U867" s="17">
        <v>0</v>
      </c>
      <c r="V867" s="17">
        <v>0</v>
      </c>
      <c r="W867" s="17"/>
      <c r="X867" s="17">
        <v>4.2711370235064897E-2</v>
      </c>
      <c r="Y867" s="17">
        <v>7.3174221050350693E-2</v>
      </c>
      <c r="Z867" s="17">
        <v>0.43758536704435202</v>
      </c>
      <c r="AA867" s="17" t="s">
        <v>295</v>
      </c>
      <c r="AB867" s="17" t="s">
        <v>295</v>
      </c>
      <c r="AC867" s="17"/>
      <c r="AD867" s="17">
        <v>4.1547034911818499E-2</v>
      </c>
    </row>
    <row r="868" spans="2:30" x14ac:dyDescent="0.35">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row>
    <row r="869" spans="2:30" x14ac:dyDescent="0.35">
      <c r="B869" s="6" t="s">
        <v>405</v>
      </c>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row>
    <row r="870" spans="2:30" x14ac:dyDescent="0.35">
      <c r="B870" s="26" t="s">
        <v>297</v>
      </c>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row>
    <row r="871" spans="2:30" x14ac:dyDescent="0.35">
      <c r="B871" t="s">
        <v>397</v>
      </c>
      <c r="C871" s="17">
        <v>0.29463630468170199</v>
      </c>
      <c r="D871" s="17">
        <v>0.28710898819087</v>
      </c>
      <c r="E871" s="17">
        <v>0.31717641168236699</v>
      </c>
      <c r="F871" s="17"/>
      <c r="G871" s="17">
        <v>0.30148951502638399</v>
      </c>
      <c r="H871" s="17">
        <v>0.24056018001655399</v>
      </c>
      <c r="I871" s="17">
        <v>0.32442203148149601</v>
      </c>
      <c r="J871" s="17"/>
      <c r="K871" s="17">
        <v>0.158802911101942</v>
      </c>
      <c r="L871" s="17">
        <v>0.30204663683425798</v>
      </c>
      <c r="M871" s="17">
        <v>0.22301543437703999</v>
      </c>
      <c r="N871" s="17">
        <v>0.18259267833002801</v>
      </c>
      <c r="O871" s="17">
        <v>0.369806402952014</v>
      </c>
      <c r="P871" s="17">
        <v>0.42137083126490599</v>
      </c>
      <c r="Q871" s="17">
        <v>0.44064145332945998</v>
      </c>
      <c r="R871" s="17">
        <v>0.244497181082557</v>
      </c>
      <c r="S871" s="17">
        <v>0.26441402528944602</v>
      </c>
      <c r="T871" s="17">
        <v>0.27901995819706799</v>
      </c>
      <c r="U871" s="17">
        <v>0.42857715966998999</v>
      </c>
      <c r="V871" s="17">
        <v>0.43291064224333697</v>
      </c>
      <c r="W871" s="17"/>
      <c r="X871" s="17">
        <v>0.32343965111904299</v>
      </c>
      <c r="Y871" s="17">
        <v>0.229725684868095</v>
      </c>
      <c r="Z871" s="17">
        <v>0.28169543325557</v>
      </c>
      <c r="AA871" s="17" t="s">
        <v>295</v>
      </c>
      <c r="AB871" s="17" t="s">
        <v>295</v>
      </c>
      <c r="AC871" s="17"/>
      <c r="AD871" s="17">
        <v>0.28020224879634598</v>
      </c>
    </row>
    <row r="872" spans="2:30" x14ac:dyDescent="0.35">
      <c r="B872" t="s">
        <v>398</v>
      </c>
      <c r="C872" s="17">
        <v>0.37034786432064398</v>
      </c>
      <c r="D872" s="17">
        <v>0.382965524000558</v>
      </c>
      <c r="E872" s="17">
        <v>0.34227898615260699</v>
      </c>
      <c r="F872" s="17"/>
      <c r="G872" s="17">
        <v>0.34559139856109899</v>
      </c>
      <c r="H872" s="17">
        <v>0.415995617882017</v>
      </c>
      <c r="I872" s="17">
        <v>0.51861372162519803</v>
      </c>
      <c r="J872" s="17"/>
      <c r="K872" s="17">
        <v>0.29273620533545602</v>
      </c>
      <c r="L872" s="17">
        <v>0.44211697826678498</v>
      </c>
      <c r="M872" s="17">
        <v>0.50413698714323596</v>
      </c>
      <c r="N872" s="17">
        <v>0.32578452299937499</v>
      </c>
      <c r="O872" s="17">
        <v>0.27027492812924597</v>
      </c>
      <c r="P872" s="17">
        <v>0.37903833408331</v>
      </c>
      <c r="Q872" s="17">
        <v>0.32238687344606098</v>
      </c>
      <c r="R872" s="17">
        <v>0.59766425916744204</v>
      </c>
      <c r="S872" s="17">
        <v>0.31061104836189601</v>
      </c>
      <c r="T872" s="17">
        <v>0.26093644570702101</v>
      </c>
      <c r="U872" s="17">
        <v>0.43805120960803101</v>
      </c>
      <c r="V872" s="17">
        <v>0.18173699078809499</v>
      </c>
      <c r="W872" s="17"/>
      <c r="X872" s="17">
        <v>0.36612074584218202</v>
      </c>
      <c r="Y872" s="17">
        <v>0.383426596945876</v>
      </c>
      <c r="Z872" s="17">
        <v>0.28071919970007803</v>
      </c>
      <c r="AA872" s="17" t="s">
        <v>295</v>
      </c>
      <c r="AB872" s="17" t="s">
        <v>295</v>
      </c>
      <c r="AC872" s="17"/>
      <c r="AD872" s="17">
        <v>0.36466091630561798</v>
      </c>
    </row>
    <row r="873" spans="2:30" x14ac:dyDescent="0.35">
      <c r="B873" t="s">
        <v>399</v>
      </c>
      <c r="C873" s="17">
        <v>0.18236207424012801</v>
      </c>
      <c r="D873" s="17">
        <v>0.17218937125994699</v>
      </c>
      <c r="E873" s="17">
        <v>0.20339256922697299</v>
      </c>
      <c r="F873" s="17"/>
      <c r="G873" s="17">
        <v>0.179299583994777</v>
      </c>
      <c r="H873" s="17">
        <v>0.21359898877231301</v>
      </c>
      <c r="I873" s="17">
        <v>0.15696424689330599</v>
      </c>
      <c r="J873" s="17"/>
      <c r="K873" s="17">
        <v>0.30562722576725099</v>
      </c>
      <c r="L873" s="17">
        <v>0.20116126359820199</v>
      </c>
      <c r="M873" s="17">
        <v>0.166574080481033</v>
      </c>
      <c r="N873" s="17">
        <v>0.18259267833002801</v>
      </c>
      <c r="O873" s="17">
        <v>0.277784315917254</v>
      </c>
      <c r="P873" s="17">
        <v>8.07948704143783E-2</v>
      </c>
      <c r="Q873" s="17">
        <v>5.65425031436433E-2</v>
      </c>
      <c r="R873" s="17">
        <v>7.8919279875000803E-2</v>
      </c>
      <c r="S873" s="17">
        <v>0.230506410154415</v>
      </c>
      <c r="T873" s="17">
        <v>0.26278021244444999</v>
      </c>
      <c r="U873" s="17">
        <v>0.133371630721979</v>
      </c>
      <c r="V873" s="17">
        <v>0.18173699078809499</v>
      </c>
      <c r="W873" s="17"/>
      <c r="X873" s="17">
        <v>0.164083879359569</v>
      </c>
      <c r="Y873" s="17">
        <v>0.21150588662172201</v>
      </c>
      <c r="Z873" s="17">
        <v>0.43758536704435202</v>
      </c>
      <c r="AA873" s="17" t="s">
        <v>295</v>
      </c>
      <c r="AB873" s="17" t="s">
        <v>295</v>
      </c>
      <c r="AC873" s="17"/>
      <c r="AD873" s="17">
        <v>0.18995230208403599</v>
      </c>
    </row>
    <row r="874" spans="2:30" x14ac:dyDescent="0.35">
      <c r="B874" t="s">
        <v>400</v>
      </c>
      <c r="C874" s="17">
        <v>7.9559104014783305E-2</v>
      </c>
      <c r="D874" s="17">
        <v>9.6531742520763797E-2</v>
      </c>
      <c r="E874" s="17">
        <v>6.1243238302401297E-2</v>
      </c>
      <c r="F874" s="17"/>
      <c r="G874" s="17">
        <v>7.8859934343067303E-2</v>
      </c>
      <c r="H874" s="17">
        <v>0.129845213329116</v>
      </c>
      <c r="I874" s="17">
        <v>0</v>
      </c>
      <c r="J874" s="17"/>
      <c r="K874" s="17">
        <v>7.02561339706195E-2</v>
      </c>
      <c r="L874" s="17">
        <v>5.4675121300755802E-2</v>
      </c>
      <c r="M874" s="17">
        <v>3.5424499332896903E-2</v>
      </c>
      <c r="N874" s="17">
        <v>0</v>
      </c>
      <c r="O874" s="17">
        <v>8.2134353001485597E-2</v>
      </c>
      <c r="P874" s="17">
        <v>0.118795964237406</v>
      </c>
      <c r="Q874" s="17">
        <v>0.123886666937193</v>
      </c>
      <c r="R874" s="17">
        <v>0</v>
      </c>
      <c r="S874" s="17">
        <v>0.19446851619424299</v>
      </c>
      <c r="T874" s="17">
        <v>0.19726338365146101</v>
      </c>
      <c r="U874" s="17">
        <v>0</v>
      </c>
      <c r="V874" s="17">
        <v>0.20361537618047301</v>
      </c>
      <c r="W874" s="17"/>
      <c r="X874" s="17">
        <v>7.9121704244759505E-2</v>
      </c>
      <c r="Y874" s="17">
        <v>9.6553102194085305E-2</v>
      </c>
      <c r="Z874" s="17">
        <v>0</v>
      </c>
      <c r="AA874" s="17" t="s">
        <v>295</v>
      </c>
      <c r="AB874" s="17" t="s">
        <v>295</v>
      </c>
      <c r="AC874" s="17"/>
      <c r="AD874" s="17">
        <v>9.1184197573746795E-2</v>
      </c>
    </row>
    <row r="875" spans="2:30" x14ac:dyDescent="0.35">
      <c r="B875" t="s">
        <v>50</v>
      </c>
      <c r="C875" s="17">
        <v>7.3094652742743099E-2</v>
      </c>
      <c r="D875" s="17">
        <v>6.1204374027861601E-2</v>
      </c>
      <c r="E875" s="17">
        <v>7.5908794635651505E-2</v>
      </c>
      <c r="F875" s="17"/>
      <c r="G875" s="17">
        <v>9.4759568074673395E-2</v>
      </c>
      <c r="H875" s="17">
        <v>0</v>
      </c>
      <c r="I875" s="17">
        <v>0</v>
      </c>
      <c r="J875" s="17"/>
      <c r="K875" s="17">
        <v>0.17257752382473099</v>
      </c>
      <c r="L875" s="17">
        <v>0</v>
      </c>
      <c r="M875" s="17">
        <v>7.0848998665793694E-2</v>
      </c>
      <c r="N875" s="17">
        <v>0.30903012034056798</v>
      </c>
      <c r="O875" s="17">
        <v>0</v>
      </c>
      <c r="P875" s="17">
        <v>0</v>
      </c>
      <c r="Q875" s="17">
        <v>5.65425031436433E-2</v>
      </c>
      <c r="R875" s="17">
        <v>7.8919279875000803E-2</v>
      </c>
      <c r="S875" s="17">
        <v>0</v>
      </c>
      <c r="T875" s="17">
        <v>0</v>
      </c>
      <c r="U875" s="17">
        <v>0</v>
      </c>
      <c r="V875" s="17">
        <v>0</v>
      </c>
      <c r="W875" s="17"/>
      <c r="X875" s="17">
        <v>6.7234019434445805E-2</v>
      </c>
      <c r="Y875" s="17">
        <v>7.8788729370221203E-2</v>
      </c>
      <c r="Z875" s="17">
        <v>0</v>
      </c>
      <c r="AA875" s="17" t="s">
        <v>295</v>
      </c>
      <c r="AB875" s="17" t="s">
        <v>295</v>
      </c>
      <c r="AC875" s="17"/>
      <c r="AD875" s="17">
        <v>7.4000335240253498E-2</v>
      </c>
    </row>
    <row r="876" spans="2:30"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row>
    <row r="877" spans="2:30" x14ac:dyDescent="0.35">
      <c r="B877" s="6" t="s">
        <v>406</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row>
    <row r="878" spans="2:30" x14ac:dyDescent="0.35">
      <c r="B878" s="26" t="s">
        <v>297</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row>
    <row r="879" spans="2:30" x14ac:dyDescent="0.35">
      <c r="B879" t="s">
        <v>397</v>
      </c>
      <c r="C879" s="17">
        <v>0.37015608278940698</v>
      </c>
      <c r="D879" s="17">
        <v>0.337240930128127</v>
      </c>
      <c r="E879" s="17">
        <v>0.41049047486371398</v>
      </c>
      <c r="F879" s="17"/>
      <c r="G879" s="17">
        <v>0.36977839610012098</v>
      </c>
      <c r="H879" s="17">
        <v>0.33039127908085097</v>
      </c>
      <c r="I879" s="17">
        <v>0.44157504954069798</v>
      </c>
      <c r="J879" s="17"/>
      <c r="K879" s="17">
        <v>0.32013356390368503</v>
      </c>
      <c r="L879" s="17">
        <v>0.24279895830661899</v>
      </c>
      <c r="M879" s="17">
        <v>0.31693118648125201</v>
      </c>
      <c r="N879" s="17">
        <v>0.36518535666005603</v>
      </c>
      <c r="O879" s="17">
        <v>0.28016266216252</v>
      </c>
      <c r="P879" s="17">
        <v>0.33765874598519802</v>
      </c>
      <c r="Q879" s="17">
        <v>0.54855688602063402</v>
      </c>
      <c r="R879" s="17">
        <v>0.43982569941743999</v>
      </c>
      <c r="S879" s="17">
        <v>0.25319512211102901</v>
      </c>
      <c r="T879" s="17">
        <v>0.52187289141404203</v>
      </c>
      <c r="U879" s="17">
        <v>0.62372658966663497</v>
      </c>
      <c r="V879" s="17">
        <v>0.21645532112166899</v>
      </c>
      <c r="W879" s="17"/>
      <c r="X879" s="17">
        <v>0.35550436576012001</v>
      </c>
      <c r="Y879" s="17">
        <v>0.40415459954586103</v>
      </c>
      <c r="Z879" s="17">
        <v>0.28169543325557</v>
      </c>
      <c r="AA879" s="17" t="s">
        <v>295</v>
      </c>
      <c r="AB879" s="17" t="s">
        <v>295</v>
      </c>
      <c r="AC879" s="17"/>
      <c r="AD879" s="17">
        <v>0.37947181000298202</v>
      </c>
    </row>
    <row r="880" spans="2:30" x14ac:dyDescent="0.35">
      <c r="B880" t="s">
        <v>398</v>
      </c>
      <c r="C880" s="17">
        <v>0.337866711787907</v>
      </c>
      <c r="D880" s="17">
        <v>0.32664761860576402</v>
      </c>
      <c r="E880" s="17">
        <v>0.357087550689413</v>
      </c>
      <c r="F880" s="17"/>
      <c r="G880" s="17">
        <v>0.34195072565906998</v>
      </c>
      <c r="H880" s="17">
        <v>0.31510636482343102</v>
      </c>
      <c r="I880" s="17">
        <v>0.33943894951230003</v>
      </c>
      <c r="J880" s="17"/>
      <c r="K880" s="17">
        <v>0.330851216541938</v>
      </c>
      <c r="L880" s="17">
        <v>0.40269803084775802</v>
      </c>
      <c r="M880" s="17">
        <v>0.282652211969668</v>
      </c>
      <c r="N880" s="17">
        <v>0.20041234334955699</v>
      </c>
      <c r="O880" s="17">
        <v>0.53987800337810998</v>
      </c>
      <c r="P880" s="17">
        <v>0.43122886825986601</v>
      </c>
      <c r="Q880" s="17">
        <v>0.130693529257637</v>
      </c>
      <c r="R880" s="17">
        <v>0.409672832722483</v>
      </c>
      <c r="S880" s="17">
        <v>0.50922867246908998</v>
      </c>
      <c r="T880" s="17">
        <v>0.135011397893434</v>
      </c>
      <c r="U880" s="17">
        <v>0.31162592376582099</v>
      </c>
      <c r="V880" s="17">
        <v>0.78354467887833101</v>
      </c>
      <c r="W880" s="17"/>
      <c r="X880" s="17">
        <v>0.35295975633244803</v>
      </c>
      <c r="Y880" s="17">
        <v>0.31373288341010402</v>
      </c>
      <c r="Z880" s="17">
        <v>0.28071919970007803</v>
      </c>
      <c r="AA880" s="17" t="s">
        <v>295</v>
      </c>
      <c r="AB880" s="17" t="s">
        <v>295</v>
      </c>
      <c r="AC880" s="17"/>
      <c r="AD880" s="17">
        <v>0.32949682094087801</v>
      </c>
    </row>
    <row r="881" spans="2:30" x14ac:dyDescent="0.35">
      <c r="B881" t="s">
        <v>399</v>
      </c>
      <c r="C881" s="17">
        <v>0.17471343509338799</v>
      </c>
      <c r="D881" s="17">
        <v>0.20889746741833401</v>
      </c>
      <c r="E881" s="17">
        <v>0.13845663711687201</v>
      </c>
      <c r="F881" s="17"/>
      <c r="G881" s="17">
        <v>0.16311695463640699</v>
      </c>
      <c r="H881" s="17">
        <v>0.244182552926376</v>
      </c>
      <c r="I881" s="17">
        <v>0.161973848106019</v>
      </c>
      <c r="J881" s="17"/>
      <c r="K881" s="17">
        <v>0.17031207352601099</v>
      </c>
      <c r="L881" s="17">
        <v>0.21221392212370499</v>
      </c>
      <c r="M881" s="17">
        <v>0.237423079146827</v>
      </c>
      <c r="N881" s="17">
        <v>0.23981317701023799</v>
      </c>
      <c r="O881" s="17">
        <v>9.7824981457884402E-2</v>
      </c>
      <c r="P881" s="17">
        <v>7.1918986310340702E-2</v>
      </c>
      <c r="Q881" s="17">
        <v>0.26420708157808598</v>
      </c>
      <c r="R881" s="17">
        <v>7.8919279875000803E-2</v>
      </c>
      <c r="S881" s="17">
        <v>0.113053198320842</v>
      </c>
      <c r="T881" s="17">
        <v>0.343115710692523</v>
      </c>
      <c r="U881" s="17">
        <v>6.4647486567543599E-2</v>
      </c>
      <c r="V881" s="17">
        <v>0</v>
      </c>
      <c r="W881" s="17"/>
      <c r="X881" s="17">
        <v>0.17388858855349701</v>
      </c>
      <c r="Y881" s="17">
        <v>0.152235268797558</v>
      </c>
      <c r="Z881" s="17">
        <v>0.43758536704435202</v>
      </c>
      <c r="AA881" s="17" t="s">
        <v>295</v>
      </c>
      <c r="AB881" s="17" t="s">
        <v>295</v>
      </c>
      <c r="AC881" s="17"/>
      <c r="AD881" s="17">
        <v>0.17451051029668399</v>
      </c>
    </row>
    <row r="882" spans="2:30" x14ac:dyDescent="0.35">
      <c r="B882" t="s">
        <v>400</v>
      </c>
      <c r="C882" s="17">
        <v>4.3150115622699402E-2</v>
      </c>
      <c r="D882" s="17">
        <v>3.3176697880337801E-2</v>
      </c>
      <c r="E882" s="17">
        <v>5.78413619839762E-2</v>
      </c>
      <c r="F882" s="17"/>
      <c r="G882" s="17">
        <v>3.9619251392379103E-2</v>
      </c>
      <c r="H882" s="17">
        <v>5.3922305471091801E-2</v>
      </c>
      <c r="I882" s="17">
        <v>5.7012152840982197E-2</v>
      </c>
      <c r="J882" s="17"/>
      <c r="K882" s="17">
        <v>0</v>
      </c>
      <c r="L882" s="17">
        <v>9.6383578223572894E-2</v>
      </c>
      <c r="M882" s="17">
        <v>5.6720024403562497E-2</v>
      </c>
      <c r="N882" s="17">
        <v>0</v>
      </c>
      <c r="O882" s="17">
        <v>8.2134353001485597E-2</v>
      </c>
      <c r="P882" s="17">
        <v>0.118795964237406</v>
      </c>
      <c r="Q882" s="17">
        <v>5.65425031436433E-2</v>
      </c>
      <c r="R882" s="17">
        <v>0</v>
      </c>
      <c r="S882" s="17">
        <v>5.87266059167861E-2</v>
      </c>
      <c r="T882" s="17">
        <v>0</v>
      </c>
      <c r="U882" s="17">
        <v>0</v>
      </c>
      <c r="V882" s="17">
        <v>0</v>
      </c>
      <c r="W882" s="17"/>
      <c r="X882" s="17">
        <v>3.1055979441539702E-2</v>
      </c>
      <c r="Y882" s="17">
        <v>7.2879866418079295E-2</v>
      </c>
      <c r="Z882" s="17">
        <v>0</v>
      </c>
      <c r="AA882" s="17" t="s">
        <v>295</v>
      </c>
      <c r="AB882" s="17" t="s">
        <v>295</v>
      </c>
      <c r="AC882" s="17"/>
      <c r="AD882" s="17">
        <v>4.9126284039918602E-2</v>
      </c>
    </row>
    <row r="883" spans="2:30" x14ac:dyDescent="0.35">
      <c r="B883" t="s">
        <v>50</v>
      </c>
      <c r="C883" s="17">
        <v>7.4113654706599905E-2</v>
      </c>
      <c r="D883" s="17">
        <v>9.4037285967436393E-2</v>
      </c>
      <c r="E883" s="17">
        <v>3.6123975346024698E-2</v>
      </c>
      <c r="F883" s="17"/>
      <c r="G883" s="17">
        <v>8.5534672212022794E-2</v>
      </c>
      <c r="H883" s="17">
        <v>5.6397497698249997E-2</v>
      </c>
      <c r="I883" s="17">
        <v>0</v>
      </c>
      <c r="J883" s="17"/>
      <c r="K883" s="17">
        <v>0.17870314602836701</v>
      </c>
      <c r="L883" s="17">
        <v>4.5905510498345001E-2</v>
      </c>
      <c r="M883" s="17">
        <v>0.106273497998691</v>
      </c>
      <c r="N883" s="17">
        <v>0.19458912298014899</v>
      </c>
      <c r="O883" s="17">
        <v>0</v>
      </c>
      <c r="P883" s="17">
        <v>4.0397435207189102E-2</v>
      </c>
      <c r="Q883" s="17">
        <v>0</v>
      </c>
      <c r="R883" s="17">
        <v>7.1582187985076304E-2</v>
      </c>
      <c r="S883" s="17">
        <v>6.5796401182252703E-2</v>
      </c>
      <c r="T883" s="17">
        <v>0</v>
      </c>
      <c r="U883" s="17">
        <v>0</v>
      </c>
      <c r="V883" s="17">
        <v>0</v>
      </c>
      <c r="W883" s="17"/>
      <c r="X883" s="17">
        <v>8.6591309912395095E-2</v>
      </c>
      <c r="Y883" s="17">
        <v>5.6997381828397101E-2</v>
      </c>
      <c r="Z883" s="17">
        <v>0</v>
      </c>
      <c r="AA883" s="17" t="s">
        <v>295</v>
      </c>
      <c r="AB883" s="17" t="s">
        <v>295</v>
      </c>
      <c r="AC883" s="17"/>
      <c r="AD883" s="17">
        <v>6.7394574719537206E-2</v>
      </c>
    </row>
    <row r="884" spans="2:30" x14ac:dyDescent="0.35">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row>
    <row r="885" spans="2:30" x14ac:dyDescent="0.35">
      <c r="B885" s="6" t="s">
        <v>407</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row>
    <row r="886" spans="2:30" x14ac:dyDescent="0.35">
      <c r="B886" s="26" t="s">
        <v>297</v>
      </c>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row>
    <row r="887" spans="2:30" x14ac:dyDescent="0.35">
      <c r="B887" t="s">
        <v>397</v>
      </c>
      <c r="C887" s="17">
        <v>0.20803816936736699</v>
      </c>
      <c r="D887" s="17">
        <v>0.17769358205989</v>
      </c>
      <c r="E887" s="17">
        <v>0.25609092352757401</v>
      </c>
      <c r="F887" s="17"/>
      <c r="G887" s="17">
        <v>0.20725578923113799</v>
      </c>
      <c r="H887" s="17">
        <v>0.16601769943956701</v>
      </c>
      <c r="I887" s="17">
        <v>0.28701168256967502</v>
      </c>
      <c r="J887" s="17"/>
      <c r="K887" s="17">
        <v>0.219952329665037</v>
      </c>
      <c r="L887" s="17">
        <v>0.14221832650751801</v>
      </c>
      <c r="M887" s="17">
        <v>0.15784834486167801</v>
      </c>
      <c r="N887" s="17">
        <v>0.193523860619426</v>
      </c>
      <c r="O887" s="17">
        <v>9.0315593669876307E-2</v>
      </c>
      <c r="P887" s="17">
        <v>0.37241387937635601</v>
      </c>
      <c r="Q887" s="17">
        <v>0.180429170080836</v>
      </c>
      <c r="R887" s="17">
        <v>0</v>
      </c>
      <c r="S887" s="17">
        <v>0.124523007099039</v>
      </c>
      <c r="T887" s="17">
        <v>0.26093644570702101</v>
      </c>
      <c r="U887" s="17">
        <v>0.42163081479022102</v>
      </c>
      <c r="V887" s="17">
        <v>0.21645532112166899</v>
      </c>
      <c r="W887" s="17"/>
      <c r="X887" s="17">
        <v>0.23597141163780699</v>
      </c>
      <c r="Y887" s="17">
        <v>0.15463962476941101</v>
      </c>
      <c r="Z887" s="17">
        <v>0.28169543325557</v>
      </c>
      <c r="AA887" s="17" t="s">
        <v>295</v>
      </c>
      <c r="AB887" s="17" t="s">
        <v>295</v>
      </c>
      <c r="AC887" s="17"/>
      <c r="AD887" s="17">
        <v>0.20741197429692901</v>
      </c>
    </row>
    <row r="888" spans="2:30" x14ac:dyDescent="0.35">
      <c r="B888" t="s">
        <v>398</v>
      </c>
      <c r="C888" s="17">
        <v>0.32286017465366701</v>
      </c>
      <c r="D888" s="17">
        <v>0.32293506362744501</v>
      </c>
      <c r="E888" s="17">
        <v>0.30882078745874803</v>
      </c>
      <c r="F888" s="17"/>
      <c r="G888" s="17">
        <v>0.33710580915281901</v>
      </c>
      <c r="H888" s="17">
        <v>0.23774387820096099</v>
      </c>
      <c r="I888" s="17">
        <v>0.33812946006113898</v>
      </c>
      <c r="J888" s="17"/>
      <c r="K888" s="17">
        <v>0.26982709266209898</v>
      </c>
      <c r="L888" s="17">
        <v>0.36194334596081001</v>
      </c>
      <c r="M888" s="17">
        <v>0.428349862020517</v>
      </c>
      <c r="N888" s="17">
        <v>0.23981317701023799</v>
      </c>
      <c r="O888" s="17">
        <v>0.37560929737513898</v>
      </c>
      <c r="P888" s="17">
        <v>0.31567886445433002</v>
      </c>
      <c r="Q888" s="17">
        <v>0.566165408990984</v>
      </c>
      <c r="R888" s="17">
        <v>0.15783855975000199</v>
      </c>
      <c r="S888" s="17">
        <v>0.25188444244510999</v>
      </c>
      <c r="T888" s="17">
        <v>0.19726338365146101</v>
      </c>
      <c r="U888" s="17">
        <v>0.31162592376582099</v>
      </c>
      <c r="V888" s="17">
        <v>0.39819231190976301</v>
      </c>
      <c r="W888" s="17"/>
      <c r="X888" s="17">
        <v>0.30740350508393</v>
      </c>
      <c r="Y888" s="17">
        <v>0.341905084301516</v>
      </c>
      <c r="Z888" s="17">
        <v>0</v>
      </c>
      <c r="AA888" s="17" t="s">
        <v>295</v>
      </c>
      <c r="AB888" s="17" t="s">
        <v>295</v>
      </c>
      <c r="AC888" s="17"/>
      <c r="AD888" s="17">
        <v>0.318967510304563</v>
      </c>
    </row>
    <row r="889" spans="2:30" x14ac:dyDescent="0.35">
      <c r="B889" t="s">
        <v>399</v>
      </c>
      <c r="C889" s="17">
        <v>0.287586406088019</v>
      </c>
      <c r="D889" s="17">
        <v>0.308170904495221</v>
      </c>
      <c r="E889" s="17">
        <v>0.27372349943454199</v>
      </c>
      <c r="F889" s="17"/>
      <c r="G889" s="17">
        <v>0.27292201365208202</v>
      </c>
      <c r="H889" s="17">
        <v>0.31494875780378601</v>
      </c>
      <c r="I889" s="17">
        <v>0.374858857369186</v>
      </c>
      <c r="J889" s="17"/>
      <c r="K889" s="17">
        <v>0.26352674797259701</v>
      </c>
      <c r="L889" s="17">
        <v>0.35259546677388498</v>
      </c>
      <c r="M889" s="17">
        <v>0.24512636156511899</v>
      </c>
      <c r="N889" s="17">
        <v>0.383005021679585</v>
      </c>
      <c r="O889" s="17">
        <v>0.17995933445937001</v>
      </c>
      <c r="P889" s="17">
        <v>0.23350872713909701</v>
      </c>
      <c r="Q889" s="17">
        <v>0.129518753990987</v>
      </c>
      <c r="R889" s="17">
        <v>0.59766425916744204</v>
      </c>
      <c r="S889" s="17">
        <v>0.44034293744002601</v>
      </c>
      <c r="T889" s="17">
        <v>0.268699869947084</v>
      </c>
      <c r="U889" s="17">
        <v>0.19801911728952201</v>
      </c>
      <c r="V889" s="17">
        <v>0.18173699078809499</v>
      </c>
      <c r="W889" s="17"/>
      <c r="X889" s="17">
        <v>0.28343569640803701</v>
      </c>
      <c r="Y889" s="17">
        <v>0.31066885331804101</v>
      </c>
      <c r="Z889" s="17">
        <v>0.43758536704435202</v>
      </c>
      <c r="AA889" s="17" t="s">
        <v>295</v>
      </c>
      <c r="AB889" s="17" t="s">
        <v>295</v>
      </c>
      <c r="AC889" s="17"/>
      <c r="AD889" s="17">
        <v>0.29535711037635398</v>
      </c>
    </row>
    <row r="890" spans="2:30" x14ac:dyDescent="0.35">
      <c r="B890" t="s">
        <v>400</v>
      </c>
      <c r="C890" s="17">
        <v>0.104245991648539</v>
      </c>
      <c r="D890" s="17">
        <v>0.114883662320185</v>
      </c>
      <c r="E890" s="17">
        <v>9.5142866205400398E-2</v>
      </c>
      <c r="F890" s="17"/>
      <c r="G890" s="17">
        <v>9.3090805995234699E-2</v>
      </c>
      <c r="H890" s="17">
        <v>0.22489216685743599</v>
      </c>
      <c r="I890" s="17">
        <v>0</v>
      </c>
      <c r="J890" s="17"/>
      <c r="K890" s="17">
        <v>7.4116305875535998E-2</v>
      </c>
      <c r="L890" s="17">
        <v>9.7337350259441693E-2</v>
      </c>
      <c r="M890" s="17">
        <v>9.7826432886891704E-2</v>
      </c>
      <c r="N890" s="17">
        <v>5.7220498680209897E-2</v>
      </c>
      <c r="O890" s="17">
        <v>0.27198142149412902</v>
      </c>
      <c r="P890" s="17">
        <v>7.8398529030216796E-2</v>
      </c>
      <c r="Q890" s="17">
        <v>6.73441637935496E-2</v>
      </c>
      <c r="R890" s="17">
        <v>0.17291499309748001</v>
      </c>
      <c r="S890" s="17">
        <v>0.117453211833572</v>
      </c>
      <c r="T890" s="17">
        <v>0.12142646660848699</v>
      </c>
      <c r="U890" s="17">
        <v>6.8724144154435202E-2</v>
      </c>
      <c r="V890" s="17">
        <v>0.20361537618047301</v>
      </c>
      <c r="W890" s="17"/>
      <c r="X890" s="17">
        <v>9.6967245865014803E-2</v>
      </c>
      <c r="Y890" s="17">
        <v>0.108591172365227</v>
      </c>
      <c r="Z890" s="17">
        <v>0.28071919970007803</v>
      </c>
      <c r="AA890" s="17" t="s">
        <v>295</v>
      </c>
      <c r="AB890" s="17" t="s">
        <v>295</v>
      </c>
      <c r="AC890" s="17"/>
      <c r="AD890" s="17">
        <v>0.11677074768910101</v>
      </c>
    </row>
    <row r="891" spans="2:30" x14ac:dyDescent="0.35">
      <c r="B891" t="s">
        <v>50</v>
      </c>
      <c r="C891" s="17">
        <v>7.7269258242408906E-2</v>
      </c>
      <c r="D891" s="17">
        <v>7.6316787497258398E-2</v>
      </c>
      <c r="E891" s="17">
        <v>6.6221923373734906E-2</v>
      </c>
      <c r="F891" s="17"/>
      <c r="G891" s="17">
        <v>8.9625581968726803E-2</v>
      </c>
      <c r="H891" s="17">
        <v>5.6397497698249997E-2</v>
      </c>
      <c r="I891" s="17">
        <v>0</v>
      </c>
      <c r="J891" s="17"/>
      <c r="K891" s="17">
        <v>0.17257752382473099</v>
      </c>
      <c r="L891" s="17">
        <v>4.5905510498345001E-2</v>
      </c>
      <c r="M891" s="17">
        <v>7.0848998665793694E-2</v>
      </c>
      <c r="N891" s="17">
        <v>0.12643744201054</v>
      </c>
      <c r="O891" s="17">
        <v>8.2134353001485597E-2</v>
      </c>
      <c r="P891" s="17">
        <v>0</v>
      </c>
      <c r="Q891" s="17">
        <v>5.65425031436433E-2</v>
      </c>
      <c r="R891" s="17">
        <v>7.1582187985076304E-2</v>
      </c>
      <c r="S891" s="17">
        <v>6.5796401182252703E-2</v>
      </c>
      <c r="T891" s="17">
        <v>0.15167383408594601</v>
      </c>
      <c r="U891" s="17">
        <v>0</v>
      </c>
      <c r="V891" s="17">
        <v>0</v>
      </c>
      <c r="W891" s="17"/>
      <c r="X891" s="17">
        <v>7.6222141005210894E-2</v>
      </c>
      <c r="Y891" s="17">
        <v>8.4195265245805104E-2</v>
      </c>
      <c r="Z891" s="17">
        <v>0</v>
      </c>
      <c r="AA891" s="17" t="s">
        <v>295</v>
      </c>
      <c r="AB891" s="17" t="s">
        <v>295</v>
      </c>
      <c r="AC891" s="17"/>
      <c r="AD891" s="17">
        <v>6.1492657333052203E-2</v>
      </c>
    </row>
    <row r="892" spans="2:30" x14ac:dyDescent="0.35">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row>
    <row r="893" spans="2:30" x14ac:dyDescent="0.35">
      <c r="B893" s="6" t="s">
        <v>408</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row>
    <row r="894" spans="2:30" x14ac:dyDescent="0.35">
      <c r="B894" s="26" t="s">
        <v>297</v>
      </c>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row>
    <row r="895" spans="2:30" x14ac:dyDescent="0.35">
      <c r="B895" t="s">
        <v>397</v>
      </c>
      <c r="C895" s="17">
        <v>0.30602277566592001</v>
      </c>
      <c r="D895" s="17">
        <v>0.23468039096429999</v>
      </c>
      <c r="E895" s="17">
        <v>0.40194595876064698</v>
      </c>
      <c r="F895" s="17"/>
      <c r="G895" s="17">
        <v>0.32298942736786501</v>
      </c>
      <c r="H895" s="17">
        <v>0.17148172254373101</v>
      </c>
      <c r="I895" s="17">
        <v>0.38089812046668398</v>
      </c>
      <c r="J895" s="17"/>
      <c r="K895" s="17">
        <v>0.33217194471248801</v>
      </c>
      <c r="L895" s="17">
        <v>0.24706677409654701</v>
      </c>
      <c r="M895" s="17">
        <v>0.14995499148889899</v>
      </c>
      <c r="N895" s="17">
        <v>0.30796485797984602</v>
      </c>
      <c r="O895" s="17">
        <v>0.352409281130732</v>
      </c>
      <c r="P895" s="17">
        <v>0.28824051468689299</v>
      </c>
      <c r="Q895" s="17">
        <v>0.23180209962836701</v>
      </c>
      <c r="R895" s="17">
        <v>0.17291499309748001</v>
      </c>
      <c r="S895" s="17">
        <v>0.39308614030143602</v>
      </c>
      <c r="T895" s="17">
        <v>0.46411948686111598</v>
      </c>
      <c r="U895" s="17">
        <v>0.40653115473667001</v>
      </c>
      <c r="V895" s="17">
        <v>0.61464763303143199</v>
      </c>
      <c r="W895" s="17"/>
      <c r="X895" s="17">
        <v>0.32789420212185499</v>
      </c>
      <c r="Y895" s="17">
        <v>0.280747130703494</v>
      </c>
      <c r="Z895" s="17">
        <v>0.28169543325557</v>
      </c>
      <c r="AA895" s="17" t="s">
        <v>295</v>
      </c>
      <c r="AB895" s="17" t="s">
        <v>295</v>
      </c>
      <c r="AC895" s="17"/>
      <c r="AD895" s="17">
        <v>0.28979157459140498</v>
      </c>
    </row>
    <row r="896" spans="2:30" x14ac:dyDescent="0.35">
      <c r="B896" t="s">
        <v>398</v>
      </c>
      <c r="C896" s="17">
        <v>0.34602591291748103</v>
      </c>
      <c r="D896" s="17">
        <v>0.36976320273037699</v>
      </c>
      <c r="E896" s="17">
        <v>0.31166846216564098</v>
      </c>
      <c r="F896" s="17"/>
      <c r="G896" s="17">
        <v>0.31336685975925199</v>
      </c>
      <c r="H896" s="17">
        <v>0.46325608719956302</v>
      </c>
      <c r="I896" s="17">
        <v>0.444175861645906</v>
      </c>
      <c r="J896" s="17"/>
      <c r="K896" s="17">
        <v>0.29899882425691598</v>
      </c>
      <c r="L896" s="17">
        <v>0.50453717611968296</v>
      </c>
      <c r="M896" s="17">
        <v>0.44896460207230698</v>
      </c>
      <c r="N896" s="17">
        <v>0.189481161060159</v>
      </c>
      <c r="O896" s="17">
        <v>0.277784315917254</v>
      </c>
      <c r="P896" s="17">
        <v>0.35945479393660401</v>
      </c>
      <c r="Q896" s="17">
        <v>0.32356164871271098</v>
      </c>
      <c r="R896" s="17">
        <v>0.51874497929244101</v>
      </c>
      <c r="S896" s="17">
        <v>0.23626552575396301</v>
      </c>
      <c r="T896" s="17">
        <v>0.33227478154489498</v>
      </c>
      <c r="U896" s="17">
        <v>0.32264892623248098</v>
      </c>
      <c r="V896" s="17">
        <v>0.38535236696856801</v>
      </c>
      <c r="W896" s="17"/>
      <c r="X896" s="17">
        <v>0.36261990343271799</v>
      </c>
      <c r="Y896" s="17">
        <v>0.30395966241522498</v>
      </c>
      <c r="Z896" s="17">
        <v>0.28071919970007803</v>
      </c>
      <c r="AA896" s="17" t="s">
        <v>295</v>
      </c>
      <c r="AB896" s="17" t="s">
        <v>295</v>
      </c>
      <c r="AC896" s="17"/>
      <c r="AD896" s="17">
        <v>0.37366170832168399</v>
      </c>
    </row>
    <row r="897" spans="2:30" x14ac:dyDescent="0.35">
      <c r="B897" t="s">
        <v>399</v>
      </c>
      <c r="C897" s="17">
        <v>0.14875791007526701</v>
      </c>
      <c r="D897" s="17">
        <v>0.18007304302577701</v>
      </c>
      <c r="E897" s="17">
        <v>0.11505049416400399</v>
      </c>
      <c r="F897" s="17"/>
      <c r="G897" s="17">
        <v>0.16552806695251401</v>
      </c>
      <c r="H897" s="17">
        <v>0.112751517474728</v>
      </c>
      <c r="I897" s="17">
        <v>5.7012152840982197E-2</v>
      </c>
      <c r="J897" s="17"/>
      <c r="K897" s="17">
        <v>0.10005593955539099</v>
      </c>
      <c r="L897" s="17">
        <v>9.6383578223572894E-2</v>
      </c>
      <c r="M897" s="17">
        <v>0.16089217133060099</v>
      </c>
      <c r="N897" s="17">
        <v>0.18259267833002801</v>
      </c>
      <c r="O897" s="17">
        <v>0.17995933445937001</v>
      </c>
      <c r="P897" s="17">
        <v>0.19959083465178401</v>
      </c>
      <c r="Q897" s="17">
        <v>0.20203249138064899</v>
      </c>
      <c r="R897" s="17">
        <v>0.15783855975000199</v>
      </c>
      <c r="S897" s="17">
        <v>0.12867211501199</v>
      </c>
      <c r="T897" s="17">
        <v>7.5836917042973198E-2</v>
      </c>
      <c r="U897" s="17">
        <v>0.20617243246330599</v>
      </c>
      <c r="V897" s="17">
        <v>0</v>
      </c>
      <c r="W897" s="17"/>
      <c r="X897" s="17">
        <v>0.10628990764365</v>
      </c>
      <c r="Y897" s="17">
        <v>0.20886370959655901</v>
      </c>
      <c r="Z897" s="17">
        <v>0</v>
      </c>
      <c r="AA897" s="17" t="s">
        <v>295</v>
      </c>
      <c r="AB897" s="17" t="s">
        <v>295</v>
      </c>
      <c r="AC897" s="17"/>
      <c r="AD897" s="17">
        <v>0.142203828838737</v>
      </c>
    </row>
    <row r="898" spans="2:30" x14ac:dyDescent="0.35">
      <c r="B898" t="s">
        <v>400</v>
      </c>
      <c r="C898" s="17">
        <v>8.4433561110299801E-2</v>
      </c>
      <c r="D898" s="17">
        <v>9.0412351835753996E-2</v>
      </c>
      <c r="E898" s="17">
        <v>8.0446557596035598E-2</v>
      </c>
      <c r="F898" s="17"/>
      <c r="G898" s="17">
        <v>7.7690104554354295E-2</v>
      </c>
      <c r="H898" s="17">
        <v>0.13247394331402401</v>
      </c>
      <c r="I898" s="17">
        <v>6.3961021024117701E-2</v>
      </c>
      <c r="J898" s="17"/>
      <c r="K898" s="17">
        <v>6.4130511766983006E-2</v>
      </c>
      <c r="L898" s="17">
        <v>5.4675121300755802E-2</v>
      </c>
      <c r="M898" s="17">
        <v>0.100591588848258</v>
      </c>
      <c r="N898" s="17">
        <v>5.7220498680209897E-2</v>
      </c>
      <c r="O898" s="17">
        <v>0.18984706849264399</v>
      </c>
      <c r="P898" s="17">
        <v>7.8398529030216796E-2</v>
      </c>
      <c r="Q898" s="17">
        <v>0.123886666937193</v>
      </c>
      <c r="R898" s="17">
        <v>0</v>
      </c>
      <c r="S898" s="17">
        <v>0.117453211833572</v>
      </c>
      <c r="T898" s="17">
        <v>0.12776881455101599</v>
      </c>
      <c r="U898" s="17">
        <v>6.4647486567543599E-2</v>
      </c>
      <c r="V898" s="17">
        <v>0</v>
      </c>
      <c r="W898" s="17"/>
      <c r="X898" s="17">
        <v>8.8428260475928305E-2</v>
      </c>
      <c r="Y898" s="17">
        <v>7.8917352411131902E-2</v>
      </c>
      <c r="Z898" s="17">
        <v>0.43758536704435202</v>
      </c>
      <c r="AA898" s="17" t="s">
        <v>295</v>
      </c>
      <c r="AB898" s="17" t="s">
        <v>295</v>
      </c>
      <c r="AC898" s="17"/>
      <c r="AD898" s="17">
        <v>8.8335261510208304E-2</v>
      </c>
    </row>
    <row r="899" spans="2:30" x14ac:dyDescent="0.35">
      <c r="B899" t="s">
        <v>50</v>
      </c>
      <c r="C899" s="17">
        <v>0.114759840231033</v>
      </c>
      <c r="D899" s="17">
        <v>0.12507101144379201</v>
      </c>
      <c r="E899" s="17">
        <v>9.0888527313671905E-2</v>
      </c>
      <c r="F899" s="17"/>
      <c r="G899" s="17">
        <v>0.12042554136601399</v>
      </c>
      <c r="H899" s="17">
        <v>0.120036729467955</v>
      </c>
      <c r="I899" s="17">
        <v>5.3952844022310098E-2</v>
      </c>
      <c r="J899" s="17"/>
      <c r="K899" s="17">
        <v>0.20464277970822201</v>
      </c>
      <c r="L899" s="17">
        <v>9.7337350259441693E-2</v>
      </c>
      <c r="M899" s="17">
        <v>0.13959664625993501</v>
      </c>
      <c r="N899" s="17">
        <v>0.26274080394975702</v>
      </c>
      <c r="O899" s="17">
        <v>0</v>
      </c>
      <c r="P899" s="17">
        <v>7.4315327694502206E-2</v>
      </c>
      <c r="Q899" s="17">
        <v>0.11871709334107999</v>
      </c>
      <c r="R899" s="17">
        <v>0.15050146786007701</v>
      </c>
      <c r="S899" s="17">
        <v>0.124523007099039</v>
      </c>
      <c r="T899" s="17">
        <v>0</v>
      </c>
      <c r="U899" s="17">
        <v>0</v>
      </c>
      <c r="V899" s="17">
        <v>0</v>
      </c>
      <c r="W899" s="17"/>
      <c r="X899" s="17">
        <v>0.114767726325849</v>
      </c>
      <c r="Y899" s="17">
        <v>0.12751214487359</v>
      </c>
      <c r="Z899" s="17">
        <v>0</v>
      </c>
      <c r="AA899" s="17" t="s">
        <v>295</v>
      </c>
      <c r="AB899" s="17" t="s">
        <v>295</v>
      </c>
      <c r="AC899" s="17"/>
      <c r="AD899" s="17">
        <v>0.106007626737966</v>
      </c>
    </row>
    <row r="900" spans="2:30" x14ac:dyDescent="0.35">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row>
    <row r="901" spans="2:30" x14ac:dyDescent="0.35">
      <c r="B901" s="6" t="s">
        <v>409</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row>
    <row r="902" spans="2:30" x14ac:dyDescent="0.35">
      <c r="B902" s="26" t="s">
        <v>297</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row>
    <row r="903" spans="2:30" x14ac:dyDescent="0.35">
      <c r="B903" t="s">
        <v>397</v>
      </c>
      <c r="C903" s="17">
        <v>0.37780787344378303</v>
      </c>
      <c r="D903" s="17">
        <v>0.31900458501119999</v>
      </c>
      <c r="E903" s="17">
        <v>0.451716426666043</v>
      </c>
      <c r="F903" s="17"/>
      <c r="G903" s="17">
        <v>0.37737495445814501</v>
      </c>
      <c r="H903" s="17">
        <v>0.34008684238968401</v>
      </c>
      <c r="I903" s="17">
        <v>0.44623844181528599</v>
      </c>
      <c r="J903" s="17"/>
      <c r="K903" s="17">
        <v>0.29469670953052801</v>
      </c>
      <c r="L903" s="17">
        <v>0.196964210022674</v>
      </c>
      <c r="M903" s="17">
        <v>0.43828156879031799</v>
      </c>
      <c r="N903" s="17">
        <v>0.17166149604063</v>
      </c>
      <c r="O903" s="17">
        <v>0.444431368165491</v>
      </c>
      <c r="P903" s="17">
        <v>0.46824780919197101</v>
      </c>
      <c r="Q903" s="17">
        <v>0.36812771593979798</v>
      </c>
      <c r="R903" s="17">
        <v>0.50366854594496202</v>
      </c>
      <c r="S903" s="17">
        <v>0.38186723712301901</v>
      </c>
      <c r="T903" s="17">
        <v>0.61129473974196202</v>
      </c>
      <c r="U903" s="17">
        <v>0.50162448578194996</v>
      </c>
      <c r="V903" s="17">
        <v>0.21645532112166899</v>
      </c>
      <c r="W903" s="17"/>
      <c r="X903" s="17">
        <v>0.37102898869916201</v>
      </c>
      <c r="Y903" s="17">
        <v>0.42947287273357199</v>
      </c>
      <c r="Z903" s="17">
        <v>0.28169543325557</v>
      </c>
      <c r="AA903" s="17" t="s">
        <v>295</v>
      </c>
      <c r="AB903" s="17" t="s">
        <v>295</v>
      </c>
      <c r="AC903" s="17"/>
      <c r="AD903" s="17">
        <v>0.37485689595471899</v>
      </c>
    </row>
    <row r="904" spans="2:30" x14ac:dyDescent="0.35">
      <c r="B904" t="s">
        <v>398</v>
      </c>
      <c r="C904" s="17">
        <v>0.33414787235545501</v>
      </c>
      <c r="D904" s="17">
        <v>0.37502963734684502</v>
      </c>
      <c r="E904" s="17">
        <v>0.28630986423476201</v>
      </c>
      <c r="F904" s="17"/>
      <c r="G904" s="17">
        <v>0.343563574938204</v>
      </c>
      <c r="H904" s="17">
        <v>0.303190562867657</v>
      </c>
      <c r="I904" s="17">
        <v>0.30099591652887703</v>
      </c>
      <c r="J904" s="17"/>
      <c r="K904" s="17">
        <v>0.29508922454939002</v>
      </c>
      <c r="L904" s="17">
        <v>0.49901084685693098</v>
      </c>
      <c r="M904" s="17">
        <v>0.196189597383641</v>
      </c>
      <c r="N904" s="17">
        <v>0.46208788493859199</v>
      </c>
      <c r="O904" s="17">
        <v>0.17995933445937001</v>
      </c>
      <c r="P904" s="17">
        <v>0.41295622657062298</v>
      </c>
      <c r="Q904" s="17">
        <v>0.31112269933847297</v>
      </c>
      <c r="R904" s="17">
        <v>0.23675783962500199</v>
      </c>
      <c r="S904" s="17">
        <v>0.32728973911918302</v>
      </c>
      <c r="T904" s="17">
        <v>0.13950997909853399</v>
      </c>
      <c r="U904" s="17">
        <v>0.433728027650506</v>
      </c>
      <c r="V904" s="17">
        <v>0.60180768809023699</v>
      </c>
      <c r="W904" s="17"/>
      <c r="X904" s="17">
        <v>0.36107199301256898</v>
      </c>
      <c r="Y904" s="17">
        <v>0.25906190549241398</v>
      </c>
      <c r="Z904" s="17">
        <v>0.28071919970007803</v>
      </c>
      <c r="AA904" s="17" t="s">
        <v>295</v>
      </c>
      <c r="AB904" s="17" t="s">
        <v>295</v>
      </c>
      <c r="AC904" s="17"/>
      <c r="AD904" s="17">
        <v>0.347717862976748</v>
      </c>
    </row>
    <row r="905" spans="2:30" x14ac:dyDescent="0.35">
      <c r="B905" t="s">
        <v>399</v>
      </c>
      <c r="C905" s="17">
        <v>0.18121900324915299</v>
      </c>
      <c r="D905" s="17">
        <v>0.17584816028028599</v>
      </c>
      <c r="E905" s="17">
        <v>0.196034066544336</v>
      </c>
      <c r="F905" s="17"/>
      <c r="G905" s="17">
        <v>0.156713692226497</v>
      </c>
      <c r="H905" s="17">
        <v>0.270409209615945</v>
      </c>
      <c r="I905" s="17">
        <v>0.25276564165583698</v>
      </c>
      <c r="J905" s="17"/>
      <c r="K905" s="17">
        <v>0.23763654209535201</v>
      </c>
      <c r="L905" s="17">
        <v>0.25811943262205</v>
      </c>
      <c r="M905" s="17">
        <v>0.22383083649445401</v>
      </c>
      <c r="N905" s="17">
        <v>0.17166149604063</v>
      </c>
      <c r="O905" s="17">
        <v>0.195649962915769</v>
      </c>
      <c r="P905" s="17">
        <v>0</v>
      </c>
      <c r="Q905" s="17">
        <v>0.25340542092817903</v>
      </c>
      <c r="R905" s="17">
        <v>0.187991426444959</v>
      </c>
      <c r="S905" s="17">
        <v>0.16632001665875901</v>
      </c>
      <c r="T905" s="17">
        <v>0.24919528115950401</v>
      </c>
      <c r="U905" s="17">
        <v>6.4647486567543599E-2</v>
      </c>
      <c r="V905" s="17">
        <v>0.18173699078809499</v>
      </c>
      <c r="W905" s="17"/>
      <c r="X905" s="17">
        <v>0.15708823267510499</v>
      </c>
      <c r="Y905" s="17">
        <v>0.20038849095577299</v>
      </c>
      <c r="Z905" s="17">
        <v>0.43758536704435202</v>
      </c>
      <c r="AA905" s="17" t="s">
        <v>295</v>
      </c>
      <c r="AB905" s="17" t="s">
        <v>295</v>
      </c>
      <c r="AC905" s="17"/>
      <c r="AD905" s="17">
        <v>0.176640307968151</v>
      </c>
    </row>
    <row r="906" spans="2:30" x14ac:dyDescent="0.35">
      <c r="B906" t="s">
        <v>400</v>
      </c>
      <c r="C906" s="17">
        <v>4.6319444729796801E-2</v>
      </c>
      <c r="D906" s="17">
        <v>6.0749503584489099E-2</v>
      </c>
      <c r="E906" s="17">
        <v>2.9815667208834499E-2</v>
      </c>
      <c r="F906" s="17"/>
      <c r="G906" s="17">
        <v>5.4454257692075597E-2</v>
      </c>
      <c r="H906" s="17">
        <v>2.9915887428464401E-2</v>
      </c>
      <c r="I906" s="17">
        <v>0</v>
      </c>
      <c r="J906" s="17"/>
      <c r="K906" s="17">
        <v>3.2065255883491503E-2</v>
      </c>
      <c r="L906" s="17">
        <v>0</v>
      </c>
      <c r="M906" s="17">
        <v>7.0848998665793694E-2</v>
      </c>
      <c r="N906" s="17">
        <v>0</v>
      </c>
      <c r="O906" s="17">
        <v>0.17995933445937001</v>
      </c>
      <c r="P906" s="17">
        <v>0.118795964237406</v>
      </c>
      <c r="Q906" s="17">
        <v>6.73441637935496E-2</v>
      </c>
      <c r="R906" s="17">
        <v>0</v>
      </c>
      <c r="S906" s="17">
        <v>5.87266059167861E-2</v>
      </c>
      <c r="T906" s="17">
        <v>0</v>
      </c>
      <c r="U906" s="17">
        <v>0</v>
      </c>
      <c r="V906" s="17">
        <v>0</v>
      </c>
      <c r="W906" s="17"/>
      <c r="X906" s="17">
        <v>3.9710890090969002E-2</v>
      </c>
      <c r="Y906" s="17">
        <v>6.7205810752405601E-2</v>
      </c>
      <c r="Z906" s="17">
        <v>0</v>
      </c>
      <c r="AA906" s="17" t="s">
        <v>295</v>
      </c>
      <c r="AB906" s="17" t="s">
        <v>295</v>
      </c>
      <c r="AC906" s="17"/>
      <c r="AD906" s="17">
        <v>5.36347593074099E-2</v>
      </c>
    </row>
    <row r="907" spans="2:30" x14ac:dyDescent="0.35">
      <c r="B907" t="s">
        <v>50</v>
      </c>
      <c r="C907" s="17">
        <v>6.0505806221811502E-2</v>
      </c>
      <c r="D907" s="17">
        <v>6.9368113777180301E-2</v>
      </c>
      <c r="E907" s="17">
        <v>3.6123975346024698E-2</v>
      </c>
      <c r="F907" s="17"/>
      <c r="G907" s="17">
        <v>6.7893520685078104E-2</v>
      </c>
      <c r="H907" s="17">
        <v>5.6397497698249997E-2</v>
      </c>
      <c r="I907" s="17">
        <v>0</v>
      </c>
      <c r="J907" s="17"/>
      <c r="K907" s="17">
        <v>0.140512267941239</v>
      </c>
      <c r="L907" s="17">
        <v>4.5905510498345001E-2</v>
      </c>
      <c r="M907" s="17">
        <v>7.0848998665793694E-2</v>
      </c>
      <c r="N907" s="17">
        <v>0.19458912298014899</v>
      </c>
      <c r="O907" s="17">
        <v>0</v>
      </c>
      <c r="P907" s="17">
        <v>0</v>
      </c>
      <c r="Q907" s="17">
        <v>0</v>
      </c>
      <c r="R907" s="17">
        <v>7.1582187985076304E-2</v>
      </c>
      <c r="S907" s="17">
        <v>6.5796401182252703E-2</v>
      </c>
      <c r="T907" s="17">
        <v>0</v>
      </c>
      <c r="U907" s="17">
        <v>0</v>
      </c>
      <c r="V907" s="17">
        <v>0</v>
      </c>
      <c r="W907" s="17"/>
      <c r="X907" s="17">
        <v>7.1099895522195006E-2</v>
      </c>
      <c r="Y907" s="17">
        <v>4.3870920065834103E-2</v>
      </c>
      <c r="Z907" s="17">
        <v>0</v>
      </c>
      <c r="AA907" s="17" t="s">
        <v>295</v>
      </c>
      <c r="AB907" s="17" t="s">
        <v>295</v>
      </c>
      <c r="AC907" s="17"/>
      <c r="AD907" s="17">
        <v>4.7150173792972101E-2</v>
      </c>
    </row>
    <row r="908" spans="2:30" x14ac:dyDescent="0.35">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row>
    <row r="909" spans="2:30" x14ac:dyDescent="0.35">
      <c r="B909" s="6" t="s">
        <v>414</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row>
    <row r="910" spans="2:30" x14ac:dyDescent="0.35">
      <c r="B910" s="26" t="s">
        <v>297</v>
      </c>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row>
    <row r="911" spans="2:30" x14ac:dyDescent="0.35">
      <c r="B911" t="s">
        <v>410</v>
      </c>
      <c r="C911" s="17">
        <v>0.14220810799038899</v>
      </c>
      <c r="D911" s="17">
        <v>0.17708047263653101</v>
      </c>
      <c r="E911" s="17">
        <v>0.103647068660204</v>
      </c>
      <c r="F911" s="17"/>
      <c r="G911" s="17">
        <v>0.116266406356302</v>
      </c>
      <c r="H911" s="17">
        <v>0.184523126932954</v>
      </c>
      <c r="I911" s="17">
        <v>0.30700404580849999</v>
      </c>
      <c r="J911" s="17"/>
      <c r="K911" s="17">
        <v>5.8746971546551403E-2</v>
      </c>
      <c r="L911" s="17">
        <v>0.36231884961216498</v>
      </c>
      <c r="M911" s="17">
        <v>8.4234190234518197E-2</v>
      </c>
      <c r="N911" s="17">
        <v>0</v>
      </c>
      <c r="O911" s="17">
        <v>0.28767204995052797</v>
      </c>
      <c r="P911" s="17">
        <v>7.4315327694502206E-2</v>
      </c>
      <c r="Q911" s="17">
        <v>0.134688327587099</v>
      </c>
      <c r="R911" s="17">
        <v>0</v>
      </c>
      <c r="S911" s="17">
        <v>6.5796401182252703E-2</v>
      </c>
      <c r="T911" s="17">
        <v>0.336871513207745</v>
      </c>
      <c r="U911" s="17">
        <v>0.32419787876109901</v>
      </c>
      <c r="V911" s="17">
        <v>0</v>
      </c>
      <c r="W911" s="17"/>
      <c r="X911" s="17">
        <v>0.138578986835484</v>
      </c>
      <c r="Y911" s="17">
        <v>0.13736050902380001</v>
      </c>
      <c r="Z911" s="17">
        <v>0.71928080029992203</v>
      </c>
      <c r="AA911" s="17" t="s">
        <v>295</v>
      </c>
      <c r="AB911" s="17" t="s">
        <v>295</v>
      </c>
      <c r="AC911" s="17"/>
      <c r="AD911" s="17">
        <v>0.179582154391254</v>
      </c>
    </row>
    <row r="912" spans="2:30" x14ac:dyDescent="0.35">
      <c r="B912" t="s">
        <v>411</v>
      </c>
      <c r="C912" s="17">
        <v>0.33003095119345499</v>
      </c>
      <c r="D912" s="17">
        <v>0.29002307400123001</v>
      </c>
      <c r="E912" s="17">
        <v>0.386770450317314</v>
      </c>
      <c r="F912" s="17"/>
      <c r="G912" s="17">
        <v>0.318478944562957</v>
      </c>
      <c r="H912" s="17">
        <v>0.35155379018705402</v>
      </c>
      <c r="I912" s="17">
        <v>0.39883547125576402</v>
      </c>
      <c r="J912" s="17"/>
      <c r="K912" s="17">
        <v>0.33164272632775299</v>
      </c>
      <c r="L912" s="17">
        <v>0.24706677409654701</v>
      </c>
      <c r="M912" s="17">
        <v>0.383924585836802</v>
      </c>
      <c r="N912" s="17">
        <v>0.25074435929963601</v>
      </c>
      <c r="O912" s="17">
        <v>0.45023426258861599</v>
      </c>
      <c r="P912" s="17">
        <v>0.43447482869173598</v>
      </c>
      <c r="Q912" s="17">
        <v>0.36812771593979798</v>
      </c>
      <c r="R912" s="17">
        <v>0.32341646095755699</v>
      </c>
      <c r="S912" s="17">
        <v>0.23626552575396301</v>
      </c>
      <c r="T912" s="17">
        <v>0.26235752200455498</v>
      </c>
      <c r="U912" s="17">
        <v>0.29545205331864399</v>
      </c>
      <c r="V912" s="17">
        <v>0.42007069730214203</v>
      </c>
      <c r="W912" s="17"/>
      <c r="X912" s="17">
        <v>0.30590309350103201</v>
      </c>
      <c r="Y912" s="17">
        <v>0.37509169671031301</v>
      </c>
      <c r="Z912" s="17">
        <v>0.28071919970007803</v>
      </c>
      <c r="AA912" s="17" t="s">
        <v>295</v>
      </c>
      <c r="AB912" s="17" t="s">
        <v>295</v>
      </c>
      <c r="AC912" s="17"/>
      <c r="AD912" s="17">
        <v>0.33505727675180502</v>
      </c>
    </row>
    <row r="913" spans="2:30" x14ac:dyDescent="0.35">
      <c r="B913" t="s">
        <v>412</v>
      </c>
      <c r="C913" s="17">
        <v>0.41301174259658002</v>
      </c>
      <c r="D913" s="17">
        <v>0.38812109781996501</v>
      </c>
      <c r="E913" s="17">
        <v>0.42837181664301399</v>
      </c>
      <c r="F913" s="17"/>
      <c r="G913" s="17">
        <v>0.45955478454992199</v>
      </c>
      <c r="H913" s="17">
        <v>0.29148408853170699</v>
      </c>
      <c r="I913" s="17">
        <v>0.19529977935453299</v>
      </c>
      <c r="J913" s="17"/>
      <c r="K913" s="17">
        <v>0.40110735051255703</v>
      </c>
      <c r="L913" s="17">
        <v>0.34013630856606097</v>
      </c>
      <c r="M913" s="17">
        <v>0.43347805943193002</v>
      </c>
      <c r="N913" s="17">
        <v>0.491622798670596</v>
      </c>
      <c r="O913" s="17">
        <v>0.17995933445937001</v>
      </c>
      <c r="P913" s="17">
        <v>0.37241387937635601</v>
      </c>
      <c r="Q913" s="17">
        <v>0.49718395647310298</v>
      </c>
      <c r="R913" s="17">
        <v>0.59766425916744204</v>
      </c>
      <c r="S913" s="17">
        <v>0.63214167188153203</v>
      </c>
      <c r="T913" s="17">
        <v>0.191343726148827</v>
      </c>
      <c r="U913" s="17">
        <v>0.380350067920256</v>
      </c>
      <c r="V913" s="17">
        <v>0.57992930269785803</v>
      </c>
      <c r="W913" s="17"/>
      <c r="X913" s="17">
        <v>0.44615553671004399</v>
      </c>
      <c r="Y913" s="17">
        <v>0.36978504058092598</v>
      </c>
      <c r="Z913" s="17">
        <v>0</v>
      </c>
      <c r="AA913" s="17" t="s">
        <v>295</v>
      </c>
      <c r="AB913" s="17" t="s">
        <v>295</v>
      </c>
      <c r="AC913" s="17"/>
      <c r="AD913" s="17">
        <v>0.35910951459139401</v>
      </c>
    </row>
    <row r="914" spans="2:30" x14ac:dyDescent="0.35">
      <c r="B914" t="s">
        <v>50</v>
      </c>
      <c r="C914" s="17">
        <v>0.11474919821957601</v>
      </c>
      <c r="D914" s="17">
        <v>0.144775355542275</v>
      </c>
      <c r="E914" s="17">
        <v>8.1210664379467695E-2</v>
      </c>
      <c r="F914" s="17"/>
      <c r="G914" s="17">
        <v>0.10569986453082</v>
      </c>
      <c r="H914" s="17">
        <v>0.172438994348285</v>
      </c>
      <c r="I914" s="17">
        <v>9.8860703581202899E-2</v>
      </c>
      <c r="J914" s="17"/>
      <c r="K914" s="17">
        <v>0.208502951613139</v>
      </c>
      <c r="L914" s="17">
        <v>5.04780677252279E-2</v>
      </c>
      <c r="M914" s="17">
        <v>9.8363164496749395E-2</v>
      </c>
      <c r="N914" s="17">
        <v>0.257632842029767</v>
      </c>
      <c r="O914" s="17">
        <v>8.2134353001485597E-2</v>
      </c>
      <c r="P914" s="17">
        <v>0.118795964237406</v>
      </c>
      <c r="Q914" s="17">
        <v>0</v>
      </c>
      <c r="R914" s="17">
        <v>7.8919279875000803E-2</v>
      </c>
      <c r="S914" s="17">
        <v>6.5796401182252703E-2</v>
      </c>
      <c r="T914" s="17">
        <v>0.209427238638873</v>
      </c>
      <c r="U914" s="17">
        <v>0</v>
      </c>
      <c r="V914" s="17">
        <v>0</v>
      </c>
      <c r="W914" s="17"/>
      <c r="X914" s="17">
        <v>0.109362382953441</v>
      </c>
      <c r="Y914" s="17">
        <v>0.117762753684961</v>
      </c>
      <c r="Z914" s="17">
        <v>0</v>
      </c>
      <c r="AA914" s="17" t="s">
        <v>295</v>
      </c>
      <c r="AB914" s="17" t="s">
        <v>295</v>
      </c>
      <c r="AC914" s="17"/>
      <c r="AD914" s="17">
        <v>0.126251054265547</v>
      </c>
    </row>
    <row r="915" spans="2:30"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row>
    <row r="916" spans="2:30" x14ac:dyDescent="0.35">
      <c r="B916" s="6" t="s">
        <v>415</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row>
    <row r="917" spans="2:30" x14ac:dyDescent="0.35">
      <c r="B917" s="26" t="s">
        <v>297</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row>
    <row r="918" spans="2:30" x14ac:dyDescent="0.35">
      <c r="B918" t="s">
        <v>410</v>
      </c>
      <c r="C918" s="17">
        <v>0.17910981356050501</v>
      </c>
      <c r="D918" s="17">
        <v>0.20344426609868499</v>
      </c>
      <c r="E918" s="17">
        <v>0.15569177184378699</v>
      </c>
      <c r="F918" s="17"/>
      <c r="G918" s="17">
        <v>0.15192787792561799</v>
      </c>
      <c r="H918" s="17">
        <v>0.24268745345508</v>
      </c>
      <c r="I918" s="17">
        <v>0.318899731207056</v>
      </c>
      <c r="J918" s="17"/>
      <c r="K918" s="17">
        <v>0.16724341140690899</v>
      </c>
      <c r="L918" s="17">
        <v>0.14781541798466999</v>
      </c>
      <c r="M918" s="17">
        <v>9.2144523736459302E-2</v>
      </c>
      <c r="N918" s="17">
        <v>0.121329480090551</v>
      </c>
      <c r="O918" s="17">
        <v>0.28016266216252</v>
      </c>
      <c r="P918" s="17">
        <v>0.26080216491945601</v>
      </c>
      <c r="Q918" s="17">
        <v>0.134688327587099</v>
      </c>
      <c r="R918" s="17">
        <v>0.15783855975000199</v>
      </c>
      <c r="S918" s="17">
        <v>0.25895423771057702</v>
      </c>
      <c r="T918" s="17">
        <v>0.336871513207745</v>
      </c>
      <c r="U918" s="17">
        <v>0</v>
      </c>
      <c r="V918" s="17">
        <v>0.42007069730214203</v>
      </c>
      <c r="W918" s="17"/>
      <c r="X918" s="17">
        <v>0.160900617112819</v>
      </c>
      <c r="Y918" s="17">
        <v>0.174586155002108</v>
      </c>
      <c r="Z918" s="17">
        <v>1</v>
      </c>
      <c r="AA918" s="17" t="s">
        <v>295</v>
      </c>
      <c r="AB918" s="17" t="s">
        <v>295</v>
      </c>
      <c r="AC918" s="17"/>
      <c r="AD918" s="17">
        <v>0.22563241730224001</v>
      </c>
    </row>
    <row r="919" spans="2:30" x14ac:dyDescent="0.35">
      <c r="B919" t="s">
        <v>411</v>
      </c>
      <c r="C919" s="17">
        <v>0.33092617649816503</v>
      </c>
      <c r="D919" s="17">
        <v>0.33328392977030302</v>
      </c>
      <c r="E919" s="17">
        <v>0.33330827193477502</v>
      </c>
      <c r="F919" s="17"/>
      <c r="G919" s="17">
        <v>0.32846295777253098</v>
      </c>
      <c r="H919" s="17">
        <v>0.307133272056139</v>
      </c>
      <c r="I919" s="17">
        <v>0.39410860949040799</v>
      </c>
      <c r="J919" s="17"/>
      <c r="K919" s="17">
        <v>0.33399574554168598</v>
      </c>
      <c r="L919" s="17">
        <v>0.40262726863335802</v>
      </c>
      <c r="M919" s="17">
        <v>0.34627166215239702</v>
      </c>
      <c r="N919" s="17">
        <v>0.20445504290882499</v>
      </c>
      <c r="O919" s="17">
        <v>0.53987800337810998</v>
      </c>
      <c r="P919" s="17">
        <v>0.363537995272319</v>
      </c>
      <c r="Q919" s="17">
        <v>0.31158521279615398</v>
      </c>
      <c r="R919" s="17">
        <v>0.34582998619496103</v>
      </c>
      <c r="S919" s="17">
        <v>0.117453211833572</v>
      </c>
      <c r="T919" s="17">
        <v>0.26093644570702101</v>
      </c>
      <c r="U919" s="17">
        <v>0.37087601798221398</v>
      </c>
      <c r="V919" s="17">
        <v>0.57992930269785803</v>
      </c>
      <c r="W919" s="17"/>
      <c r="X919" s="17">
        <v>0.33094938491776599</v>
      </c>
      <c r="Y919" s="17">
        <v>0.34529102530370798</v>
      </c>
      <c r="Z919" s="17">
        <v>0</v>
      </c>
      <c r="AA919" s="17" t="s">
        <v>295</v>
      </c>
      <c r="AB919" s="17" t="s">
        <v>295</v>
      </c>
      <c r="AC919" s="17"/>
      <c r="AD919" s="17">
        <v>0.29025594792732601</v>
      </c>
    </row>
    <row r="920" spans="2:30" x14ac:dyDescent="0.35">
      <c r="B920" t="s">
        <v>412</v>
      </c>
      <c r="C920" s="17">
        <v>0.37598845637303502</v>
      </c>
      <c r="D920" s="17">
        <v>0.33416814655452298</v>
      </c>
      <c r="E920" s="17">
        <v>0.41146797580815597</v>
      </c>
      <c r="F920" s="17"/>
      <c r="G920" s="17">
        <v>0.42661254700529799</v>
      </c>
      <c r="H920" s="17">
        <v>0.20759159304573399</v>
      </c>
      <c r="I920" s="17">
        <v>0.201083125502724</v>
      </c>
      <c r="J920" s="17"/>
      <c r="K920" s="17">
        <v>0.360514025408886</v>
      </c>
      <c r="L920" s="17">
        <v>0.39812547362087503</v>
      </c>
      <c r="M920" s="17">
        <v>0.42989750135315002</v>
      </c>
      <c r="N920" s="17">
        <v>0.48069161638119801</v>
      </c>
      <c r="O920" s="17">
        <v>9.7824981457884402E-2</v>
      </c>
      <c r="P920" s="17">
        <v>0.25686387557082002</v>
      </c>
      <c r="Q920" s="17">
        <v>0.44064145332945998</v>
      </c>
      <c r="R920" s="17">
        <v>0.424749266069961</v>
      </c>
      <c r="S920" s="17">
        <v>0.50346955686954198</v>
      </c>
      <c r="T920" s="17">
        <v>0.26860171948933398</v>
      </c>
      <c r="U920" s="17">
        <v>0.56447649545024203</v>
      </c>
      <c r="V920" s="17">
        <v>0</v>
      </c>
      <c r="W920" s="17"/>
      <c r="X920" s="17">
        <v>0.41074796262267699</v>
      </c>
      <c r="Y920" s="17">
        <v>0.354593766222076</v>
      </c>
      <c r="Z920" s="17">
        <v>0</v>
      </c>
      <c r="AA920" s="17" t="s">
        <v>295</v>
      </c>
      <c r="AB920" s="17" t="s">
        <v>295</v>
      </c>
      <c r="AC920" s="17"/>
      <c r="AD920" s="17">
        <v>0.34281726294874199</v>
      </c>
    </row>
    <row r="921" spans="2:30" x14ac:dyDescent="0.35">
      <c r="B921" t="s">
        <v>50</v>
      </c>
      <c r="C921" s="17">
        <v>0.113975553568295</v>
      </c>
      <c r="D921" s="17">
        <v>0.12910365757648901</v>
      </c>
      <c r="E921" s="17">
        <v>9.9531980413280999E-2</v>
      </c>
      <c r="F921" s="17"/>
      <c r="G921" s="17">
        <v>9.2996617296552397E-2</v>
      </c>
      <c r="H921" s="17">
        <v>0.24258768144304699</v>
      </c>
      <c r="I921" s="17">
        <v>8.5908533799812004E-2</v>
      </c>
      <c r="J921" s="17"/>
      <c r="K921" s="17">
        <v>0.138246817642519</v>
      </c>
      <c r="L921" s="17">
        <v>5.14318397610967E-2</v>
      </c>
      <c r="M921" s="17">
        <v>0.131686312757994</v>
      </c>
      <c r="N921" s="17">
        <v>0.193523860619426</v>
      </c>
      <c r="O921" s="17">
        <v>8.2134353001485597E-2</v>
      </c>
      <c r="P921" s="17">
        <v>0.118795964237406</v>
      </c>
      <c r="Q921" s="17">
        <v>0.113085006287287</v>
      </c>
      <c r="R921" s="17">
        <v>7.1582187985076304E-2</v>
      </c>
      <c r="S921" s="17">
        <v>0.120122993586309</v>
      </c>
      <c r="T921" s="17">
        <v>0.13359032159590001</v>
      </c>
      <c r="U921" s="17">
        <v>6.4647486567543599E-2</v>
      </c>
      <c r="V921" s="17">
        <v>0</v>
      </c>
      <c r="W921" s="17"/>
      <c r="X921" s="17">
        <v>9.7402035346738303E-2</v>
      </c>
      <c r="Y921" s="17">
        <v>0.12552905347210699</v>
      </c>
      <c r="Z921" s="17">
        <v>0</v>
      </c>
      <c r="AA921" s="17" t="s">
        <v>295</v>
      </c>
      <c r="AB921" s="17" t="s">
        <v>295</v>
      </c>
      <c r="AC921" s="17"/>
      <c r="AD921" s="17">
        <v>0.14129437182169199</v>
      </c>
    </row>
    <row r="922" spans="2:30" x14ac:dyDescent="0.35">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row>
    <row r="923" spans="2:30" x14ac:dyDescent="0.35">
      <c r="B923" s="6" t="s">
        <v>416</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row>
    <row r="924" spans="2:30" x14ac:dyDescent="0.35">
      <c r="B924" s="26" t="s">
        <v>297</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row>
    <row r="925" spans="2:30" x14ac:dyDescent="0.35">
      <c r="B925" t="s">
        <v>410</v>
      </c>
      <c r="C925" s="17">
        <v>0.112206755528863</v>
      </c>
      <c r="D925" s="17">
        <v>0.114188791571182</v>
      </c>
      <c r="E925" s="17">
        <v>0.11456514614813899</v>
      </c>
      <c r="F925" s="17"/>
      <c r="G925" s="17">
        <v>9.3085054094937003E-2</v>
      </c>
      <c r="H925" s="17">
        <v>0.102466628213621</v>
      </c>
      <c r="I925" s="17">
        <v>0.30363768743757003</v>
      </c>
      <c r="J925" s="17"/>
      <c r="K925" s="17">
        <v>8.7831134226154697E-2</v>
      </c>
      <c r="L925" s="17">
        <v>0.105153189025984</v>
      </c>
      <c r="M925" s="17">
        <v>0.14940127974987899</v>
      </c>
      <c r="N925" s="17">
        <v>0</v>
      </c>
      <c r="O925" s="17">
        <v>0.38379053804353003</v>
      </c>
      <c r="P925" s="17">
        <v>6.7835784974626098E-2</v>
      </c>
      <c r="Q925" s="17">
        <v>6.2174590197436902E-2</v>
      </c>
      <c r="R925" s="17">
        <v>0.15783855975000199</v>
      </c>
      <c r="S925" s="17">
        <v>0.120122993586309</v>
      </c>
      <c r="T925" s="17">
        <v>7.5836917042973198E-2</v>
      </c>
      <c r="U925" s="17">
        <v>0.13744828830886999</v>
      </c>
      <c r="V925" s="17">
        <v>0.18173699078809499</v>
      </c>
      <c r="W925" s="17"/>
      <c r="X925" s="17">
        <v>0.13171506293389901</v>
      </c>
      <c r="Y925" s="17">
        <v>9.1161878951892705E-2</v>
      </c>
      <c r="Z925" s="17">
        <v>0.28169543325557</v>
      </c>
      <c r="AA925" s="17" t="s">
        <v>295</v>
      </c>
      <c r="AB925" s="17" t="s">
        <v>295</v>
      </c>
      <c r="AC925" s="17"/>
      <c r="AD925" s="17">
        <v>0.120549818316337</v>
      </c>
    </row>
    <row r="926" spans="2:30" x14ac:dyDescent="0.35">
      <c r="B926" t="s">
        <v>411</v>
      </c>
      <c r="C926" s="17">
        <v>0.29018760010410499</v>
      </c>
      <c r="D926" s="17">
        <v>0.249727262551179</v>
      </c>
      <c r="E926" s="17">
        <v>0.33671532861246201</v>
      </c>
      <c r="F926" s="17"/>
      <c r="G926" s="17">
        <v>0.286828900925788</v>
      </c>
      <c r="H926" s="17">
        <v>0.36675179382558698</v>
      </c>
      <c r="I926" s="17">
        <v>0.190023104148693</v>
      </c>
      <c r="J926" s="17"/>
      <c r="K926" s="17">
        <v>0.173506030328369</v>
      </c>
      <c r="L926" s="17">
        <v>0.34470886579294402</v>
      </c>
      <c r="M926" s="17">
        <v>0.31693118648125201</v>
      </c>
      <c r="N926" s="17">
        <v>0.12537217964981801</v>
      </c>
      <c r="O926" s="17">
        <v>0.34422804046234101</v>
      </c>
      <c r="P926" s="17">
        <v>0.44095437141161198</v>
      </c>
      <c r="Q926" s="17">
        <v>0.31112269933847297</v>
      </c>
      <c r="R926" s="17">
        <v>0.40233574083255802</v>
      </c>
      <c r="S926" s="17">
        <v>5.3266818337916799E-2</v>
      </c>
      <c r="T926" s="17">
        <v>0.38828256981814302</v>
      </c>
      <c r="U926" s="17">
        <v>0.24469725651063801</v>
      </c>
      <c r="V926" s="17">
        <v>0.60180768809023699</v>
      </c>
      <c r="W926" s="17"/>
      <c r="X926" s="17">
        <v>0.26405072206209801</v>
      </c>
      <c r="Y926" s="17">
        <v>0.330407794175472</v>
      </c>
      <c r="Z926" s="17">
        <v>0</v>
      </c>
      <c r="AA926" s="17" t="s">
        <v>295</v>
      </c>
      <c r="AB926" s="17" t="s">
        <v>295</v>
      </c>
      <c r="AC926" s="17"/>
      <c r="AD926" s="17">
        <v>0.27095223516803302</v>
      </c>
    </row>
    <row r="927" spans="2:30" x14ac:dyDescent="0.35">
      <c r="B927" t="s">
        <v>412</v>
      </c>
      <c r="C927" s="17">
        <v>0.52295004810571399</v>
      </c>
      <c r="D927" s="17">
        <v>0.54659819783499697</v>
      </c>
      <c r="E927" s="17">
        <v>0.48984316609645101</v>
      </c>
      <c r="F927" s="17"/>
      <c r="G927" s="17">
        <v>0.54460735017346495</v>
      </c>
      <c r="H927" s="17">
        <v>0.41684951920496999</v>
      </c>
      <c r="I927" s="17">
        <v>0.50633920841373703</v>
      </c>
      <c r="J927" s="17"/>
      <c r="K927" s="17">
        <v>0.50107572115273502</v>
      </c>
      <c r="L927" s="17">
        <v>0.55013794518107295</v>
      </c>
      <c r="M927" s="17">
        <v>0.46281853510307502</v>
      </c>
      <c r="N927" s="17">
        <v>0.74925564070036399</v>
      </c>
      <c r="O927" s="17">
        <v>0.27198142149412902</v>
      </c>
      <c r="P927" s="17">
        <v>0.41281131458354497</v>
      </c>
      <c r="Q927" s="17">
        <v>0.62670271046408998</v>
      </c>
      <c r="R927" s="17">
        <v>0.43982569941743999</v>
      </c>
      <c r="S927" s="17">
        <v>0.70208718097673595</v>
      </c>
      <c r="T927" s="17">
        <v>0.460043596095911</v>
      </c>
      <c r="U927" s="17">
        <v>0.61785445518049198</v>
      </c>
      <c r="V927" s="17">
        <v>0.21645532112166899</v>
      </c>
      <c r="W927" s="17"/>
      <c r="X927" s="17">
        <v>0.52932170686073599</v>
      </c>
      <c r="Y927" s="17">
        <v>0.50834561102349896</v>
      </c>
      <c r="Z927" s="17">
        <v>0.71830456674443</v>
      </c>
      <c r="AA927" s="17" t="s">
        <v>295</v>
      </c>
      <c r="AB927" s="17" t="s">
        <v>295</v>
      </c>
      <c r="AC927" s="17"/>
      <c r="AD927" s="17">
        <v>0.537724284119933</v>
      </c>
    </row>
    <row r="928" spans="2:30" x14ac:dyDescent="0.35">
      <c r="B928" t="s">
        <v>50</v>
      </c>
      <c r="C928" s="17">
        <v>7.4655596261318402E-2</v>
      </c>
      <c r="D928" s="17">
        <v>8.9485748042642005E-2</v>
      </c>
      <c r="E928" s="17">
        <v>5.8876359142948698E-2</v>
      </c>
      <c r="F928" s="17"/>
      <c r="G928" s="17">
        <v>7.5478694805810306E-2</v>
      </c>
      <c r="H928" s="17">
        <v>0.113932058755823</v>
      </c>
      <c r="I928" s="17">
        <v>0</v>
      </c>
      <c r="J928" s="17"/>
      <c r="K928" s="17">
        <v>0.23758711429274201</v>
      </c>
      <c r="L928" s="17">
        <v>0</v>
      </c>
      <c r="M928" s="17">
        <v>7.0848998665793694E-2</v>
      </c>
      <c r="N928" s="17">
        <v>0.12537217964981801</v>
      </c>
      <c r="O928" s="17">
        <v>0</v>
      </c>
      <c r="P928" s="17">
        <v>7.8398529030216796E-2</v>
      </c>
      <c r="Q928" s="17">
        <v>0</v>
      </c>
      <c r="R928" s="17">
        <v>0</v>
      </c>
      <c r="S928" s="17">
        <v>0.124523007099039</v>
      </c>
      <c r="T928" s="17">
        <v>7.5836917042973198E-2</v>
      </c>
      <c r="U928" s="17">
        <v>0</v>
      </c>
      <c r="V928" s="17">
        <v>0</v>
      </c>
      <c r="W928" s="17"/>
      <c r="X928" s="17">
        <v>7.4912508143267303E-2</v>
      </c>
      <c r="Y928" s="17">
        <v>7.0084715849136295E-2</v>
      </c>
      <c r="Z928" s="17">
        <v>0</v>
      </c>
      <c r="AA928" s="17" t="s">
        <v>295</v>
      </c>
      <c r="AB928" s="17" t="s">
        <v>295</v>
      </c>
      <c r="AC928" s="17"/>
      <c r="AD928" s="17">
        <v>7.0773662395697504E-2</v>
      </c>
    </row>
    <row r="929" spans="2:30"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row>
    <row r="930" spans="2:30" x14ac:dyDescent="0.35">
      <c r="B930" s="6" t="s">
        <v>417</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row>
    <row r="931" spans="2:30" x14ac:dyDescent="0.35">
      <c r="B931" s="26" t="s">
        <v>297</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row>
    <row r="932" spans="2:30" x14ac:dyDescent="0.35">
      <c r="B932" t="s">
        <v>410</v>
      </c>
      <c r="C932" s="17">
        <v>0.14437928806936901</v>
      </c>
      <c r="D932" s="17">
        <v>0.17523278727003899</v>
      </c>
      <c r="E932" s="17">
        <v>0.10202163977819501</v>
      </c>
      <c r="F932" s="17"/>
      <c r="G932" s="17">
        <v>0.133845886373615</v>
      </c>
      <c r="H932" s="17">
        <v>0.13209156902562399</v>
      </c>
      <c r="I932" s="17">
        <v>0.26166279523464198</v>
      </c>
      <c r="J932" s="17"/>
      <c r="K932" s="17">
        <v>0.16431174600563</v>
      </c>
      <c r="L932" s="17">
        <v>0.20573382082508401</v>
      </c>
      <c r="M932" s="17">
        <v>0.160630480952206</v>
      </c>
      <c r="N932" s="17">
        <v>0.12537217964981801</v>
      </c>
      <c r="O932" s="17">
        <v>0.188140575127761</v>
      </c>
      <c r="P932" s="17">
        <v>4.0397435207189102E-2</v>
      </c>
      <c r="Q932" s="17">
        <v>0.19803769305118701</v>
      </c>
      <c r="R932" s="17">
        <v>0</v>
      </c>
      <c r="S932" s="17">
        <v>0.135741910277456</v>
      </c>
      <c r="T932" s="17">
        <v>0.19726338365146101</v>
      </c>
      <c r="U932" s="17">
        <v>6.8724144154435202E-2</v>
      </c>
      <c r="V932" s="17">
        <v>0.38535236696856801</v>
      </c>
      <c r="W932" s="17"/>
      <c r="X932" s="17">
        <v>0.15808819024567999</v>
      </c>
      <c r="Y932" s="17">
        <v>0.109549687948196</v>
      </c>
      <c r="Z932" s="17">
        <v>0.28169543325557</v>
      </c>
      <c r="AA932" s="17" t="s">
        <v>295</v>
      </c>
      <c r="AB932" s="17" t="s">
        <v>295</v>
      </c>
      <c r="AC932" s="17"/>
      <c r="AD932" s="17">
        <v>0.18398797429591399</v>
      </c>
    </row>
    <row r="933" spans="2:30" x14ac:dyDescent="0.35">
      <c r="B933" t="s">
        <v>411</v>
      </c>
      <c r="C933" s="17">
        <v>0.300134958689384</v>
      </c>
      <c r="D933" s="17">
        <v>0.26413680141371498</v>
      </c>
      <c r="E933" s="17">
        <v>0.35041965325720098</v>
      </c>
      <c r="F933" s="17"/>
      <c r="G933" s="17">
        <v>0.30538135692888801</v>
      </c>
      <c r="H933" s="17">
        <v>0.39383098177603898</v>
      </c>
      <c r="I933" s="17">
        <v>9.2033085504953302E-2</v>
      </c>
      <c r="J933" s="17"/>
      <c r="K933" s="17">
        <v>0.15436409300968101</v>
      </c>
      <c r="L933" s="17">
        <v>0.45375436695749999</v>
      </c>
      <c r="M933" s="17">
        <v>0.31084716281949998</v>
      </c>
      <c r="N933" s="17">
        <v>0.257632842029767</v>
      </c>
      <c r="O933" s="17">
        <v>0.35991866891874003</v>
      </c>
      <c r="P933" s="17">
        <v>0.48079201154524898</v>
      </c>
      <c r="Q933" s="17">
        <v>0.180429170080836</v>
      </c>
      <c r="R933" s="17">
        <v>0.56017430058256001</v>
      </c>
      <c r="S933" s="17">
        <v>0.111993424254703</v>
      </c>
      <c r="T933" s="17">
        <v>0.21084831493640699</v>
      </c>
      <c r="U933" s="17">
        <v>0.37112254235284797</v>
      </c>
      <c r="V933" s="17">
        <v>0</v>
      </c>
      <c r="W933" s="17"/>
      <c r="X933" s="17">
        <v>0.32677081540117597</v>
      </c>
      <c r="Y933" s="17">
        <v>0.27245252087648297</v>
      </c>
      <c r="Z933" s="17">
        <v>0</v>
      </c>
      <c r="AA933" s="17" t="s">
        <v>295</v>
      </c>
      <c r="AB933" s="17" t="s">
        <v>295</v>
      </c>
      <c r="AC933" s="17"/>
      <c r="AD933" s="17">
        <v>0.26337133096415699</v>
      </c>
    </row>
    <row r="934" spans="2:30" x14ac:dyDescent="0.35">
      <c r="B934" t="s">
        <v>412</v>
      </c>
      <c r="C934" s="17">
        <v>0.48796279154594902</v>
      </c>
      <c r="D934" s="17">
        <v>0.473543336408698</v>
      </c>
      <c r="E934" s="17">
        <v>0.50220496949547999</v>
      </c>
      <c r="F934" s="17"/>
      <c r="G934" s="17">
        <v>0.51092993142732102</v>
      </c>
      <c r="H934" s="17">
        <v>0.29698350793067901</v>
      </c>
      <c r="I934" s="17">
        <v>0.60445556852018301</v>
      </c>
      <c r="J934" s="17"/>
      <c r="K934" s="17">
        <v>0.43987687478703003</v>
      </c>
      <c r="L934" s="17">
        <v>0.289079972456319</v>
      </c>
      <c r="M934" s="17">
        <v>0.43015919173154499</v>
      </c>
      <c r="N934" s="17">
        <v>0.54884329735080595</v>
      </c>
      <c r="O934" s="17">
        <v>0.369806402952014</v>
      </c>
      <c r="P934" s="17">
        <v>0.44080945942453398</v>
      </c>
      <c r="Q934" s="17">
        <v>0.62153313686797695</v>
      </c>
      <c r="R934" s="17">
        <v>0.43982569941743999</v>
      </c>
      <c r="S934" s="17">
        <v>0.68646826428558805</v>
      </c>
      <c r="T934" s="17">
        <v>0.591888301412132</v>
      </c>
      <c r="U934" s="17">
        <v>0.56015331349271702</v>
      </c>
      <c r="V934" s="17">
        <v>0.61464763303143199</v>
      </c>
      <c r="W934" s="17"/>
      <c r="X934" s="17">
        <v>0.44306478223161599</v>
      </c>
      <c r="Y934" s="17">
        <v>0.55493338082280497</v>
      </c>
      <c r="Z934" s="17">
        <v>0.71830456674443</v>
      </c>
      <c r="AA934" s="17" t="s">
        <v>295</v>
      </c>
      <c r="AB934" s="17" t="s">
        <v>295</v>
      </c>
      <c r="AC934" s="17"/>
      <c r="AD934" s="17">
        <v>0.49077664302061602</v>
      </c>
    </row>
    <row r="935" spans="2:30" x14ac:dyDescent="0.35">
      <c r="B935" t="s">
        <v>50</v>
      </c>
      <c r="C935" s="17">
        <v>6.75229616952987E-2</v>
      </c>
      <c r="D935" s="17">
        <v>8.7087074907548107E-2</v>
      </c>
      <c r="E935" s="17">
        <v>4.5353737469124501E-2</v>
      </c>
      <c r="F935" s="17"/>
      <c r="G935" s="17">
        <v>4.9842825270175403E-2</v>
      </c>
      <c r="H935" s="17">
        <v>0.17709394126765801</v>
      </c>
      <c r="I935" s="17">
        <v>4.18485507402208E-2</v>
      </c>
      <c r="J935" s="17"/>
      <c r="K935" s="17">
        <v>0.24144728619765801</v>
      </c>
      <c r="L935" s="17">
        <v>5.14318397610967E-2</v>
      </c>
      <c r="M935" s="17">
        <v>9.8363164496749395E-2</v>
      </c>
      <c r="N935" s="17">
        <v>6.8151680969608205E-2</v>
      </c>
      <c r="O935" s="17">
        <v>8.2134353001485597E-2</v>
      </c>
      <c r="P935" s="17">
        <v>3.8001093823027701E-2</v>
      </c>
      <c r="Q935" s="17">
        <v>0</v>
      </c>
      <c r="R935" s="17">
        <v>0</v>
      </c>
      <c r="S935" s="17">
        <v>6.5796401182252703E-2</v>
      </c>
      <c r="T935" s="17">
        <v>0</v>
      </c>
      <c r="U935" s="17">
        <v>0</v>
      </c>
      <c r="V935" s="17">
        <v>0</v>
      </c>
      <c r="W935" s="17"/>
      <c r="X935" s="17">
        <v>7.2076212121529107E-2</v>
      </c>
      <c r="Y935" s="17">
        <v>6.3064410352516406E-2</v>
      </c>
      <c r="Z935" s="17">
        <v>0</v>
      </c>
      <c r="AA935" s="17" t="s">
        <v>295</v>
      </c>
      <c r="AB935" s="17" t="s">
        <v>295</v>
      </c>
      <c r="AC935" s="17"/>
      <c r="AD935" s="17">
        <v>6.18640517193116E-2</v>
      </c>
    </row>
    <row r="936" spans="2:30" x14ac:dyDescent="0.35">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row>
    <row r="937" spans="2:30" x14ac:dyDescent="0.35">
      <c r="B937" s="6" t="s">
        <v>418</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row>
    <row r="938" spans="2:30" x14ac:dyDescent="0.35">
      <c r="B938" s="26" t="s">
        <v>297</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row>
    <row r="939" spans="2:30" x14ac:dyDescent="0.35">
      <c r="B939" t="s">
        <v>410</v>
      </c>
      <c r="C939" s="17">
        <v>0.25068479253325399</v>
      </c>
      <c r="D939" s="17">
        <v>0.228567996101631</v>
      </c>
      <c r="E939" s="17">
        <v>0.28098522550310501</v>
      </c>
      <c r="F939" s="17"/>
      <c r="G939" s="17">
        <v>0.25035512738237098</v>
      </c>
      <c r="H939" s="17">
        <v>0.22787577964587</v>
      </c>
      <c r="I939" s="17">
        <v>0.29268368017642898</v>
      </c>
      <c r="J939" s="17"/>
      <c r="K939" s="17">
        <v>0.25507454563306298</v>
      </c>
      <c r="L939" s="17">
        <v>0.20344431132129401</v>
      </c>
      <c r="M939" s="17">
        <v>0.28028917051962099</v>
      </c>
      <c r="N939" s="17">
        <v>0.23981317701023799</v>
      </c>
      <c r="O939" s="17">
        <v>0.45023426258861599</v>
      </c>
      <c r="P939" s="17">
        <v>0.148630655389004</v>
      </c>
      <c r="Q939" s="17">
        <v>0.50798561712301005</v>
      </c>
      <c r="R939" s="17">
        <v>7.8919279875000803E-2</v>
      </c>
      <c r="S939" s="17">
        <v>0.119063219520169</v>
      </c>
      <c r="T939" s="17">
        <v>0.26685610320965503</v>
      </c>
      <c r="U939" s="17">
        <v>0.321574715838856</v>
      </c>
      <c r="V939" s="17">
        <v>0</v>
      </c>
      <c r="W939" s="17"/>
      <c r="X939" s="17">
        <v>0.30012243394770199</v>
      </c>
      <c r="Y939" s="17">
        <v>0.18676045641358199</v>
      </c>
      <c r="Z939" s="17">
        <v>0.28169543325557</v>
      </c>
      <c r="AA939" s="17" t="s">
        <v>295</v>
      </c>
      <c r="AB939" s="17" t="s">
        <v>295</v>
      </c>
      <c r="AC939" s="17"/>
      <c r="AD939" s="17">
        <v>0.29392657195501398</v>
      </c>
    </row>
    <row r="940" spans="2:30" x14ac:dyDescent="0.35">
      <c r="B940" t="s">
        <v>411</v>
      </c>
      <c r="C940" s="17">
        <v>0.32624186431019397</v>
      </c>
      <c r="D940" s="17">
        <v>0.35008281009151798</v>
      </c>
      <c r="E940" s="17">
        <v>0.30083532213838998</v>
      </c>
      <c r="F940" s="17"/>
      <c r="G940" s="17">
        <v>0.317559491141157</v>
      </c>
      <c r="H940" s="17">
        <v>0.32009856431044198</v>
      </c>
      <c r="I940" s="17">
        <v>0.41610379716507001</v>
      </c>
      <c r="J940" s="17"/>
      <c r="K940" s="17">
        <v>0.23398923378890499</v>
      </c>
      <c r="L940" s="17">
        <v>0.30661919406114002</v>
      </c>
      <c r="M940" s="17">
        <v>0.43624321539329702</v>
      </c>
      <c r="N940" s="17">
        <v>0.193523860619426</v>
      </c>
      <c r="O940" s="17">
        <v>0.27198142149412902</v>
      </c>
      <c r="P940" s="17">
        <v>0.52174924182599003</v>
      </c>
      <c r="Q940" s="17">
        <v>0.29914626342191603</v>
      </c>
      <c r="R940" s="17">
        <v>0.33075355284748198</v>
      </c>
      <c r="S940" s="17">
        <v>0.31167082242803601</v>
      </c>
      <c r="T940" s="17">
        <v>0.44787974110849799</v>
      </c>
      <c r="U940" s="17">
        <v>6.4647486567543599E-2</v>
      </c>
      <c r="V940" s="17">
        <v>0.60180768809023699</v>
      </c>
      <c r="W940" s="17"/>
      <c r="X940" s="17">
        <v>0.31481573351157899</v>
      </c>
      <c r="Y940" s="17">
        <v>0.358275959912077</v>
      </c>
      <c r="Z940" s="17">
        <v>0.43758536704435202</v>
      </c>
      <c r="AA940" s="17" t="s">
        <v>295</v>
      </c>
      <c r="AB940" s="17" t="s">
        <v>295</v>
      </c>
      <c r="AC940" s="17"/>
      <c r="AD940" s="17">
        <v>0.319659095731127</v>
      </c>
    </row>
    <row r="941" spans="2:30" x14ac:dyDescent="0.35">
      <c r="B941" t="s">
        <v>412</v>
      </c>
      <c r="C941" s="17">
        <v>0.31244450540013802</v>
      </c>
      <c r="D941" s="17">
        <v>0.28830220076501101</v>
      </c>
      <c r="E941" s="17">
        <v>0.33150069773417701</v>
      </c>
      <c r="F941" s="17"/>
      <c r="G941" s="17">
        <v>0.32587776166593302</v>
      </c>
      <c r="H941" s="17">
        <v>0.279938326416378</v>
      </c>
      <c r="I941" s="17">
        <v>0.24521724012613799</v>
      </c>
      <c r="J941" s="17"/>
      <c r="K941" s="17">
        <v>0.30243326896489298</v>
      </c>
      <c r="L941" s="17">
        <v>0.38935586281846501</v>
      </c>
      <c r="M941" s="17">
        <v>0.18564118120018999</v>
      </c>
      <c r="N941" s="17">
        <v>0.37313910175090897</v>
      </c>
      <c r="O941" s="17">
        <v>0.277784315917254</v>
      </c>
      <c r="P941" s="17">
        <v>0.29161900896197801</v>
      </c>
      <c r="Q941" s="17">
        <v>0.19286811945507401</v>
      </c>
      <c r="R941" s="17">
        <v>0.51874497929244101</v>
      </c>
      <c r="S941" s="17">
        <v>0.44474295095275601</v>
      </c>
      <c r="T941" s="17">
        <v>0.13359032159590001</v>
      </c>
      <c r="U941" s="17">
        <v>0.42702820714137102</v>
      </c>
      <c r="V941" s="17">
        <v>0.39819231190976301</v>
      </c>
      <c r="W941" s="17"/>
      <c r="X941" s="17">
        <v>0.28980905837415599</v>
      </c>
      <c r="Y941" s="17">
        <v>0.36283496848482</v>
      </c>
      <c r="Z941" s="17">
        <v>0</v>
      </c>
      <c r="AA941" s="17" t="s">
        <v>295</v>
      </c>
      <c r="AB941" s="17" t="s">
        <v>295</v>
      </c>
      <c r="AC941" s="17"/>
      <c r="AD941" s="17">
        <v>0.27935687051719998</v>
      </c>
    </row>
    <row r="942" spans="2:30" x14ac:dyDescent="0.35">
      <c r="B942" t="s">
        <v>50</v>
      </c>
      <c r="C942" s="17">
        <v>0.11062883775641399</v>
      </c>
      <c r="D942" s="17">
        <v>0.13304699304184101</v>
      </c>
      <c r="E942" s="17">
        <v>8.6678754624327503E-2</v>
      </c>
      <c r="F942" s="17"/>
      <c r="G942" s="17">
        <v>0.106207619810539</v>
      </c>
      <c r="H942" s="17">
        <v>0.17208732962730999</v>
      </c>
      <c r="I942" s="17">
        <v>4.5995282532362597E-2</v>
      </c>
      <c r="J942" s="17"/>
      <c r="K942" s="17">
        <v>0.208502951613139</v>
      </c>
      <c r="L942" s="17">
        <v>0.100580631799101</v>
      </c>
      <c r="M942" s="17">
        <v>9.7826432886891704E-2</v>
      </c>
      <c r="N942" s="17">
        <v>0.193523860619426</v>
      </c>
      <c r="O942" s="17">
        <v>0</v>
      </c>
      <c r="P942" s="17">
        <v>3.8001093823027701E-2</v>
      </c>
      <c r="Q942" s="17">
        <v>0</v>
      </c>
      <c r="R942" s="17">
        <v>7.1582187985076304E-2</v>
      </c>
      <c r="S942" s="17">
        <v>0.124523007099039</v>
      </c>
      <c r="T942" s="17">
        <v>0.15167383408594601</v>
      </c>
      <c r="U942" s="17">
        <v>0.186749590452229</v>
      </c>
      <c r="V942" s="17">
        <v>0</v>
      </c>
      <c r="W942" s="17"/>
      <c r="X942" s="17">
        <v>9.5252774166563095E-2</v>
      </c>
      <c r="Y942" s="17">
        <v>9.2128615189520993E-2</v>
      </c>
      <c r="Z942" s="17">
        <v>0.28071919970007803</v>
      </c>
      <c r="AA942" s="17" t="s">
        <v>295</v>
      </c>
      <c r="AB942" s="17" t="s">
        <v>295</v>
      </c>
      <c r="AC942" s="17"/>
      <c r="AD942" s="17">
        <v>0.107057461796658</v>
      </c>
    </row>
    <row r="943" spans="2:30" x14ac:dyDescent="0.3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row>
    <row r="944" spans="2:30" x14ac:dyDescent="0.35">
      <c r="B944" s="6" t="s">
        <v>419</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row>
    <row r="945" spans="2:30" x14ac:dyDescent="0.35">
      <c r="B945" s="26" t="s">
        <v>297</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row>
    <row r="946" spans="2:30" x14ac:dyDescent="0.35">
      <c r="B946" t="s">
        <v>410</v>
      </c>
      <c r="C946" s="17">
        <v>0.12880152286153501</v>
      </c>
      <c r="D946" s="17">
        <v>0.136780959763632</v>
      </c>
      <c r="E946" s="17">
        <v>0.124184553128538</v>
      </c>
      <c r="F946" s="17"/>
      <c r="G946" s="17">
        <v>8.8459349848893906E-2</v>
      </c>
      <c r="H946" s="17">
        <v>0.27322507918518202</v>
      </c>
      <c r="I946" s="17">
        <v>0.25070003322270701</v>
      </c>
      <c r="J946" s="17"/>
      <c r="K946" s="17">
        <v>0.13552801583971</v>
      </c>
      <c r="L946" s="17">
        <v>0.14781541798466999</v>
      </c>
      <c r="M946" s="17">
        <v>0.143719370599447</v>
      </c>
      <c r="N946" s="17">
        <v>0</v>
      </c>
      <c r="O946" s="17">
        <v>8.2134353001485597E-2</v>
      </c>
      <c r="P946" s="17">
        <v>0.15271385672471899</v>
      </c>
      <c r="Q946" s="17">
        <v>0.129518753990987</v>
      </c>
      <c r="R946" s="17">
        <v>7.8919279875000803E-2</v>
      </c>
      <c r="S946" s="17">
        <v>0.135741910277456</v>
      </c>
      <c r="T946" s="17">
        <v>0.19726338365146101</v>
      </c>
      <c r="U946" s="17">
        <v>0.133371630721979</v>
      </c>
      <c r="V946" s="17">
        <v>0.38535236696856801</v>
      </c>
      <c r="W946" s="17"/>
      <c r="X946" s="17">
        <v>0.130931437112182</v>
      </c>
      <c r="Y946" s="17">
        <v>0.15140391933292</v>
      </c>
      <c r="Z946" s="17">
        <v>0</v>
      </c>
      <c r="AA946" s="17" t="s">
        <v>295</v>
      </c>
      <c r="AB946" s="17" t="s">
        <v>295</v>
      </c>
      <c r="AC946" s="17"/>
      <c r="AD946" s="17">
        <v>0.14016600682313801</v>
      </c>
    </row>
    <row r="947" spans="2:30" x14ac:dyDescent="0.35">
      <c r="B947" t="s">
        <v>411</v>
      </c>
      <c r="C947" s="17">
        <v>0.32333404798322701</v>
      </c>
      <c r="D947" s="17">
        <v>0.35690210888440499</v>
      </c>
      <c r="E947" s="17">
        <v>0.28531103956524301</v>
      </c>
      <c r="F947" s="17"/>
      <c r="G947" s="17">
        <v>0.313976700751052</v>
      </c>
      <c r="H947" s="17">
        <v>0.29392507411400298</v>
      </c>
      <c r="I947" s="17">
        <v>0.45913171604684999</v>
      </c>
      <c r="J947" s="17"/>
      <c r="K947" s="17">
        <v>0.26956480126102</v>
      </c>
      <c r="L947" s="17">
        <v>0.35774629238528199</v>
      </c>
      <c r="M947" s="17">
        <v>0.30022712721214201</v>
      </c>
      <c r="N947" s="17">
        <v>0.31889604026924501</v>
      </c>
      <c r="O947" s="17">
        <v>0.65577195953765899</v>
      </c>
      <c r="P947" s="17">
        <v>0.40041202421734501</v>
      </c>
      <c r="Q947" s="17">
        <v>0.25621748491916202</v>
      </c>
      <c r="R947" s="17">
        <v>0.25183427297248101</v>
      </c>
      <c r="S947" s="17">
        <v>0.23626552575396301</v>
      </c>
      <c r="T947" s="17">
        <v>0.40229019154298401</v>
      </c>
      <c r="U947" s="17">
        <v>0.18004976994309399</v>
      </c>
      <c r="V947" s="17">
        <v>0.18173699078809499</v>
      </c>
      <c r="W947" s="17"/>
      <c r="X947" s="17">
        <v>0.31382572460041902</v>
      </c>
      <c r="Y947" s="17">
        <v>0.35356132749747199</v>
      </c>
      <c r="Z947" s="17">
        <v>0.71928080029992203</v>
      </c>
      <c r="AA947" s="17" t="s">
        <v>295</v>
      </c>
      <c r="AB947" s="17" t="s">
        <v>295</v>
      </c>
      <c r="AC947" s="17"/>
      <c r="AD947" s="17">
        <v>0.35573569020183898</v>
      </c>
    </row>
    <row r="948" spans="2:30" x14ac:dyDescent="0.35">
      <c r="B948" t="s">
        <v>412</v>
      </c>
      <c r="C948" s="17">
        <v>0.43489607608680297</v>
      </c>
      <c r="D948" s="17">
        <v>0.39890404927427398</v>
      </c>
      <c r="E948" s="17">
        <v>0.46546639208236301</v>
      </c>
      <c r="F948" s="17"/>
      <c r="G948" s="17">
        <v>0.49069673870703301</v>
      </c>
      <c r="H948" s="17">
        <v>0.26973414194207201</v>
      </c>
      <c r="I948" s="17">
        <v>0.20714481416038699</v>
      </c>
      <c r="J948" s="17"/>
      <c r="K948" s="17">
        <v>0.29559200385608803</v>
      </c>
      <c r="L948" s="17">
        <v>0.49443828963004799</v>
      </c>
      <c r="M948" s="17">
        <v>0.39528840413766703</v>
      </c>
      <c r="N948" s="17">
        <v>0.612952278761147</v>
      </c>
      <c r="O948" s="17">
        <v>0.17995933445937001</v>
      </c>
      <c r="P948" s="17">
        <v>0.37495513274759601</v>
      </c>
      <c r="Q948" s="17">
        <v>0.433834591009016</v>
      </c>
      <c r="R948" s="17">
        <v>0.59766425916744204</v>
      </c>
      <c r="S948" s="17">
        <v>0.50346955686954198</v>
      </c>
      <c r="T948" s="17">
        <v>0.32460950776258202</v>
      </c>
      <c r="U948" s="17">
        <v>0.61785445518049198</v>
      </c>
      <c r="V948" s="17">
        <v>0.43291064224333697</v>
      </c>
      <c r="W948" s="17"/>
      <c r="X948" s="17">
        <v>0.45848009594675798</v>
      </c>
      <c r="Y948" s="17">
        <v>0.36665520650935002</v>
      </c>
      <c r="Z948" s="17">
        <v>0.28071919970007803</v>
      </c>
      <c r="AA948" s="17" t="s">
        <v>295</v>
      </c>
      <c r="AB948" s="17" t="s">
        <v>295</v>
      </c>
      <c r="AC948" s="17"/>
      <c r="AD948" s="17">
        <v>0.38276260897395198</v>
      </c>
    </row>
    <row r="949" spans="2:30" x14ac:dyDescent="0.35">
      <c r="B949" t="s">
        <v>50</v>
      </c>
      <c r="C949" s="17">
        <v>0.112968353068435</v>
      </c>
      <c r="D949" s="17">
        <v>0.107412882077689</v>
      </c>
      <c r="E949" s="17">
        <v>0.12503801522385599</v>
      </c>
      <c r="F949" s="17"/>
      <c r="G949" s="17">
        <v>0.10686721069302201</v>
      </c>
      <c r="H949" s="17">
        <v>0.16311570475874301</v>
      </c>
      <c r="I949" s="17">
        <v>8.3023436570055398E-2</v>
      </c>
      <c r="J949" s="17"/>
      <c r="K949" s="17">
        <v>0.299315179043182</v>
      </c>
      <c r="L949" s="17">
        <v>0</v>
      </c>
      <c r="M949" s="17">
        <v>0.16076509805074399</v>
      </c>
      <c r="N949" s="17">
        <v>6.8151680969608205E-2</v>
      </c>
      <c r="O949" s="17">
        <v>8.2134353001485597E-2</v>
      </c>
      <c r="P949" s="17">
        <v>7.1918986310340702E-2</v>
      </c>
      <c r="Q949" s="17">
        <v>0.180429170080836</v>
      </c>
      <c r="R949" s="17">
        <v>7.1582187985076304E-2</v>
      </c>
      <c r="S949" s="17">
        <v>0.124523007099039</v>
      </c>
      <c r="T949" s="17">
        <v>7.5836917042973198E-2</v>
      </c>
      <c r="U949" s="17">
        <v>6.8724144154435202E-2</v>
      </c>
      <c r="V949" s="17">
        <v>0</v>
      </c>
      <c r="W949" s="17"/>
      <c r="X949" s="17">
        <v>9.6762742340641403E-2</v>
      </c>
      <c r="Y949" s="17">
        <v>0.128379546660258</v>
      </c>
      <c r="Z949" s="17">
        <v>0</v>
      </c>
      <c r="AA949" s="17" t="s">
        <v>295</v>
      </c>
      <c r="AB949" s="17" t="s">
        <v>295</v>
      </c>
      <c r="AC949" s="17"/>
      <c r="AD949" s="17">
        <v>0.121335694001071</v>
      </c>
    </row>
    <row r="950" spans="2:30" x14ac:dyDescent="0.35">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row>
    <row r="951" spans="2:30" x14ac:dyDescent="0.35">
      <c r="B951" s="6" t="s">
        <v>420</v>
      </c>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row>
    <row r="952" spans="2:30" x14ac:dyDescent="0.35">
      <c r="B952" s="26" t="s">
        <v>297</v>
      </c>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row>
    <row r="953" spans="2:30" x14ac:dyDescent="0.35">
      <c r="B953" t="s">
        <v>410</v>
      </c>
      <c r="C953" s="17">
        <v>0.26592580776752101</v>
      </c>
      <c r="D953" s="17">
        <v>0.23286643532968099</v>
      </c>
      <c r="E953" s="17">
        <v>0.30099373923119399</v>
      </c>
      <c r="F953" s="17"/>
      <c r="G953" s="17">
        <v>0.25088729402597099</v>
      </c>
      <c r="H953" s="17">
        <v>0.327610012014103</v>
      </c>
      <c r="I953" s="17">
        <v>0.29795442131447097</v>
      </c>
      <c r="J953" s="17"/>
      <c r="K953" s="17">
        <v>0.29712559562510799</v>
      </c>
      <c r="L953" s="17">
        <v>0.34897668158287098</v>
      </c>
      <c r="M953" s="17">
        <v>0.34491952842512502</v>
      </c>
      <c r="N953" s="17">
        <v>0.17854997877076101</v>
      </c>
      <c r="O953" s="17">
        <v>0.27027492812924597</v>
      </c>
      <c r="P953" s="17">
        <v>0.33765874598519802</v>
      </c>
      <c r="Q953" s="17">
        <v>0.31112269933847297</v>
      </c>
      <c r="R953" s="17">
        <v>0.15783855975000199</v>
      </c>
      <c r="S953" s="17">
        <v>0.17753891983717701</v>
      </c>
      <c r="T953" s="17">
        <v>0.40044642480555498</v>
      </c>
      <c r="U953" s="17">
        <v>5.8775352081400098E-2</v>
      </c>
      <c r="V953" s="17">
        <v>0</v>
      </c>
      <c r="W953" s="17"/>
      <c r="X953" s="17">
        <v>0.31169422730281299</v>
      </c>
      <c r="Y953" s="17">
        <v>0.21145988383598099</v>
      </c>
      <c r="Z953" s="17">
        <v>0.28169543325557</v>
      </c>
      <c r="AA953" s="17" t="s">
        <v>295</v>
      </c>
      <c r="AB953" s="17" t="s">
        <v>295</v>
      </c>
      <c r="AC953" s="17"/>
      <c r="AD953" s="17">
        <v>0.33489917581180301</v>
      </c>
    </row>
    <row r="954" spans="2:30" x14ac:dyDescent="0.35">
      <c r="B954" t="s">
        <v>411</v>
      </c>
      <c r="C954" s="17">
        <v>0.30597338511622502</v>
      </c>
      <c r="D954" s="17">
        <v>0.32219408627912499</v>
      </c>
      <c r="E954" s="17">
        <v>0.28946536230865499</v>
      </c>
      <c r="F954" s="17"/>
      <c r="G954" s="17">
        <v>0.27142434743285798</v>
      </c>
      <c r="H954" s="17">
        <v>0.39530327157113998</v>
      </c>
      <c r="I954" s="17">
        <v>0.46908650082314501</v>
      </c>
      <c r="J954" s="17"/>
      <c r="K954" s="17">
        <v>0.22852982668782701</v>
      </c>
      <c r="L954" s="17">
        <v>0.238672666945491</v>
      </c>
      <c r="M954" s="17">
        <v>0.31652907196993202</v>
      </c>
      <c r="N954" s="17">
        <v>0.329827222558643</v>
      </c>
      <c r="O954" s="17">
        <v>0.369806402952014</v>
      </c>
      <c r="P954" s="17">
        <v>0.363537995272319</v>
      </c>
      <c r="Q954" s="17">
        <v>0.259037507981973</v>
      </c>
      <c r="R954" s="17">
        <v>0.22942074773507801</v>
      </c>
      <c r="S954" s="17">
        <v>0.25319512211102901</v>
      </c>
      <c r="T954" s="17">
        <v>0.390126336555572</v>
      </c>
      <c r="U954" s="17">
        <v>0.19107277240975401</v>
      </c>
      <c r="V954" s="17">
        <v>0.81826300921190498</v>
      </c>
      <c r="W954" s="17"/>
      <c r="X954" s="17">
        <v>0.23937196458571</v>
      </c>
      <c r="Y954" s="17">
        <v>0.36580909361045499</v>
      </c>
      <c r="Z954" s="17">
        <v>0.71830456674443</v>
      </c>
      <c r="AA954" s="17" t="s">
        <v>295</v>
      </c>
      <c r="AB954" s="17" t="s">
        <v>295</v>
      </c>
      <c r="AC954" s="17"/>
      <c r="AD954" s="17">
        <v>0.269246043428646</v>
      </c>
    </row>
    <row r="955" spans="2:30" x14ac:dyDescent="0.35">
      <c r="B955" t="s">
        <v>412</v>
      </c>
      <c r="C955" s="17">
        <v>0.33741830444534898</v>
      </c>
      <c r="D955" s="17">
        <v>0.33880843609965</v>
      </c>
      <c r="E955" s="17">
        <v>0.33473127535596497</v>
      </c>
      <c r="F955" s="17"/>
      <c r="G955" s="17">
        <v>0.39958850200067902</v>
      </c>
      <c r="H955" s="17">
        <v>9.0543801020662396E-2</v>
      </c>
      <c r="I955" s="17">
        <v>0.191110527122163</v>
      </c>
      <c r="J955" s="17"/>
      <c r="K955" s="17">
        <v>0.30403250416105498</v>
      </c>
      <c r="L955" s="17">
        <v>0.306243690409785</v>
      </c>
      <c r="M955" s="17">
        <v>0.20686508684694899</v>
      </c>
      <c r="N955" s="17">
        <v>0.30903012034056798</v>
      </c>
      <c r="O955" s="17">
        <v>0.35991866891874003</v>
      </c>
      <c r="P955" s="17">
        <v>0.26080216491945601</v>
      </c>
      <c r="Q955" s="17">
        <v>0.37329728953591002</v>
      </c>
      <c r="R955" s="17">
        <v>0.61274069251492103</v>
      </c>
      <c r="S955" s="17">
        <v>0.50346955686954198</v>
      </c>
      <c r="T955" s="17">
        <v>0.209427238638873</v>
      </c>
      <c r="U955" s="17">
        <v>0.61678024478686699</v>
      </c>
      <c r="V955" s="17">
        <v>0.18173699078809499</v>
      </c>
      <c r="W955" s="17"/>
      <c r="X955" s="17">
        <v>0.36423749964884999</v>
      </c>
      <c r="Y955" s="17">
        <v>0.34757300682605502</v>
      </c>
      <c r="Z955" s="17">
        <v>0</v>
      </c>
      <c r="AA955" s="17" t="s">
        <v>295</v>
      </c>
      <c r="AB955" s="17" t="s">
        <v>295</v>
      </c>
      <c r="AC955" s="17"/>
      <c r="AD955" s="17">
        <v>0.28787058374132801</v>
      </c>
    </row>
    <row r="956" spans="2:30" x14ac:dyDescent="0.35">
      <c r="B956" t="s">
        <v>50</v>
      </c>
      <c r="C956" s="17">
        <v>9.0682502670904705E-2</v>
      </c>
      <c r="D956" s="17">
        <v>0.10613104229154401</v>
      </c>
      <c r="E956" s="17">
        <v>7.4809623104185499E-2</v>
      </c>
      <c r="F956" s="17"/>
      <c r="G956" s="17">
        <v>7.8099856540491897E-2</v>
      </c>
      <c r="H956" s="17">
        <v>0.18654291539409401</v>
      </c>
      <c r="I956" s="17">
        <v>4.18485507402208E-2</v>
      </c>
      <c r="J956" s="17"/>
      <c r="K956" s="17">
        <v>0.17031207352601099</v>
      </c>
      <c r="L956" s="17">
        <v>0.106106961061852</v>
      </c>
      <c r="M956" s="17">
        <v>0.131686312757994</v>
      </c>
      <c r="N956" s="17">
        <v>0.18259267833002801</v>
      </c>
      <c r="O956" s="17">
        <v>0</v>
      </c>
      <c r="P956" s="17">
        <v>3.8001093823027701E-2</v>
      </c>
      <c r="Q956" s="17">
        <v>5.65425031436433E-2</v>
      </c>
      <c r="R956" s="17">
        <v>0</v>
      </c>
      <c r="S956" s="17">
        <v>6.5796401182252703E-2</v>
      </c>
      <c r="T956" s="17">
        <v>0</v>
      </c>
      <c r="U956" s="17">
        <v>0.133371630721979</v>
      </c>
      <c r="V956" s="17">
        <v>0</v>
      </c>
      <c r="W956" s="17"/>
      <c r="X956" s="17">
        <v>8.4696308462626907E-2</v>
      </c>
      <c r="Y956" s="17">
        <v>7.5158015727508298E-2</v>
      </c>
      <c r="Z956" s="17">
        <v>0</v>
      </c>
      <c r="AA956" s="17" t="s">
        <v>295</v>
      </c>
      <c r="AB956" s="17" t="s">
        <v>295</v>
      </c>
      <c r="AC956" s="17"/>
      <c r="AD956" s="17">
        <v>0.107984197018222</v>
      </c>
    </row>
    <row r="957" spans="2:30"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row>
    <row r="958" spans="2:30" x14ac:dyDescent="0.35">
      <c r="B958" s="6" t="s">
        <v>421</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row>
    <row r="959" spans="2:30" x14ac:dyDescent="0.35">
      <c r="B959" s="26" t="s">
        <v>297</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row>
    <row r="960" spans="2:30" x14ac:dyDescent="0.35">
      <c r="B960" t="s">
        <v>410</v>
      </c>
      <c r="C960" s="17">
        <v>0.28091368980562198</v>
      </c>
      <c r="D960" s="17">
        <v>0.26162836182814703</v>
      </c>
      <c r="E960" s="17">
        <v>0.30889954165730399</v>
      </c>
      <c r="F960" s="17"/>
      <c r="G960" s="17">
        <v>0.28817556057149901</v>
      </c>
      <c r="H960" s="17">
        <v>0.22120585200940299</v>
      </c>
      <c r="I960" s="17">
        <v>0.31658985721896099</v>
      </c>
      <c r="J960" s="17"/>
      <c r="K960" s="17">
        <v>0.28706393463590801</v>
      </c>
      <c r="L960" s="17">
        <v>0.36231884961216498</v>
      </c>
      <c r="M960" s="17">
        <v>0.34269110407361603</v>
      </c>
      <c r="N960" s="17">
        <v>0.23981317701023799</v>
      </c>
      <c r="O960" s="17">
        <v>0.352409281130732</v>
      </c>
      <c r="P960" s="17">
        <v>0.34174194732091201</v>
      </c>
      <c r="Q960" s="17">
        <v>0.25340542092817903</v>
      </c>
      <c r="R960" s="17">
        <v>0.17291499309748001</v>
      </c>
      <c r="S960" s="17">
        <v>0.18900872861537299</v>
      </c>
      <c r="T960" s="17">
        <v>0.26685610320965503</v>
      </c>
      <c r="U960" s="17">
        <v>0.12642528584220999</v>
      </c>
      <c r="V960" s="17">
        <v>0.39819231190976301</v>
      </c>
      <c r="W960" s="17"/>
      <c r="X960" s="17">
        <v>0.29543604342143698</v>
      </c>
      <c r="Y960" s="17">
        <v>0.24826547016230499</v>
      </c>
      <c r="Z960" s="17">
        <v>0.56241463295564798</v>
      </c>
      <c r="AA960" s="17" t="s">
        <v>295</v>
      </c>
      <c r="AB960" s="17" t="s">
        <v>295</v>
      </c>
      <c r="AC960" s="17"/>
      <c r="AD960" s="17">
        <v>0.33078979274813503</v>
      </c>
    </row>
    <row r="961" spans="2:30" x14ac:dyDescent="0.35">
      <c r="B961" t="s">
        <v>411</v>
      </c>
      <c r="C961" s="17">
        <v>0.31094928888920997</v>
      </c>
      <c r="D961" s="17">
        <v>0.313241072850649</v>
      </c>
      <c r="E961" s="17">
        <v>0.31254312497755299</v>
      </c>
      <c r="F961" s="17"/>
      <c r="G961" s="17">
        <v>0.30329705827287401</v>
      </c>
      <c r="H961" s="17">
        <v>0.35295142118860301</v>
      </c>
      <c r="I961" s="17">
        <v>0.30910412958643302</v>
      </c>
      <c r="J961" s="17"/>
      <c r="K961" s="17">
        <v>0.34368110713655597</v>
      </c>
      <c r="L961" s="17">
        <v>0.39938398709369899</v>
      </c>
      <c r="M961" s="17">
        <v>0.33288647058367199</v>
      </c>
      <c r="N961" s="17">
        <v>0.32578452299937499</v>
      </c>
      <c r="O961" s="17">
        <v>0.17995933445937001</v>
      </c>
      <c r="P961" s="17">
        <v>0.37157663847251099</v>
      </c>
      <c r="Q961" s="17">
        <v>0.24941062259871699</v>
      </c>
      <c r="R961" s="17">
        <v>0.23675783962500199</v>
      </c>
      <c r="S961" s="17">
        <v>0.230506410154415</v>
      </c>
      <c r="T961" s="17">
        <v>0.43429480982355201</v>
      </c>
      <c r="U961" s="17">
        <v>0.202095774876414</v>
      </c>
      <c r="V961" s="17">
        <v>0.18173699078809499</v>
      </c>
      <c r="W961" s="17"/>
      <c r="X961" s="17">
        <v>0.322581000397337</v>
      </c>
      <c r="Y961" s="17">
        <v>0.31227138369583102</v>
      </c>
      <c r="Z961" s="17">
        <v>0.43758536704435202</v>
      </c>
      <c r="AA961" s="17" t="s">
        <v>295</v>
      </c>
      <c r="AB961" s="17" t="s">
        <v>295</v>
      </c>
      <c r="AC961" s="17"/>
      <c r="AD961" s="17">
        <v>0.28439785837769699</v>
      </c>
    </row>
    <row r="962" spans="2:30" x14ac:dyDescent="0.35">
      <c r="B962" t="s">
        <v>412</v>
      </c>
      <c r="C962" s="17">
        <v>0.31212729508261899</v>
      </c>
      <c r="D962" s="17">
        <v>0.30781515056901398</v>
      </c>
      <c r="E962" s="17">
        <v>0.30570814282992298</v>
      </c>
      <c r="F962" s="17"/>
      <c r="G962" s="17">
        <v>0.30548922860609301</v>
      </c>
      <c r="H962" s="17">
        <v>0.33815801632815201</v>
      </c>
      <c r="I962" s="17">
        <v>0.32831073066224298</v>
      </c>
      <c r="J962" s="17"/>
      <c r="K962" s="17">
        <v>0.29899882425691598</v>
      </c>
      <c r="L962" s="17">
        <v>0.19239165279579101</v>
      </c>
      <c r="M962" s="17">
        <v>0.25357342667691801</v>
      </c>
      <c r="N962" s="17">
        <v>0.24087843937096001</v>
      </c>
      <c r="O962" s="17">
        <v>0.38549703140841302</v>
      </c>
      <c r="P962" s="17">
        <v>0.24868032038354901</v>
      </c>
      <c r="Q962" s="17">
        <v>0.42983979267955402</v>
      </c>
      <c r="R962" s="17">
        <v>0.51874497929244101</v>
      </c>
      <c r="S962" s="17">
        <v>0.45181274621822198</v>
      </c>
      <c r="T962" s="17">
        <v>0.14717525288084701</v>
      </c>
      <c r="U962" s="17">
        <v>0.48472934882914698</v>
      </c>
      <c r="V962" s="17">
        <v>0.42007069730214203</v>
      </c>
      <c r="W962" s="17"/>
      <c r="X962" s="17">
        <v>0.306328191082961</v>
      </c>
      <c r="Y962" s="17">
        <v>0.34616365693546902</v>
      </c>
      <c r="Z962" s="17">
        <v>0</v>
      </c>
      <c r="AA962" s="17" t="s">
        <v>295</v>
      </c>
      <c r="AB962" s="17" t="s">
        <v>295</v>
      </c>
      <c r="AC962" s="17"/>
      <c r="AD962" s="17">
        <v>0.28162180748707799</v>
      </c>
    </row>
    <row r="963" spans="2:30" x14ac:dyDescent="0.35">
      <c r="B963" t="s">
        <v>50</v>
      </c>
      <c r="C963" s="17">
        <v>9.60097262225489E-2</v>
      </c>
      <c r="D963" s="17">
        <v>0.11731541475219</v>
      </c>
      <c r="E963" s="17">
        <v>7.2849190535219904E-2</v>
      </c>
      <c r="F963" s="17"/>
      <c r="G963" s="17">
        <v>0.103038152549534</v>
      </c>
      <c r="H963" s="17">
        <v>8.7684710473842395E-2</v>
      </c>
      <c r="I963" s="17">
        <v>4.5995282532362597E-2</v>
      </c>
      <c r="J963" s="17"/>
      <c r="K963" s="17">
        <v>7.02561339706195E-2</v>
      </c>
      <c r="L963" s="17">
        <v>4.5905510498345001E-2</v>
      </c>
      <c r="M963" s="17">
        <v>7.0848998665793694E-2</v>
      </c>
      <c r="N963" s="17">
        <v>0.193523860619426</v>
      </c>
      <c r="O963" s="17">
        <v>8.2134353001485597E-2</v>
      </c>
      <c r="P963" s="17">
        <v>3.8001093823027701E-2</v>
      </c>
      <c r="Q963" s="17">
        <v>6.73441637935496E-2</v>
      </c>
      <c r="R963" s="17">
        <v>7.1582187985076304E-2</v>
      </c>
      <c r="S963" s="17">
        <v>0.12867211501199</v>
      </c>
      <c r="T963" s="17">
        <v>0.15167383408594601</v>
      </c>
      <c r="U963" s="17">
        <v>0.186749590452229</v>
      </c>
      <c r="V963" s="17">
        <v>0</v>
      </c>
      <c r="W963" s="17"/>
      <c r="X963" s="17">
        <v>7.5654765098265297E-2</v>
      </c>
      <c r="Y963" s="17">
        <v>9.3299489206394901E-2</v>
      </c>
      <c r="Z963" s="17">
        <v>0</v>
      </c>
      <c r="AA963" s="17" t="s">
        <v>295</v>
      </c>
      <c r="AB963" s="17" t="s">
        <v>295</v>
      </c>
      <c r="AC963" s="17"/>
      <c r="AD963" s="17">
        <v>0.103190541387089</v>
      </c>
    </row>
    <row r="964" spans="2:30" x14ac:dyDescent="0.35">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row>
    <row r="965" spans="2:30" x14ac:dyDescent="0.35">
      <c r="B965" s="6" t="s">
        <v>173</v>
      </c>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row>
    <row r="966" spans="2:30" x14ac:dyDescent="0.35">
      <c r="B966" s="26" t="s">
        <v>52</v>
      </c>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row>
    <row r="967" spans="2:30" x14ac:dyDescent="0.35">
      <c r="B967" t="s">
        <v>422</v>
      </c>
      <c r="C967" s="17">
        <v>0.51957821129599402</v>
      </c>
      <c r="D967" s="17">
        <v>0.50001481445271001</v>
      </c>
      <c r="E967" s="17">
        <v>0.54459682704636803</v>
      </c>
      <c r="F967" s="17"/>
      <c r="G967" s="17">
        <v>0.46232045118964898</v>
      </c>
      <c r="H967" s="17">
        <v>0.50813286176061401</v>
      </c>
      <c r="I967" s="17">
        <v>0.58042222937576504</v>
      </c>
      <c r="J967" s="17"/>
      <c r="K967" s="17">
        <v>0.51567455937625695</v>
      </c>
      <c r="L967" s="17">
        <v>0.51483453922945999</v>
      </c>
      <c r="M967" s="17">
        <v>0.60151281910952703</v>
      </c>
      <c r="N967" s="17">
        <v>0.47509636264549898</v>
      </c>
      <c r="O967" s="17">
        <v>0.40387825266614902</v>
      </c>
      <c r="P967" s="17">
        <v>0.54648255933895495</v>
      </c>
      <c r="Q967" s="17">
        <v>0.48456311334340102</v>
      </c>
      <c r="R967" s="17">
        <v>0.67076351455366501</v>
      </c>
      <c r="S967" s="17">
        <v>0.46061134975365797</v>
      </c>
      <c r="T967" s="17">
        <v>0.564625742282714</v>
      </c>
      <c r="U967" s="17">
        <v>0.68479109073391098</v>
      </c>
      <c r="V967" s="17">
        <v>0.40959709864330501</v>
      </c>
      <c r="W967" s="17"/>
      <c r="X967" s="17">
        <v>0.46378345600752102</v>
      </c>
      <c r="Y967" s="17">
        <v>0.52299552220003798</v>
      </c>
      <c r="Z967" s="17">
        <v>0.59016699194304001</v>
      </c>
      <c r="AA967" s="17">
        <v>0.52070971776800601</v>
      </c>
      <c r="AB967" s="17">
        <v>0.52607576181858695</v>
      </c>
      <c r="AC967" s="17"/>
      <c r="AD967" s="17">
        <v>0.52313679737583596</v>
      </c>
    </row>
    <row r="968" spans="2:30" x14ac:dyDescent="0.35">
      <c r="B968" t="s">
        <v>423</v>
      </c>
      <c r="C968" s="17">
        <v>0.33188876253612898</v>
      </c>
      <c r="D968" s="17">
        <v>0.35522765081723501</v>
      </c>
      <c r="E968" s="17">
        <v>0.30129976742110298</v>
      </c>
      <c r="F968" s="17"/>
      <c r="G968" s="17">
        <v>0.38388491525826302</v>
      </c>
      <c r="H968" s="17">
        <v>0.34891000492886298</v>
      </c>
      <c r="I968" s="17">
        <v>0.27051151101408299</v>
      </c>
      <c r="J968" s="17"/>
      <c r="K968" s="17">
        <v>0.34450369969525202</v>
      </c>
      <c r="L968" s="17">
        <v>0.25901436331442401</v>
      </c>
      <c r="M968" s="17">
        <v>0.29160789621427102</v>
      </c>
      <c r="N968" s="17">
        <v>0.29520574287568202</v>
      </c>
      <c r="O968" s="17">
        <v>0.47603605915146902</v>
      </c>
      <c r="P968" s="17">
        <v>0.28625380372682802</v>
      </c>
      <c r="Q968" s="17">
        <v>0.379711858381167</v>
      </c>
      <c r="R968" s="17">
        <v>0.24253269982952699</v>
      </c>
      <c r="S968" s="17">
        <v>0.42413594859089399</v>
      </c>
      <c r="T968" s="17">
        <v>0.35054797830032602</v>
      </c>
      <c r="U968" s="17">
        <v>0.268678869094851</v>
      </c>
      <c r="V968" s="17">
        <v>0.26886005992151402</v>
      </c>
      <c r="W968" s="17"/>
      <c r="X968" s="17">
        <v>0.38097743568604397</v>
      </c>
      <c r="Y968" s="17">
        <v>0.33016668413242101</v>
      </c>
      <c r="Z968" s="17">
        <v>0.28746194901403699</v>
      </c>
      <c r="AA968" s="17">
        <v>0.33008489821797798</v>
      </c>
      <c r="AB968" s="17">
        <v>0.141321009383095</v>
      </c>
      <c r="AC968" s="17"/>
      <c r="AD968" s="17">
        <v>0.34914711624450601</v>
      </c>
    </row>
    <row r="969" spans="2:30" x14ac:dyDescent="0.35">
      <c r="B969" t="s">
        <v>50</v>
      </c>
      <c r="C969" s="17">
        <v>0.148533026167877</v>
      </c>
      <c r="D969" s="17">
        <v>0.14475753473005501</v>
      </c>
      <c r="E969" s="17">
        <v>0.15410340553252899</v>
      </c>
      <c r="F969" s="17"/>
      <c r="G969" s="17">
        <v>0.153794633552087</v>
      </c>
      <c r="H969" s="17">
        <v>0.14295713331052301</v>
      </c>
      <c r="I969" s="17">
        <v>0.14906625961015199</v>
      </c>
      <c r="J969" s="17"/>
      <c r="K969" s="17">
        <v>0.13982174092849101</v>
      </c>
      <c r="L969" s="17">
        <v>0.226151097456116</v>
      </c>
      <c r="M969" s="17">
        <v>0.106879284676202</v>
      </c>
      <c r="N969" s="17">
        <v>0.229697894478819</v>
      </c>
      <c r="O969" s="17">
        <v>0.12008568818238199</v>
      </c>
      <c r="P969" s="17">
        <v>0.167263636934217</v>
      </c>
      <c r="Q969" s="17">
        <v>0.13572502827543201</v>
      </c>
      <c r="R969" s="17">
        <v>8.6703785616807902E-2</v>
      </c>
      <c r="S969" s="17">
        <v>0.115252701655447</v>
      </c>
      <c r="T969" s="17">
        <v>8.4826279416960498E-2</v>
      </c>
      <c r="U969" s="17">
        <v>4.6530040171238303E-2</v>
      </c>
      <c r="V969" s="17">
        <v>0.32154284143518103</v>
      </c>
      <c r="W969" s="17"/>
      <c r="X969" s="17">
        <v>0.155239108306436</v>
      </c>
      <c r="Y969" s="17">
        <v>0.14683779366754099</v>
      </c>
      <c r="Z969" s="17">
        <v>0.122371059042923</v>
      </c>
      <c r="AA969" s="17">
        <v>0.14920538401401501</v>
      </c>
      <c r="AB969" s="17">
        <v>0.332603228798318</v>
      </c>
      <c r="AC969" s="17"/>
      <c r="AD969" s="17">
        <v>0.12771608637965801</v>
      </c>
    </row>
    <row r="970" spans="2:30" x14ac:dyDescent="0.35">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row>
    <row r="971" spans="2:30"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51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45</v>
      </c>
      <c r="C9" s="17">
        <v>3.9194574038323098E-2</v>
      </c>
      <c r="D9" s="17">
        <v>4.9566199761278899E-2</v>
      </c>
      <c r="E9" s="17">
        <v>2.9072942838841102E-2</v>
      </c>
      <c r="F9" s="17"/>
      <c r="G9" s="17">
        <v>2.9839675060313601E-2</v>
      </c>
      <c r="H9" s="17">
        <v>4.29705939520236E-2</v>
      </c>
      <c r="I9" s="17">
        <v>4.3918128436063499E-2</v>
      </c>
      <c r="J9" s="17"/>
      <c r="K9" s="17">
        <v>4.3934425351426797E-2</v>
      </c>
      <c r="L9" s="17">
        <v>3.0286719023085301E-2</v>
      </c>
      <c r="M9" s="17">
        <v>0</v>
      </c>
      <c r="N9" s="17">
        <v>7.5586657910148694E-2</v>
      </c>
      <c r="O9" s="17">
        <v>1.67326625197881E-2</v>
      </c>
      <c r="P9" s="17">
        <v>7.9549068906660803E-2</v>
      </c>
      <c r="Q9" s="17">
        <v>4.4491136576372298E-2</v>
      </c>
      <c r="R9" s="17">
        <v>2.2570434425681501E-2</v>
      </c>
      <c r="S9" s="17">
        <v>2.7358371147554301E-2</v>
      </c>
      <c r="T9" s="17">
        <v>2.50989673750408E-2</v>
      </c>
      <c r="U9" s="17">
        <v>6.2728874154995895E-2</v>
      </c>
      <c r="V9" s="17">
        <v>4.5117196008181398E-2</v>
      </c>
      <c r="W9" s="17"/>
      <c r="X9" s="17">
        <v>3.07017909466311E-2</v>
      </c>
      <c r="Y9" s="17">
        <v>3.3122200968839201E-2</v>
      </c>
      <c r="Z9" s="17">
        <v>5.7792746714022597E-2</v>
      </c>
      <c r="AA9" s="17">
        <v>4.20078333847618E-2</v>
      </c>
      <c r="AB9" s="17">
        <v>0</v>
      </c>
      <c r="AC9" s="17"/>
      <c r="AD9" s="17">
        <v>4.7637208710613103E-2</v>
      </c>
    </row>
    <row r="10" spans="2:30" x14ac:dyDescent="0.35">
      <c r="B10" s="18" t="s">
        <v>46</v>
      </c>
      <c r="C10" s="17">
        <v>0.15033788173157001</v>
      </c>
      <c r="D10" s="17">
        <v>0.17220636348775201</v>
      </c>
      <c r="E10" s="17">
        <v>0.12845611198566101</v>
      </c>
      <c r="F10" s="17"/>
      <c r="G10" s="17">
        <v>0.16626074567565999</v>
      </c>
      <c r="H10" s="17">
        <v>0.138911358319733</v>
      </c>
      <c r="I10" s="17">
        <v>0.14691776454416999</v>
      </c>
      <c r="J10" s="17"/>
      <c r="K10" s="17">
        <v>0.18482005600910301</v>
      </c>
      <c r="L10" s="17">
        <v>0.120680181873977</v>
      </c>
      <c r="M10" s="17">
        <v>0.16246278374515699</v>
      </c>
      <c r="N10" s="17">
        <v>0.16043702697887099</v>
      </c>
      <c r="O10" s="17">
        <v>0.160002026201023</v>
      </c>
      <c r="P10" s="17">
        <v>0.16905035333398599</v>
      </c>
      <c r="Q10" s="17">
        <v>0.11241847182082799</v>
      </c>
      <c r="R10" s="17">
        <v>0.15697415822594199</v>
      </c>
      <c r="S10" s="17">
        <v>0.13752369899462799</v>
      </c>
      <c r="T10" s="17">
        <v>0.11684440304306699</v>
      </c>
      <c r="U10" s="17">
        <v>0.12938940554183001</v>
      </c>
      <c r="V10" s="17">
        <v>0.25112888097227098</v>
      </c>
      <c r="W10" s="17"/>
      <c r="X10" s="17">
        <v>0.17541959793666601</v>
      </c>
      <c r="Y10" s="17">
        <v>0.13144660019451801</v>
      </c>
      <c r="Z10" s="17">
        <v>0.17948446371201299</v>
      </c>
      <c r="AA10" s="17">
        <v>0.15324367704615699</v>
      </c>
      <c r="AB10" s="17">
        <v>0.167983671039652</v>
      </c>
      <c r="AC10" s="17"/>
      <c r="AD10" s="17">
        <v>0.13555835711096001</v>
      </c>
    </row>
    <row r="11" spans="2:30" x14ac:dyDescent="0.35">
      <c r="B11" s="18" t="s">
        <v>47</v>
      </c>
      <c r="C11" s="17">
        <v>0.36538042359720702</v>
      </c>
      <c r="D11" s="17">
        <v>0.37050023208820698</v>
      </c>
      <c r="E11" s="17">
        <v>0.36114302096829198</v>
      </c>
      <c r="F11" s="17"/>
      <c r="G11" s="17">
        <v>0.36025987107366703</v>
      </c>
      <c r="H11" s="17">
        <v>0.383545490717832</v>
      </c>
      <c r="I11" s="17">
        <v>0.35309010215885001</v>
      </c>
      <c r="J11" s="17"/>
      <c r="K11" s="17">
        <v>0.38350030551762598</v>
      </c>
      <c r="L11" s="17">
        <v>0.32597867748449</v>
      </c>
      <c r="M11" s="17">
        <v>0.36306323086356501</v>
      </c>
      <c r="N11" s="17">
        <v>0.42927189207907601</v>
      </c>
      <c r="O11" s="17">
        <v>0.30339816971165701</v>
      </c>
      <c r="P11" s="17">
        <v>0.30728428050376899</v>
      </c>
      <c r="Q11" s="17">
        <v>0.35769092730959301</v>
      </c>
      <c r="R11" s="17">
        <v>0.397132413193242</v>
      </c>
      <c r="S11" s="17">
        <v>0.32186817149108299</v>
      </c>
      <c r="T11" s="17">
        <v>0.46632847406025402</v>
      </c>
      <c r="U11" s="17">
        <v>0.46431940086927298</v>
      </c>
      <c r="V11" s="17">
        <v>0.32992794417594401</v>
      </c>
      <c r="W11" s="17"/>
      <c r="X11" s="17">
        <v>0.37088385465316698</v>
      </c>
      <c r="Y11" s="17">
        <v>0.34948447834810298</v>
      </c>
      <c r="Z11" s="17">
        <v>0.38855667809801803</v>
      </c>
      <c r="AA11" s="17">
        <v>0.36789783995557102</v>
      </c>
      <c r="AB11" s="17">
        <v>0.306547865866241</v>
      </c>
      <c r="AC11" s="17"/>
      <c r="AD11" s="17">
        <v>0.34690091833506098</v>
      </c>
    </row>
    <row r="12" spans="2:30" x14ac:dyDescent="0.35">
      <c r="B12" s="18" t="s">
        <v>48</v>
      </c>
      <c r="C12" s="17">
        <v>0.292371212422947</v>
      </c>
      <c r="D12" s="17">
        <v>0.26814409064521</v>
      </c>
      <c r="E12" s="17">
        <v>0.31533294180078197</v>
      </c>
      <c r="F12" s="17"/>
      <c r="G12" s="17">
        <v>0.30194149797149</v>
      </c>
      <c r="H12" s="17">
        <v>0.28513340854152802</v>
      </c>
      <c r="I12" s="17">
        <v>0.290657489624848</v>
      </c>
      <c r="J12" s="17"/>
      <c r="K12" s="17">
        <v>0.26240671804648902</v>
      </c>
      <c r="L12" s="17">
        <v>0.36149294939488702</v>
      </c>
      <c r="M12" s="17">
        <v>0.27778975021562802</v>
      </c>
      <c r="N12" s="17">
        <v>0.26589212495027198</v>
      </c>
      <c r="O12" s="17">
        <v>0.29163022537012601</v>
      </c>
      <c r="P12" s="17">
        <v>0.29705553839376903</v>
      </c>
      <c r="Q12" s="17">
        <v>0.295115941981757</v>
      </c>
      <c r="R12" s="17">
        <v>0.30792296023374199</v>
      </c>
      <c r="S12" s="17">
        <v>0.31189048899821897</v>
      </c>
      <c r="T12" s="17">
        <v>0.29019810641731197</v>
      </c>
      <c r="U12" s="17">
        <v>0.265504972079739</v>
      </c>
      <c r="V12" s="17">
        <v>0.17247799907018699</v>
      </c>
      <c r="W12" s="17"/>
      <c r="X12" s="17">
        <v>0.28919796749313198</v>
      </c>
      <c r="Y12" s="17">
        <v>0.32664234598408298</v>
      </c>
      <c r="Z12" s="17">
        <v>0.253058464119154</v>
      </c>
      <c r="AA12" s="17">
        <v>0.26026836809875598</v>
      </c>
      <c r="AB12" s="17">
        <v>0.384147453711012</v>
      </c>
      <c r="AC12" s="17"/>
      <c r="AD12" s="17">
        <v>0.29412111142053499</v>
      </c>
    </row>
    <row r="13" spans="2:30" x14ac:dyDescent="0.35">
      <c r="B13" s="18" t="s">
        <v>49</v>
      </c>
      <c r="C13" s="17">
        <v>0.10256620568201399</v>
      </c>
      <c r="D13" s="17">
        <v>8.9481150145095195E-2</v>
      </c>
      <c r="E13" s="17">
        <v>0.11647008977715601</v>
      </c>
      <c r="F13" s="17"/>
      <c r="G13" s="17">
        <v>9.3904411496417997E-2</v>
      </c>
      <c r="H13" s="17">
        <v>9.8157672586764402E-2</v>
      </c>
      <c r="I13" s="17">
        <v>0.114244353013997</v>
      </c>
      <c r="J13" s="17"/>
      <c r="K13" s="17">
        <v>7.6277196819838397E-2</v>
      </c>
      <c r="L13" s="17">
        <v>0.132309430091373</v>
      </c>
      <c r="M13" s="17">
        <v>0.13250159662000899</v>
      </c>
      <c r="N13" s="17">
        <v>3.2926726644144297E-2</v>
      </c>
      <c r="O13" s="17">
        <v>0.15745911075746299</v>
      </c>
      <c r="P13" s="17">
        <v>0.12794823670559699</v>
      </c>
      <c r="Q13" s="17">
        <v>0.12914967719599901</v>
      </c>
      <c r="R13" s="17">
        <v>9.0581403104326705E-2</v>
      </c>
      <c r="S13" s="17">
        <v>9.2959537317519603E-2</v>
      </c>
      <c r="T13" s="17">
        <v>8.6028637736069502E-2</v>
      </c>
      <c r="U13" s="17">
        <v>3.6881208712560599E-2</v>
      </c>
      <c r="V13" s="17">
        <v>0.118350156054935</v>
      </c>
      <c r="W13" s="17"/>
      <c r="X13" s="17">
        <v>9.6906289040335297E-2</v>
      </c>
      <c r="Y13" s="17">
        <v>0.106534454747806</v>
      </c>
      <c r="Z13" s="17">
        <v>8.0827437692640197E-2</v>
      </c>
      <c r="AA13" s="17">
        <v>0.127837309616189</v>
      </c>
      <c r="AB13" s="17">
        <v>0.141321009383095</v>
      </c>
      <c r="AC13" s="17"/>
      <c r="AD13" s="17">
        <v>0.13145481747537299</v>
      </c>
    </row>
    <row r="14" spans="2:30" x14ac:dyDescent="0.35">
      <c r="B14" s="18" t="s">
        <v>50</v>
      </c>
      <c r="C14" s="19">
        <v>5.0149702527939502E-2</v>
      </c>
      <c r="D14" s="19">
        <v>5.0101963872457599E-2</v>
      </c>
      <c r="E14" s="19">
        <v>4.95248926292675E-2</v>
      </c>
      <c r="F14" s="19"/>
      <c r="G14" s="19">
        <v>4.77937987224515E-2</v>
      </c>
      <c r="H14" s="19">
        <v>5.1281475882118101E-2</v>
      </c>
      <c r="I14" s="19">
        <v>5.1172162222072E-2</v>
      </c>
      <c r="J14" s="19"/>
      <c r="K14" s="19">
        <v>4.9061298255515702E-2</v>
      </c>
      <c r="L14" s="19">
        <v>2.9252042132188499E-2</v>
      </c>
      <c r="M14" s="19">
        <v>6.4182638555640506E-2</v>
      </c>
      <c r="N14" s="19">
        <v>3.5885571437488599E-2</v>
      </c>
      <c r="O14" s="19">
        <v>7.0777805439943595E-2</v>
      </c>
      <c r="P14" s="19">
        <v>1.91125221562186E-2</v>
      </c>
      <c r="Q14" s="19">
        <v>6.1133845115450697E-2</v>
      </c>
      <c r="R14" s="19">
        <v>2.4818630817065899E-2</v>
      </c>
      <c r="S14" s="19">
        <v>0.108399732050996</v>
      </c>
      <c r="T14" s="19">
        <v>1.55014113682563E-2</v>
      </c>
      <c r="U14" s="19">
        <v>4.1176138641601398E-2</v>
      </c>
      <c r="V14" s="19">
        <v>8.2997823718482105E-2</v>
      </c>
      <c r="W14" s="19"/>
      <c r="X14" s="19">
        <v>3.68904999300688E-2</v>
      </c>
      <c r="Y14" s="19">
        <v>5.2769919756650803E-2</v>
      </c>
      <c r="Z14" s="19">
        <v>4.0280209664152203E-2</v>
      </c>
      <c r="AA14" s="19">
        <v>4.87449718985664E-2</v>
      </c>
      <c r="AB14" s="19">
        <v>0</v>
      </c>
      <c r="AC14" s="19"/>
      <c r="AD14" s="19">
        <v>4.4327586947458003E-2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J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3" t="s">
        <v>66</v>
      </c>
      <c r="E2" s="29"/>
      <c r="F2" s="29"/>
      <c r="G2" s="29"/>
      <c r="H2" s="29"/>
      <c r="I2" s="29"/>
      <c r="J2" s="29"/>
    </row>
    <row r="6" spans="2:10" ht="50.15" customHeight="1" x14ac:dyDescent="0.35">
      <c r="B6" s="20" t="s">
        <v>14</v>
      </c>
      <c r="C6" s="20" t="s">
        <v>55</v>
      </c>
      <c r="D6" s="20" t="s">
        <v>56</v>
      </c>
      <c r="E6" s="20" t="s">
        <v>57</v>
      </c>
      <c r="F6" s="20" t="s">
        <v>58</v>
      </c>
      <c r="G6" s="20" t="s">
        <v>59</v>
      </c>
      <c r="H6" s="20" t="s">
        <v>60</v>
      </c>
      <c r="I6" s="20" t="s">
        <v>61</v>
      </c>
    </row>
    <row r="7" spans="2:10" x14ac:dyDescent="0.35">
      <c r="B7" s="18" t="s">
        <v>62</v>
      </c>
      <c r="C7" s="17">
        <v>0.456497607353541</v>
      </c>
      <c r="D7" s="17">
        <v>9.7339499151989597E-2</v>
      </c>
      <c r="E7" s="17">
        <v>0.30506115053479199</v>
      </c>
      <c r="F7" s="17">
        <v>0.24485040590885901</v>
      </c>
      <c r="G7" s="17">
        <v>0.33271172410202998</v>
      </c>
      <c r="H7" s="17">
        <v>0.13025110141591101</v>
      </c>
      <c r="I7" s="17">
        <v>0.331878708851785</v>
      </c>
    </row>
    <row r="8" spans="2:10" x14ac:dyDescent="0.35">
      <c r="B8" s="18" t="s">
        <v>63</v>
      </c>
      <c r="C8" s="17">
        <v>0.43252946256236202</v>
      </c>
      <c r="D8" s="17">
        <v>0.32127699779471602</v>
      </c>
      <c r="E8" s="17">
        <v>0.490999971369458</v>
      </c>
      <c r="F8" s="17">
        <v>0.54512042815337203</v>
      </c>
      <c r="G8" s="17">
        <v>0.48458168682990499</v>
      </c>
      <c r="H8" s="17">
        <v>0.40351205752805303</v>
      </c>
      <c r="I8" s="17">
        <v>0.46997563444519502</v>
      </c>
    </row>
    <row r="9" spans="2:10" x14ac:dyDescent="0.35">
      <c r="B9" s="18" t="s">
        <v>64</v>
      </c>
      <c r="C9" s="17">
        <v>7.3968819443132605E-2</v>
      </c>
      <c r="D9" s="17">
        <v>0.346350294860718</v>
      </c>
      <c r="E9" s="17">
        <v>0.14730903643056001</v>
      </c>
      <c r="F9" s="17">
        <v>0.16217021421033601</v>
      </c>
      <c r="G9" s="17">
        <v>0.119769315006463</v>
      </c>
      <c r="H9" s="17">
        <v>0.28262371439084599</v>
      </c>
      <c r="I9" s="17">
        <v>0.145154599750665</v>
      </c>
    </row>
    <row r="10" spans="2:10" x14ac:dyDescent="0.35">
      <c r="B10" s="18" t="s">
        <v>65</v>
      </c>
      <c r="C10" s="17">
        <v>2.96949227857062E-2</v>
      </c>
      <c r="D10" s="17">
        <v>0.22153839495049299</v>
      </c>
      <c r="E10" s="17">
        <v>3.6680276056225501E-2</v>
      </c>
      <c r="F10" s="17">
        <v>3.3669637765921599E-2</v>
      </c>
      <c r="G10" s="17">
        <v>4.1006642210779203E-2</v>
      </c>
      <c r="H10" s="17">
        <v>0.12614069404658401</v>
      </c>
      <c r="I10" s="17">
        <v>3.6056116984028198E-2</v>
      </c>
    </row>
    <row r="11" spans="2:10" x14ac:dyDescent="0.35">
      <c r="B11" s="18" t="s">
        <v>50</v>
      </c>
      <c r="C11" s="17">
        <v>7.3091878552578697E-3</v>
      </c>
      <c r="D11" s="17">
        <v>1.3494813242082701E-2</v>
      </c>
      <c r="E11" s="17">
        <v>1.9949565608963798E-2</v>
      </c>
      <c r="F11" s="17">
        <v>1.41893139615117E-2</v>
      </c>
      <c r="G11" s="17">
        <v>2.19306318508233E-2</v>
      </c>
      <c r="H11" s="17">
        <v>5.7472432618606198E-2</v>
      </c>
      <c r="I11" s="17">
        <v>1.69349399683267E-2</v>
      </c>
    </row>
    <row r="12" spans="2:10" x14ac:dyDescent="0.35">
      <c r="B12" s="16"/>
      <c r="C12" s="16"/>
      <c r="D12" s="16"/>
      <c r="E12" s="16"/>
      <c r="F12" s="16"/>
      <c r="G12" s="16"/>
      <c r="H12" s="16"/>
      <c r="I12" s="16"/>
    </row>
    <row r="13" spans="2:10" x14ac:dyDescent="0.35">
      <c r="B13" t="s">
        <v>53</v>
      </c>
    </row>
    <row r="14" spans="2:10" x14ac:dyDescent="0.35">
      <c r="B14" t="s">
        <v>54</v>
      </c>
    </row>
    <row r="18" spans="2:2" x14ac:dyDescent="0.35">
      <c r="B18"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67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0.456497607353541</v>
      </c>
      <c r="D9" s="17">
        <v>0.50292980838438495</v>
      </c>
      <c r="E9" s="17">
        <v>0.404747299653822</v>
      </c>
      <c r="F9" s="17"/>
      <c r="G9" s="17">
        <v>0.458469215523018</v>
      </c>
      <c r="H9" s="17">
        <v>0.45348339576201402</v>
      </c>
      <c r="I9" s="17">
        <v>0.45755202945144602</v>
      </c>
      <c r="J9" s="17"/>
      <c r="K9" s="17">
        <v>0.47291051606533702</v>
      </c>
      <c r="L9" s="17">
        <v>0.42075763512195502</v>
      </c>
      <c r="M9" s="17">
        <v>0.465117408359282</v>
      </c>
      <c r="N9" s="17">
        <v>0.52380875512442004</v>
      </c>
      <c r="O9" s="17">
        <v>0.44830053394277602</v>
      </c>
      <c r="P9" s="17">
        <v>0.39618908333062702</v>
      </c>
      <c r="Q9" s="17">
        <v>0.45449499682192601</v>
      </c>
      <c r="R9" s="17">
        <v>0.48718323476077802</v>
      </c>
      <c r="S9" s="17">
        <v>0.36044398743498901</v>
      </c>
      <c r="T9" s="17">
        <v>0.57560145413436103</v>
      </c>
      <c r="U9" s="17">
        <v>0.44696693013844901</v>
      </c>
      <c r="V9" s="17">
        <v>0.55205057042230998</v>
      </c>
      <c r="W9" s="17"/>
      <c r="X9" s="17">
        <v>0.43400682449307398</v>
      </c>
      <c r="Y9" s="17">
        <v>0.466966120458772</v>
      </c>
      <c r="Z9" s="17">
        <v>0.50267296025198704</v>
      </c>
      <c r="AA9" s="17">
        <v>0.353304369269826</v>
      </c>
      <c r="AB9" s="17">
        <v>0.306547865866241</v>
      </c>
      <c r="AC9" s="17"/>
      <c r="AD9" s="17">
        <v>0.42108583317399001</v>
      </c>
    </row>
    <row r="10" spans="2:30" x14ac:dyDescent="0.35">
      <c r="B10" s="18" t="s">
        <v>63</v>
      </c>
      <c r="C10" s="17">
        <v>0.43252946256236202</v>
      </c>
      <c r="D10" s="17">
        <v>0.376045221225564</v>
      </c>
      <c r="E10" s="17">
        <v>0.49442316620731502</v>
      </c>
      <c r="F10" s="17"/>
      <c r="G10" s="17">
        <v>0.45734737900203398</v>
      </c>
      <c r="H10" s="17">
        <v>0.433760251943686</v>
      </c>
      <c r="I10" s="17">
        <v>0.40960398252016</v>
      </c>
      <c r="J10" s="17"/>
      <c r="K10" s="17">
        <v>0.39835245140172598</v>
      </c>
      <c r="L10" s="17">
        <v>0.46261723021592499</v>
      </c>
      <c r="M10" s="17">
        <v>0.45485290563243602</v>
      </c>
      <c r="N10" s="17">
        <v>0.40536658065415199</v>
      </c>
      <c r="O10" s="17">
        <v>0.41291828099192002</v>
      </c>
      <c r="P10" s="17">
        <v>0.46436858166795297</v>
      </c>
      <c r="Q10" s="17">
        <v>0.39025177977731501</v>
      </c>
      <c r="R10" s="17">
        <v>0.41054078486053702</v>
      </c>
      <c r="S10" s="17">
        <v>0.53631993125157196</v>
      </c>
      <c r="T10" s="17">
        <v>0.379847396006047</v>
      </c>
      <c r="U10" s="17">
        <v>0.42840315912490801</v>
      </c>
      <c r="V10" s="17">
        <v>0.329495823062598</v>
      </c>
      <c r="W10" s="17"/>
      <c r="X10" s="17">
        <v>0.45968095446889301</v>
      </c>
      <c r="Y10" s="17">
        <v>0.44149474213740902</v>
      </c>
      <c r="Z10" s="17">
        <v>0.37481822293850803</v>
      </c>
      <c r="AA10" s="17">
        <v>0.41682684591645203</v>
      </c>
      <c r="AB10" s="17">
        <v>0.55213112475066395</v>
      </c>
      <c r="AC10" s="17"/>
      <c r="AD10" s="17">
        <v>0.442549732269299</v>
      </c>
    </row>
    <row r="11" spans="2:30" x14ac:dyDescent="0.35">
      <c r="B11" s="18" t="s">
        <v>64</v>
      </c>
      <c r="C11" s="17">
        <v>7.3968819443132605E-2</v>
      </c>
      <c r="D11" s="17">
        <v>6.8071523301914197E-2</v>
      </c>
      <c r="E11" s="17">
        <v>7.9922732817967093E-2</v>
      </c>
      <c r="F11" s="17"/>
      <c r="G11" s="17">
        <v>5.4376983767377401E-2</v>
      </c>
      <c r="H11" s="17">
        <v>6.2486423651542999E-2</v>
      </c>
      <c r="I11" s="17">
        <v>0.101779399739343</v>
      </c>
      <c r="J11" s="17"/>
      <c r="K11" s="17">
        <v>0.102107378627612</v>
      </c>
      <c r="L11" s="17">
        <v>7.5976421721210594E-2</v>
      </c>
      <c r="M11" s="17">
        <v>5.9002362818942403E-2</v>
      </c>
      <c r="N11" s="17">
        <v>5.5002052529189903E-2</v>
      </c>
      <c r="O11" s="17">
        <v>7.4332854169033194E-2</v>
      </c>
      <c r="P11" s="17">
        <v>8.9303827282737294E-2</v>
      </c>
      <c r="Q11" s="17">
        <v>0.10837370826890499</v>
      </c>
      <c r="R11" s="17">
        <v>7.6988406967169298E-2</v>
      </c>
      <c r="S11" s="17">
        <v>6.7058235390196702E-2</v>
      </c>
      <c r="T11" s="17">
        <v>1.38357913232362E-2</v>
      </c>
      <c r="U11" s="17">
        <v>4.2640906150643303E-2</v>
      </c>
      <c r="V11" s="17">
        <v>0.118453606515092</v>
      </c>
      <c r="W11" s="17"/>
      <c r="X11" s="17">
        <v>4.8534681887315897E-2</v>
      </c>
      <c r="Y11" s="17">
        <v>7.08814395241259E-2</v>
      </c>
      <c r="Z11" s="17">
        <v>7.8598059426258096E-2</v>
      </c>
      <c r="AA11" s="17">
        <v>0.161294851956687</v>
      </c>
      <c r="AB11" s="17">
        <v>0.141321009383095</v>
      </c>
      <c r="AC11" s="17"/>
      <c r="AD11" s="17">
        <v>9.2162005949664796E-2</v>
      </c>
    </row>
    <row r="12" spans="2:30" x14ac:dyDescent="0.35">
      <c r="B12" s="18" t="s">
        <v>65</v>
      </c>
      <c r="C12" s="17">
        <v>2.96949227857062E-2</v>
      </c>
      <c r="D12" s="17">
        <v>4.13006108129279E-2</v>
      </c>
      <c r="E12" s="17">
        <v>1.8044907372804699E-2</v>
      </c>
      <c r="F12" s="17"/>
      <c r="G12" s="17">
        <v>2.9806421707570599E-2</v>
      </c>
      <c r="H12" s="17">
        <v>3.5281250097556199E-2</v>
      </c>
      <c r="I12" s="17">
        <v>2.4434889329178699E-2</v>
      </c>
      <c r="J12" s="17"/>
      <c r="K12" s="17">
        <v>1.97532798186222E-2</v>
      </c>
      <c r="L12" s="17">
        <v>4.0648712940909097E-2</v>
      </c>
      <c r="M12" s="17">
        <v>9.4072595128293808E-3</v>
      </c>
      <c r="N12" s="17">
        <v>0</v>
      </c>
      <c r="O12" s="17">
        <v>6.4448330896271097E-2</v>
      </c>
      <c r="P12" s="17">
        <v>3.9562350073634601E-2</v>
      </c>
      <c r="Q12" s="17">
        <v>4.68795151318534E-2</v>
      </c>
      <c r="R12" s="17">
        <v>0</v>
      </c>
      <c r="S12" s="17">
        <v>2.7358371147554301E-2</v>
      </c>
      <c r="T12" s="17">
        <v>3.0715358536355399E-2</v>
      </c>
      <c r="U12" s="17">
        <v>5.9435106649280402E-2</v>
      </c>
      <c r="V12" s="17">
        <v>0</v>
      </c>
      <c r="W12" s="17"/>
      <c r="X12" s="17">
        <v>4.4865923467859802E-2</v>
      </c>
      <c r="Y12" s="17">
        <v>1.86861421913685E-2</v>
      </c>
      <c r="Z12" s="17">
        <v>3.12436939795845E-2</v>
      </c>
      <c r="AA12" s="17">
        <v>6.8573932857034503E-2</v>
      </c>
      <c r="AB12" s="17">
        <v>0</v>
      </c>
      <c r="AC12" s="17"/>
      <c r="AD12" s="17">
        <v>3.62581595854998E-2</v>
      </c>
    </row>
    <row r="13" spans="2:30" x14ac:dyDescent="0.35">
      <c r="B13" s="18" t="s">
        <v>50</v>
      </c>
      <c r="C13" s="19">
        <v>7.3091878552578697E-3</v>
      </c>
      <c r="D13" s="19">
        <v>1.1652836275208901E-2</v>
      </c>
      <c r="E13" s="19">
        <v>2.8618939480907399E-3</v>
      </c>
      <c r="F13" s="19"/>
      <c r="G13" s="19">
        <v>0</v>
      </c>
      <c r="H13" s="19">
        <v>1.4988678545200499E-2</v>
      </c>
      <c r="I13" s="19">
        <v>6.6296989598717201E-3</v>
      </c>
      <c r="J13" s="19"/>
      <c r="K13" s="19">
        <v>6.8763740867026401E-3</v>
      </c>
      <c r="L13" s="19">
        <v>0</v>
      </c>
      <c r="M13" s="19">
        <v>1.1620063676510001E-2</v>
      </c>
      <c r="N13" s="19">
        <v>1.58226116922375E-2</v>
      </c>
      <c r="O13" s="19">
        <v>0</v>
      </c>
      <c r="P13" s="19">
        <v>1.0576157645047801E-2</v>
      </c>
      <c r="Q13" s="19">
        <v>0</v>
      </c>
      <c r="R13" s="19">
        <v>2.5287573411515499E-2</v>
      </c>
      <c r="S13" s="19">
        <v>8.8194747756888594E-3</v>
      </c>
      <c r="T13" s="19">
        <v>0</v>
      </c>
      <c r="U13" s="19">
        <v>2.2553897936719799E-2</v>
      </c>
      <c r="V13" s="19">
        <v>0</v>
      </c>
      <c r="W13" s="19"/>
      <c r="X13" s="19">
        <v>1.2911615682857199E-2</v>
      </c>
      <c r="Y13" s="19">
        <v>1.9715556883249902E-3</v>
      </c>
      <c r="Z13" s="19">
        <v>1.2667063403661499E-2</v>
      </c>
      <c r="AA13" s="19">
        <v>0</v>
      </c>
      <c r="AB13" s="19">
        <v>0</v>
      </c>
      <c r="AC13" s="19"/>
      <c r="AD13" s="19">
        <v>7.9442690215462807E-3</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68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9.7339499151989597E-2</v>
      </c>
      <c r="D9" s="17">
        <v>0.14950263502366801</v>
      </c>
      <c r="E9" s="17">
        <v>4.4150489372712598E-2</v>
      </c>
      <c r="F9" s="17"/>
      <c r="G9" s="17">
        <v>0.12168733617964</v>
      </c>
      <c r="H9" s="17">
        <v>8.8442987127687694E-2</v>
      </c>
      <c r="I9" s="17">
        <v>8.4185026431620499E-2</v>
      </c>
      <c r="J9" s="17"/>
      <c r="K9" s="17">
        <v>8.7531205814529001E-2</v>
      </c>
      <c r="L9" s="17">
        <v>0.10867848029494299</v>
      </c>
      <c r="M9" s="17">
        <v>5.5327390695402802E-2</v>
      </c>
      <c r="N9" s="17">
        <v>7.8358881673904701E-2</v>
      </c>
      <c r="O9" s="17">
        <v>4.8066751560696598E-2</v>
      </c>
      <c r="P9" s="17">
        <v>6.1614609880997498E-2</v>
      </c>
      <c r="Q9" s="17">
        <v>0.117319174490913</v>
      </c>
      <c r="R9" s="17">
        <v>0.119561969533499</v>
      </c>
      <c r="S9" s="17">
        <v>0.12918224652158899</v>
      </c>
      <c r="T9" s="17">
        <v>0.16625985732756701</v>
      </c>
      <c r="U9" s="17">
        <v>6.0943357159994702E-2</v>
      </c>
      <c r="V9" s="17">
        <v>0.16693070585765599</v>
      </c>
      <c r="W9" s="17"/>
      <c r="X9" s="17">
        <v>0.1162807559097</v>
      </c>
      <c r="Y9" s="17">
        <v>8.9712882902000399E-2</v>
      </c>
      <c r="Z9" s="17">
        <v>9.4574875462617905E-2</v>
      </c>
      <c r="AA9" s="17">
        <v>0.10116996360156499</v>
      </c>
      <c r="AB9" s="17">
        <v>0</v>
      </c>
      <c r="AC9" s="17"/>
      <c r="AD9" s="17">
        <v>8.8868904944304994E-2</v>
      </c>
    </row>
    <row r="10" spans="2:30" x14ac:dyDescent="0.35">
      <c r="B10" s="18" t="s">
        <v>63</v>
      </c>
      <c r="C10" s="17">
        <v>0.32127699779471602</v>
      </c>
      <c r="D10" s="17">
        <v>0.37931476092077698</v>
      </c>
      <c r="E10" s="17">
        <v>0.26199662166450299</v>
      </c>
      <c r="F10" s="17"/>
      <c r="G10" s="17">
        <v>0.27712699831776999</v>
      </c>
      <c r="H10" s="17">
        <v>0.34031625709701102</v>
      </c>
      <c r="I10" s="17">
        <v>0.34244359816735298</v>
      </c>
      <c r="J10" s="17"/>
      <c r="K10" s="17">
        <v>0.35197704925328299</v>
      </c>
      <c r="L10" s="17">
        <v>0.27312520504329901</v>
      </c>
      <c r="M10" s="17">
        <v>0.30792702902662999</v>
      </c>
      <c r="N10" s="17">
        <v>0.40544317960888798</v>
      </c>
      <c r="O10" s="17">
        <v>0.33971670719507902</v>
      </c>
      <c r="P10" s="17">
        <v>0.323233432184243</v>
      </c>
      <c r="Q10" s="17">
        <v>0.28750481441902098</v>
      </c>
      <c r="R10" s="17">
        <v>0.25925013860462698</v>
      </c>
      <c r="S10" s="17">
        <v>0.26972577971085798</v>
      </c>
      <c r="T10" s="17">
        <v>0.33478199196854402</v>
      </c>
      <c r="U10" s="17">
        <v>0.30123356279852898</v>
      </c>
      <c r="V10" s="17">
        <v>0.50734668558308604</v>
      </c>
      <c r="W10" s="17"/>
      <c r="X10" s="17">
        <v>0.28944913639987402</v>
      </c>
      <c r="Y10" s="17">
        <v>0.31352095785185602</v>
      </c>
      <c r="Z10" s="17">
        <v>0.36689025436551898</v>
      </c>
      <c r="AA10" s="17">
        <v>0.47140074007368199</v>
      </c>
      <c r="AB10" s="17">
        <v>0.13856419482658899</v>
      </c>
      <c r="AC10" s="17"/>
      <c r="AD10" s="17">
        <v>0.30438823125827502</v>
      </c>
    </row>
    <row r="11" spans="2:30" x14ac:dyDescent="0.35">
      <c r="B11" s="18" t="s">
        <v>64</v>
      </c>
      <c r="C11" s="17">
        <v>0.346350294860718</v>
      </c>
      <c r="D11" s="17">
        <v>0.30695996864150399</v>
      </c>
      <c r="E11" s="17">
        <v>0.38440210366231098</v>
      </c>
      <c r="F11" s="17"/>
      <c r="G11" s="17">
        <v>0.37494057472034498</v>
      </c>
      <c r="H11" s="17">
        <v>0.35769216513682101</v>
      </c>
      <c r="I11" s="17">
        <v>0.31076965494162201</v>
      </c>
      <c r="J11" s="17"/>
      <c r="K11" s="17">
        <v>0.32579642684943</v>
      </c>
      <c r="L11" s="17">
        <v>0.33498675221102597</v>
      </c>
      <c r="M11" s="17">
        <v>0.41461987528431998</v>
      </c>
      <c r="N11" s="17">
        <v>0.39115120311227197</v>
      </c>
      <c r="O11" s="17">
        <v>0.35856284107148001</v>
      </c>
      <c r="P11" s="17">
        <v>0.33426756554775999</v>
      </c>
      <c r="Q11" s="17">
        <v>0.340797673336381</v>
      </c>
      <c r="R11" s="17">
        <v>0.34245696970044598</v>
      </c>
      <c r="S11" s="17">
        <v>0.34927012166843502</v>
      </c>
      <c r="T11" s="17">
        <v>0.33887192125159099</v>
      </c>
      <c r="U11" s="17">
        <v>0.33538192369292802</v>
      </c>
      <c r="V11" s="17">
        <v>0.221278783443319</v>
      </c>
      <c r="W11" s="17"/>
      <c r="X11" s="17">
        <v>0.350447233570369</v>
      </c>
      <c r="Y11" s="17">
        <v>0.3657342465556</v>
      </c>
      <c r="Z11" s="17">
        <v>0.330112491045367</v>
      </c>
      <c r="AA11" s="17">
        <v>0.203565496992068</v>
      </c>
      <c r="AB11" s="17">
        <v>0.69681624741474502</v>
      </c>
      <c r="AC11" s="17"/>
      <c r="AD11" s="17">
        <v>0.334231740365448</v>
      </c>
    </row>
    <row r="12" spans="2:30" x14ac:dyDescent="0.35">
      <c r="B12" s="18" t="s">
        <v>65</v>
      </c>
      <c r="C12" s="17">
        <v>0.22153839495049299</v>
      </c>
      <c r="D12" s="17">
        <v>0.14885206125426201</v>
      </c>
      <c r="E12" s="17">
        <v>0.297639938520051</v>
      </c>
      <c r="F12" s="17"/>
      <c r="G12" s="17">
        <v>0.21619512277886199</v>
      </c>
      <c r="H12" s="17">
        <v>0.201356647496683</v>
      </c>
      <c r="I12" s="17">
        <v>0.244878667871537</v>
      </c>
      <c r="J12" s="17"/>
      <c r="K12" s="17">
        <v>0.22345074348244301</v>
      </c>
      <c r="L12" s="17">
        <v>0.27629523926473898</v>
      </c>
      <c r="M12" s="17">
        <v>0.210505641317137</v>
      </c>
      <c r="N12" s="17">
        <v>0.10922412391269801</v>
      </c>
      <c r="O12" s="17">
        <v>0.237231334653242</v>
      </c>
      <c r="P12" s="17">
        <v>0.28088439238700003</v>
      </c>
      <c r="Q12" s="17">
        <v>0.23158369880354099</v>
      </c>
      <c r="R12" s="17">
        <v>0.27873092216142797</v>
      </c>
      <c r="S12" s="17">
        <v>0.234981814925733</v>
      </c>
      <c r="T12" s="17">
        <v>0.128105890811962</v>
      </c>
      <c r="U12" s="17">
        <v>0.27988725841182899</v>
      </c>
      <c r="V12" s="17">
        <v>0.104443825115939</v>
      </c>
      <c r="W12" s="17"/>
      <c r="X12" s="17">
        <v>0.22635465223249099</v>
      </c>
      <c r="Y12" s="17">
        <v>0.22645236168838201</v>
      </c>
      <c r="Z12" s="17">
        <v>0.184063521833533</v>
      </c>
      <c r="AA12" s="17">
        <v>0.20770360800385501</v>
      </c>
      <c r="AB12" s="17">
        <v>0.16461955775866599</v>
      </c>
      <c r="AC12" s="17"/>
      <c r="AD12" s="17">
        <v>0.25393225019997201</v>
      </c>
    </row>
    <row r="13" spans="2:30" x14ac:dyDescent="0.35">
      <c r="B13" s="18" t="s">
        <v>50</v>
      </c>
      <c r="C13" s="19">
        <v>1.3494813242082701E-2</v>
      </c>
      <c r="D13" s="19">
        <v>1.5370574159788399E-2</v>
      </c>
      <c r="E13" s="19">
        <v>1.1810846780421901E-2</v>
      </c>
      <c r="F13" s="19"/>
      <c r="G13" s="19">
        <v>1.0049968003382301E-2</v>
      </c>
      <c r="H13" s="19">
        <v>1.21919431417971E-2</v>
      </c>
      <c r="I13" s="19">
        <v>1.77230525878668E-2</v>
      </c>
      <c r="J13" s="19"/>
      <c r="K13" s="19">
        <v>1.1244574600314401E-2</v>
      </c>
      <c r="L13" s="19">
        <v>6.9143231859915798E-3</v>
      </c>
      <c r="M13" s="19">
        <v>1.1620063676510001E-2</v>
      </c>
      <c r="N13" s="19">
        <v>1.58226116922375E-2</v>
      </c>
      <c r="O13" s="19">
        <v>1.6422365519503199E-2</v>
      </c>
      <c r="P13" s="19">
        <v>0</v>
      </c>
      <c r="Q13" s="19">
        <v>2.2794638950144299E-2</v>
      </c>
      <c r="R13" s="19">
        <v>0</v>
      </c>
      <c r="S13" s="19">
        <v>1.6840037173384E-2</v>
      </c>
      <c r="T13" s="19">
        <v>3.1980338640335199E-2</v>
      </c>
      <c r="U13" s="19">
        <v>2.2553897936719799E-2</v>
      </c>
      <c r="V13" s="19">
        <v>0</v>
      </c>
      <c r="W13" s="19"/>
      <c r="X13" s="19">
        <v>1.7468221887566599E-2</v>
      </c>
      <c r="Y13" s="19">
        <v>4.57955100216134E-3</v>
      </c>
      <c r="Z13" s="19">
        <v>2.4358857292963401E-2</v>
      </c>
      <c r="AA13" s="19">
        <v>1.6160191328830301E-2</v>
      </c>
      <c r="AB13" s="19">
        <v>0</v>
      </c>
      <c r="AC13" s="19"/>
      <c r="AD13" s="19">
        <v>1.8578873232000599E-2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69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0.30506115053479199</v>
      </c>
      <c r="D9" s="17">
        <v>0.37176029591529097</v>
      </c>
      <c r="E9" s="17">
        <v>0.232115204795214</v>
      </c>
      <c r="F9" s="17"/>
      <c r="G9" s="17">
        <v>0.35368956775190302</v>
      </c>
      <c r="H9" s="17">
        <v>0.31131791223164401</v>
      </c>
      <c r="I9" s="17">
        <v>0.25658761377033601</v>
      </c>
      <c r="J9" s="17"/>
      <c r="K9" s="17">
        <v>0.26294916843852201</v>
      </c>
      <c r="L9" s="17">
        <v>0.27769550395382903</v>
      </c>
      <c r="M9" s="17">
        <v>0.32575977617215202</v>
      </c>
      <c r="N9" s="17">
        <v>0.390264251556735</v>
      </c>
      <c r="O9" s="17">
        <v>0.31956878905685898</v>
      </c>
      <c r="P9" s="17">
        <v>0.242151051410568</v>
      </c>
      <c r="Q9" s="17">
        <v>0.34089670186351601</v>
      </c>
      <c r="R9" s="17">
        <v>0.30039031857149001</v>
      </c>
      <c r="S9" s="17">
        <v>0.268882827017349</v>
      </c>
      <c r="T9" s="17">
        <v>0.38027499952508498</v>
      </c>
      <c r="U9" s="17">
        <v>0.25798200416697797</v>
      </c>
      <c r="V9" s="17">
        <v>0.38668012069723801</v>
      </c>
      <c r="W9" s="17"/>
      <c r="X9" s="17">
        <v>0.3154223968846</v>
      </c>
      <c r="Y9" s="17">
        <v>0.29744432836561602</v>
      </c>
      <c r="Z9" s="17">
        <v>0.33819122847904298</v>
      </c>
      <c r="AA9" s="17">
        <v>0.212396283641167</v>
      </c>
      <c r="AB9" s="17">
        <v>0.306547865866241</v>
      </c>
      <c r="AC9" s="17"/>
      <c r="AD9" s="17">
        <v>0.28450276274380998</v>
      </c>
    </row>
    <row r="10" spans="2:30" x14ac:dyDescent="0.35">
      <c r="B10" s="18" t="s">
        <v>63</v>
      </c>
      <c r="C10" s="17">
        <v>0.490999971369458</v>
      </c>
      <c r="D10" s="17">
        <v>0.45863925490090102</v>
      </c>
      <c r="E10" s="17">
        <v>0.52698285733440697</v>
      </c>
      <c r="F10" s="17"/>
      <c r="G10" s="17">
        <v>0.46888540157839598</v>
      </c>
      <c r="H10" s="17">
        <v>0.48396667687661399</v>
      </c>
      <c r="I10" s="17">
        <v>0.51691403843294104</v>
      </c>
      <c r="J10" s="17"/>
      <c r="K10" s="17">
        <v>0.482592772838559</v>
      </c>
      <c r="L10" s="17">
        <v>0.50062023184004301</v>
      </c>
      <c r="M10" s="17">
        <v>0.54932349054742002</v>
      </c>
      <c r="N10" s="17">
        <v>0.44849478236687701</v>
      </c>
      <c r="O10" s="17">
        <v>0.46541255808846999</v>
      </c>
      <c r="P10" s="17">
        <v>0.513624054374203</v>
      </c>
      <c r="Q10" s="17">
        <v>0.472622337171202</v>
      </c>
      <c r="R10" s="17">
        <v>0.51547226528271495</v>
      </c>
      <c r="S10" s="17">
        <v>0.52326147955780999</v>
      </c>
      <c r="T10" s="17">
        <v>0.48054650030802798</v>
      </c>
      <c r="U10" s="17">
        <v>0.47594868789507</v>
      </c>
      <c r="V10" s="17">
        <v>0.39135750609242398</v>
      </c>
      <c r="W10" s="17"/>
      <c r="X10" s="17">
        <v>0.48754639091202401</v>
      </c>
      <c r="Y10" s="17">
        <v>0.51022569570099696</v>
      </c>
      <c r="Z10" s="17">
        <v>0.44966622615070001</v>
      </c>
      <c r="AA10" s="17">
        <v>0.55214792139952096</v>
      </c>
      <c r="AB10" s="17">
        <v>0.55213112475066395</v>
      </c>
      <c r="AC10" s="17"/>
      <c r="AD10" s="17">
        <v>0.48180458364439499</v>
      </c>
    </row>
    <row r="11" spans="2:30" x14ac:dyDescent="0.35">
      <c r="B11" s="18" t="s">
        <v>64</v>
      </c>
      <c r="C11" s="17">
        <v>0.14730903643056001</v>
      </c>
      <c r="D11" s="17">
        <v>0.122873635297157</v>
      </c>
      <c r="E11" s="17">
        <v>0.17245573298682701</v>
      </c>
      <c r="F11" s="17"/>
      <c r="G11" s="17">
        <v>0.14815876386772101</v>
      </c>
      <c r="H11" s="17">
        <v>0.14304747081969199</v>
      </c>
      <c r="I11" s="17">
        <v>0.15050102007632499</v>
      </c>
      <c r="J11" s="17"/>
      <c r="K11" s="17">
        <v>0.18453994239838001</v>
      </c>
      <c r="L11" s="17">
        <v>0.166790672282355</v>
      </c>
      <c r="M11" s="17">
        <v>5.4265982658207798E-2</v>
      </c>
      <c r="N11" s="17">
        <v>0.110787920634177</v>
      </c>
      <c r="O11" s="17">
        <v>0.1518949911302</v>
      </c>
      <c r="P11" s="17">
        <v>0.16892231538526301</v>
      </c>
      <c r="Q11" s="17">
        <v>0.10735145948458</v>
      </c>
      <c r="R11" s="17">
        <v>0.13403121191721401</v>
      </c>
      <c r="S11" s="17">
        <v>0.15189481823964401</v>
      </c>
      <c r="T11" s="17">
        <v>0.13917850016688699</v>
      </c>
      <c r="U11" s="17">
        <v>0.20663420128867199</v>
      </c>
      <c r="V11" s="17">
        <v>0.22196237321033799</v>
      </c>
      <c r="W11" s="17"/>
      <c r="X11" s="17">
        <v>0.141326952882284</v>
      </c>
      <c r="Y11" s="17">
        <v>0.146112650356511</v>
      </c>
      <c r="Z11" s="17">
        <v>0.14463313742752201</v>
      </c>
      <c r="AA11" s="17">
        <v>0.17117737754114701</v>
      </c>
      <c r="AB11" s="17">
        <v>0.141321009383095</v>
      </c>
      <c r="AC11" s="17"/>
      <c r="AD11" s="17">
        <v>0.16556033146431301</v>
      </c>
    </row>
    <row r="12" spans="2:30" x14ac:dyDescent="0.35">
      <c r="B12" s="18" t="s">
        <v>65</v>
      </c>
      <c r="C12" s="17">
        <v>3.6680276056225501E-2</v>
      </c>
      <c r="D12" s="17">
        <v>2.4884115039067501E-2</v>
      </c>
      <c r="E12" s="17">
        <v>5.0051370604515401E-2</v>
      </c>
      <c r="F12" s="17"/>
      <c r="G12" s="17">
        <v>2.29873256889363E-2</v>
      </c>
      <c r="H12" s="17">
        <v>4.0601091797210803E-2</v>
      </c>
      <c r="I12" s="17">
        <v>4.50784916460975E-2</v>
      </c>
      <c r="J12" s="17"/>
      <c r="K12" s="17">
        <v>5.16864107755175E-2</v>
      </c>
      <c r="L12" s="17">
        <v>1.6592953564355899E-2</v>
      </c>
      <c r="M12" s="17">
        <v>4.7410623269200099E-2</v>
      </c>
      <c r="N12" s="17">
        <v>1.8807822057736599E-2</v>
      </c>
      <c r="O12" s="17">
        <v>6.3123661724470898E-2</v>
      </c>
      <c r="P12" s="17">
        <v>5.5993928293824602E-2</v>
      </c>
      <c r="Q12" s="17">
        <v>5.5027890092037998E-2</v>
      </c>
      <c r="R12" s="17">
        <v>2.4818630817065899E-2</v>
      </c>
      <c r="S12" s="17">
        <v>3.97217680737273E-2</v>
      </c>
      <c r="T12" s="17">
        <v>0</v>
      </c>
      <c r="U12" s="17">
        <v>3.6881208712560599E-2</v>
      </c>
      <c r="V12" s="17">
        <v>0</v>
      </c>
      <c r="W12" s="17"/>
      <c r="X12" s="17">
        <v>2.9438888816849199E-2</v>
      </c>
      <c r="Y12" s="17">
        <v>3.4845478130918199E-2</v>
      </c>
      <c r="Z12" s="17">
        <v>4.9287149049631197E-2</v>
      </c>
      <c r="AA12" s="17">
        <v>4.8118226089334498E-2</v>
      </c>
      <c r="AB12" s="17">
        <v>0</v>
      </c>
      <c r="AC12" s="17"/>
      <c r="AD12" s="17">
        <v>4.7341502433589797E-2</v>
      </c>
    </row>
    <row r="13" spans="2:30" x14ac:dyDescent="0.35">
      <c r="B13" s="18" t="s">
        <v>50</v>
      </c>
      <c r="C13" s="19">
        <v>1.9949565608963798E-2</v>
      </c>
      <c r="D13" s="19">
        <v>2.1842698847583601E-2</v>
      </c>
      <c r="E13" s="19">
        <v>1.83948342790364E-2</v>
      </c>
      <c r="F13" s="19"/>
      <c r="G13" s="19">
        <v>6.2789411130442403E-3</v>
      </c>
      <c r="H13" s="19">
        <v>2.10668482748387E-2</v>
      </c>
      <c r="I13" s="19">
        <v>3.09188360743002E-2</v>
      </c>
      <c r="J13" s="19"/>
      <c r="K13" s="19">
        <v>1.8231705549021999E-2</v>
      </c>
      <c r="L13" s="19">
        <v>3.8300638359417001E-2</v>
      </c>
      <c r="M13" s="19">
        <v>2.3240127353020001E-2</v>
      </c>
      <c r="N13" s="19">
        <v>3.1645223384475001E-2</v>
      </c>
      <c r="O13" s="19">
        <v>0</v>
      </c>
      <c r="P13" s="19">
        <v>1.9308650536141302E-2</v>
      </c>
      <c r="Q13" s="19">
        <v>2.4101611388663201E-2</v>
      </c>
      <c r="R13" s="19">
        <v>2.5287573411515499E-2</v>
      </c>
      <c r="S13" s="19">
        <v>1.6239107111470402E-2</v>
      </c>
      <c r="T13" s="19">
        <v>0</v>
      </c>
      <c r="U13" s="19">
        <v>2.2553897936719799E-2</v>
      </c>
      <c r="V13" s="19">
        <v>0</v>
      </c>
      <c r="W13" s="19"/>
      <c r="X13" s="19">
        <v>2.6265370504242901E-2</v>
      </c>
      <c r="Y13" s="19">
        <v>1.1371847445956901E-2</v>
      </c>
      <c r="Z13" s="19">
        <v>1.82222588931031E-2</v>
      </c>
      <c r="AA13" s="19">
        <v>1.6160191328830301E-2</v>
      </c>
      <c r="AB13" s="19">
        <v>0</v>
      </c>
      <c r="AC13" s="19"/>
      <c r="AD13" s="19">
        <v>2.0790819713891701E-2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70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0.24485040590885901</v>
      </c>
      <c r="D9" s="17">
        <v>0.29190743606604502</v>
      </c>
      <c r="E9" s="17">
        <v>0.196368131497513</v>
      </c>
      <c r="F9" s="17"/>
      <c r="G9" s="17">
        <v>0.229998304916117</v>
      </c>
      <c r="H9" s="17">
        <v>0.24776819263397101</v>
      </c>
      <c r="I9" s="17">
        <v>0.25519313011612499</v>
      </c>
      <c r="J9" s="17"/>
      <c r="K9" s="17">
        <v>0.225100067011092</v>
      </c>
      <c r="L9" s="17">
        <v>0.230580565634948</v>
      </c>
      <c r="M9" s="17">
        <v>0.165895834671792</v>
      </c>
      <c r="N9" s="17">
        <v>0.300615758439359</v>
      </c>
      <c r="O9" s="17">
        <v>0.22541917621827201</v>
      </c>
      <c r="P9" s="17">
        <v>0.13689795017325099</v>
      </c>
      <c r="Q9" s="17">
        <v>0.28934048087306802</v>
      </c>
      <c r="R9" s="17">
        <v>0.206204116207966</v>
      </c>
      <c r="S9" s="17">
        <v>0.242813827426791</v>
      </c>
      <c r="T9" s="17">
        <v>0.41095257307566901</v>
      </c>
      <c r="U9" s="17">
        <v>0.27286119845602602</v>
      </c>
      <c r="V9" s="17">
        <v>0.28155270581428099</v>
      </c>
      <c r="W9" s="17"/>
      <c r="X9" s="17">
        <v>0.22784507419837599</v>
      </c>
      <c r="Y9" s="17">
        <v>0.23111432109017599</v>
      </c>
      <c r="Z9" s="17">
        <v>0.30857594898938101</v>
      </c>
      <c r="AA9" s="17">
        <v>0.33057295234976403</v>
      </c>
      <c r="AB9" s="17">
        <v>0</v>
      </c>
      <c r="AC9" s="17"/>
      <c r="AD9" s="17">
        <v>0.22533205769432299</v>
      </c>
    </row>
    <row r="10" spans="2:30" x14ac:dyDescent="0.35">
      <c r="B10" s="18" t="s">
        <v>63</v>
      </c>
      <c r="C10" s="17">
        <v>0.54512042815337203</v>
      </c>
      <c r="D10" s="17">
        <v>0.53712408883935103</v>
      </c>
      <c r="E10" s="17">
        <v>0.55362526797243095</v>
      </c>
      <c r="F10" s="17"/>
      <c r="G10" s="17">
        <v>0.59219632575020997</v>
      </c>
      <c r="H10" s="17">
        <v>0.501337443344822</v>
      </c>
      <c r="I10" s="17">
        <v>0.54425000807594903</v>
      </c>
      <c r="J10" s="17"/>
      <c r="K10" s="17">
        <v>0.54785524814019304</v>
      </c>
      <c r="L10" s="17">
        <v>0.57071053076182499</v>
      </c>
      <c r="M10" s="17">
        <v>0.65925843466175604</v>
      </c>
      <c r="N10" s="17">
        <v>0.55887026394267003</v>
      </c>
      <c r="O10" s="17">
        <v>0.48224862549446501</v>
      </c>
      <c r="P10" s="17">
        <v>0.60141414994027098</v>
      </c>
      <c r="Q10" s="17">
        <v>0.480285810067268</v>
      </c>
      <c r="R10" s="17">
        <v>0.60922431682085099</v>
      </c>
      <c r="S10" s="17">
        <v>0.51396390910261602</v>
      </c>
      <c r="T10" s="17">
        <v>0.46115343034098399</v>
      </c>
      <c r="U10" s="17">
        <v>0.56470234575392897</v>
      </c>
      <c r="V10" s="17">
        <v>0.45903641437842602</v>
      </c>
      <c r="W10" s="17"/>
      <c r="X10" s="17">
        <v>0.58337245330710796</v>
      </c>
      <c r="Y10" s="17">
        <v>0.55063620318781903</v>
      </c>
      <c r="Z10" s="17">
        <v>0.52774344065812195</v>
      </c>
      <c r="AA10" s="17">
        <v>0.35406842279868</v>
      </c>
      <c r="AB10" s="17">
        <v>0.69345213413375895</v>
      </c>
      <c r="AC10" s="17"/>
      <c r="AD10" s="17">
        <v>0.52920668180796304</v>
      </c>
    </row>
    <row r="11" spans="2:30" x14ac:dyDescent="0.35">
      <c r="B11" s="18" t="s">
        <v>64</v>
      </c>
      <c r="C11" s="17">
        <v>0.16217021421033601</v>
      </c>
      <c r="D11" s="17">
        <v>0.124437607023947</v>
      </c>
      <c r="E11" s="17">
        <v>0.19964168251867501</v>
      </c>
      <c r="F11" s="17"/>
      <c r="G11" s="17">
        <v>0.144054089432961</v>
      </c>
      <c r="H11" s="17">
        <v>0.18870206476142601</v>
      </c>
      <c r="I11" s="17">
        <v>0.15355748964125901</v>
      </c>
      <c r="J11" s="17"/>
      <c r="K11" s="17">
        <v>0.16707838305030601</v>
      </c>
      <c r="L11" s="17">
        <v>0.15414800291849401</v>
      </c>
      <c r="M11" s="17">
        <v>0.14325975183779699</v>
      </c>
      <c r="N11" s="17">
        <v>0.124691365925733</v>
      </c>
      <c r="O11" s="17">
        <v>0.20184648941508199</v>
      </c>
      <c r="P11" s="17">
        <v>0.22255946607170399</v>
      </c>
      <c r="Q11" s="17">
        <v>0.17342134620118799</v>
      </c>
      <c r="R11" s="17">
        <v>0.13446536274260201</v>
      </c>
      <c r="S11" s="17">
        <v>0.19313643996777699</v>
      </c>
      <c r="T11" s="17">
        <v>8.2365330819932303E-2</v>
      </c>
      <c r="U11" s="17">
        <v>0.121260317148443</v>
      </c>
      <c r="V11" s="17">
        <v>0.21696999736647599</v>
      </c>
      <c r="W11" s="17"/>
      <c r="X11" s="17">
        <v>0.14756506392989799</v>
      </c>
      <c r="Y11" s="17">
        <v>0.179939907101518</v>
      </c>
      <c r="Z11" s="17">
        <v>0.103423914629136</v>
      </c>
      <c r="AA11" s="17">
        <v>0.230657448204031</v>
      </c>
      <c r="AB11" s="17">
        <v>0.13856419482658899</v>
      </c>
      <c r="AC11" s="17"/>
      <c r="AD11" s="17">
        <v>0.18420066395331899</v>
      </c>
    </row>
    <row r="12" spans="2:30" x14ac:dyDescent="0.35">
      <c r="B12" s="18" t="s">
        <v>65</v>
      </c>
      <c r="C12" s="17">
        <v>3.3669637765921599E-2</v>
      </c>
      <c r="D12" s="17">
        <v>3.0163806017708E-2</v>
      </c>
      <c r="E12" s="17">
        <v>3.8164499932816599E-2</v>
      </c>
      <c r="F12" s="17"/>
      <c r="G12" s="17">
        <v>2.5153170729083799E-2</v>
      </c>
      <c r="H12" s="17">
        <v>4.1099011556978003E-2</v>
      </c>
      <c r="I12" s="17">
        <v>3.4281168518035803E-2</v>
      </c>
      <c r="J12" s="17"/>
      <c r="K12" s="17">
        <v>4.70799352449498E-2</v>
      </c>
      <c r="L12" s="17">
        <v>1.51535655541253E-2</v>
      </c>
      <c r="M12" s="17">
        <v>1.9965915152144301E-2</v>
      </c>
      <c r="N12" s="17">
        <v>0</v>
      </c>
      <c r="O12" s="17">
        <v>7.4063343352676905E-2</v>
      </c>
      <c r="P12" s="17">
        <v>2.96886798012665E-2</v>
      </c>
      <c r="Q12" s="17">
        <v>4.4788774003366102E-2</v>
      </c>
      <c r="R12" s="17">
        <v>2.4818630817065899E-2</v>
      </c>
      <c r="S12" s="17">
        <v>4.1266348727128102E-2</v>
      </c>
      <c r="T12" s="17">
        <v>4.5528665763414099E-2</v>
      </c>
      <c r="U12" s="17">
        <v>1.8622240704881599E-2</v>
      </c>
      <c r="V12" s="17">
        <v>4.2440882440816903E-2</v>
      </c>
      <c r="W12" s="17"/>
      <c r="X12" s="17">
        <v>3.1899900914005297E-2</v>
      </c>
      <c r="Y12" s="17">
        <v>2.8776129262288602E-2</v>
      </c>
      <c r="Z12" s="17">
        <v>3.15542854563262E-2</v>
      </c>
      <c r="AA12" s="17">
        <v>8.4701176647524704E-2</v>
      </c>
      <c r="AB12" s="17">
        <v>0</v>
      </c>
      <c r="AC12" s="17"/>
      <c r="AD12" s="17">
        <v>4.5136789563698702E-2</v>
      </c>
    </row>
    <row r="13" spans="2:30" x14ac:dyDescent="0.35">
      <c r="B13" s="18" t="s">
        <v>50</v>
      </c>
      <c r="C13" s="19">
        <v>1.41893139615117E-2</v>
      </c>
      <c r="D13" s="19">
        <v>1.63670620529499E-2</v>
      </c>
      <c r="E13" s="19">
        <v>1.22004180785646E-2</v>
      </c>
      <c r="F13" s="19"/>
      <c r="G13" s="19">
        <v>8.5981091716276197E-3</v>
      </c>
      <c r="H13" s="19">
        <v>2.1093287702801802E-2</v>
      </c>
      <c r="I13" s="19">
        <v>1.27182036486306E-2</v>
      </c>
      <c r="J13" s="19"/>
      <c r="K13" s="19">
        <v>1.28863665534589E-2</v>
      </c>
      <c r="L13" s="19">
        <v>2.94073351306074E-2</v>
      </c>
      <c r="M13" s="19">
        <v>1.1620063676510001E-2</v>
      </c>
      <c r="N13" s="19">
        <v>1.58226116922375E-2</v>
      </c>
      <c r="O13" s="19">
        <v>1.6422365519503199E-2</v>
      </c>
      <c r="P13" s="19">
        <v>9.4397540135076393E-3</v>
      </c>
      <c r="Q13" s="19">
        <v>1.216358885511E-2</v>
      </c>
      <c r="R13" s="19">
        <v>2.5287573411515499E-2</v>
      </c>
      <c r="S13" s="19">
        <v>8.8194747756888594E-3</v>
      </c>
      <c r="T13" s="19">
        <v>0</v>
      </c>
      <c r="U13" s="19">
        <v>2.2553897936719799E-2</v>
      </c>
      <c r="V13" s="19">
        <v>0</v>
      </c>
      <c r="W13" s="19"/>
      <c r="X13" s="19">
        <v>9.3175076506127694E-3</v>
      </c>
      <c r="Y13" s="19">
        <v>9.5334393581986594E-3</v>
      </c>
      <c r="Z13" s="19">
        <v>2.8702410267034701E-2</v>
      </c>
      <c r="AA13" s="19">
        <v>0</v>
      </c>
      <c r="AB13" s="19">
        <v>0.167983671039652</v>
      </c>
      <c r="AC13" s="19"/>
      <c r="AD13" s="19">
        <v>1.61238069806959E-2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71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0.33271172410202998</v>
      </c>
      <c r="D9" s="17">
        <v>0.37237162949313102</v>
      </c>
      <c r="E9" s="17">
        <v>0.28714671852305201</v>
      </c>
      <c r="F9" s="17"/>
      <c r="G9" s="17">
        <v>0.32966570596265599</v>
      </c>
      <c r="H9" s="17">
        <v>0.34761532541551499</v>
      </c>
      <c r="I9" s="17">
        <v>0.32161394348078898</v>
      </c>
      <c r="J9" s="17"/>
      <c r="K9" s="17">
        <v>0.24226984179938199</v>
      </c>
      <c r="L9" s="17">
        <v>0.29669007829664501</v>
      </c>
      <c r="M9" s="17">
        <v>0.31970602631345701</v>
      </c>
      <c r="N9" s="17">
        <v>0.45620488408506399</v>
      </c>
      <c r="O9" s="17">
        <v>0.30163362246576603</v>
      </c>
      <c r="P9" s="17">
        <v>0.197561056365157</v>
      </c>
      <c r="Q9" s="17">
        <v>0.36870566750536699</v>
      </c>
      <c r="R9" s="17">
        <v>0.27832361850932003</v>
      </c>
      <c r="S9" s="17">
        <v>0.34609510856557402</v>
      </c>
      <c r="T9" s="17">
        <v>0.52390531751994796</v>
      </c>
      <c r="U9" s="17">
        <v>0.39595051560114303</v>
      </c>
      <c r="V9" s="17">
        <v>0.39020186654690497</v>
      </c>
      <c r="W9" s="17"/>
      <c r="X9" s="17">
        <v>0.34607902538102298</v>
      </c>
      <c r="Y9" s="17">
        <v>0.31858787154836199</v>
      </c>
      <c r="Z9" s="17">
        <v>0.38909390316952602</v>
      </c>
      <c r="AA9" s="17">
        <v>0.30783556449224397</v>
      </c>
      <c r="AB9" s="17">
        <v>0</v>
      </c>
      <c r="AC9" s="17"/>
      <c r="AD9" s="17">
        <v>0.309618212033137</v>
      </c>
    </row>
    <row r="10" spans="2:30" x14ac:dyDescent="0.35">
      <c r="B10" s="18" t="s">
        <v>63</v>
      </c>
      <c r="C10" s="17">
        <v>0.48458168682990499</v>
      </c>
      <c r="D10" s="17">
        <v>0.46878861626129897</v>
      </c>
      <c r="E10" s="17">
        <v>0.50261456741168697</v>
      </c>
      <c r="F10" s="17"/>
      <c r="G10" s="17">
        <v>0.530974615964108</v>
      </c>
      <c r="H10" s="17">
        <v>0.46286571907943003</v>
      </c>
      <c r="I10" s="17">
        <v>0.46391943412021103</v>
      </c>
      <c r="J10" s="17"/>
      <c r="K10" s="17">
        <v>0.46569675462157001</v>
      </c>
      <c r="L10" s="17">
        <v>0.514411930677106</v>
      </c>
      <c r="M10" s="17">
        <v>0.46605336216450299</v>
      </c>
      <c r="N10" s="17">
        <v>0.42379266746053201</v>
      </c>
      <c r="O10" s="17">
        <v>0.489323523751718</v>
      </c>
      <c r="P10" s="17">
        <v>0.52652788732975897</v>
      </c>
      <c r="Q10" s="17">
        <v>0.54273903327222595</v>
      </c>
      <c r="R10" s="17">
        <v>0.646282603850584</v>
      </c>
      <c r="S10" s="17">
        <v>0.45406976040727998</v>
      </c>
      <c r="T10" s="17">
        <v>0.41928151313309697</v>
      </c>
      <c r="U10" s="17">
        <v>0.41950840958220997</v>
      </c>
      <c r="V10" s="17">
        <v>0.53755862388216002</v>
      </c>
      <c r="W10" s="17"/>
      <c r="X10" s="17">
        <v>0.486550059700951</v>
      </c>
      <c r="Y10" s="17">
        <v>0.50671531768443001</v>
      </c>
      <c r="Z10" s="17">
        <v>0.461097771325366</v>
      </c>
      <c r="AA10" s="17">
        <v>0.36751127630838398</v>
      </c>
      <c r="AB10" s="17">
        <v>0.474531536905893</v>
      </c>
      <c r="AC10" s="17"/>
      <c r="AD10" s="17">
        <v>0.47818452396732902</v>
      </c>
    </row>
    <row r="11" spans="2:30" x14ac:dyDescent="0.35">
      <c r="B11" s="18" t="s">
        <v>64</v>
      </c>
      <c r="C11" s="17">
        <v>0.119769315006463</v>
      </c>
      <c r="D11" s="17">
        <v>9.6628257479995705E-2</v>
      </c>
      <c r="E11" s="17">
        <v>0.14709397352380801</v>
      </c>
      <c r="F11" s="17"/>
      <c r="G11" s="17">
        <v>9.2401098526798106E-2</v>
      </c>
      <c r="H11" s="17">
        <v>0.12652721224007399</v>
      </c>
      <c r="I11" s="17">
        <v>0.137551664964989</v>
      </c>
      <c r="J11" s="17"/>
      <c r="K11" s="17">
        <v>0.23393046360737399</v>
      </c>
      <c r="L11" s="17">
        <v>0.132556120498628</v>
      </c>
      <c r="M11" s="17">
        <v>0.15148729109737299</v>
      </c>
      <c r="N11" s="17">
        <v>6.5853453288288497E-2</v>
      </c>
      <c r="O11" s="17">
        <v>0.104881295670854</v>
      </c>
      <c r="P11" s="17">
        <v>0.18697370619628001</v>
      </c>
      <c r="Q11" s="17">
        <v>5.46064064286782E-2</v>
      </c>
      <c r="R11" s="17">
        <v>2.4818630817065899E-2</v>
      </c>
      <c r="S11" s="17">
        <v>0.11724918947030399</v>
      </c>
      <c r="T11" s="17">
        <v>2.63852750107566E-2</v>
      </c>
      <c r="U11" s="17">
        <v>0.10272918849207401</v>
      </c>
      <c r="V11" s="17">
        <v>3.43588818606336E-2</v>
      </c>
      <c r="W11" s="17"/>
      <c r="X11" s="17">
        <v>0.107310426375104</v>
      </c>
      <c r="Y11" s="17">
        <v>0.119837574849378</v>
      </c>
      <c r="Z11" s="17">
        <v>9.1515208250154204E-2</v>
      </c>
      <c r="AA11" s="17">
        <v>0.200901720867007</v>
      </c>
      <c r="AB11" s="17">
        <v>0.30594056714176099</v>
      </c>
      <c r="AC11" s="17"/>
      <c r="AD11" s="17">
        <v>0.137677335325883</v>
      </c>
    </row>
    <row r="12" spans="2:30" x14ac:dyDescent="0.35">
      <c r="B12" s="18" t="s">
        <v>65</v>
      </c>
      <c r="C12" s="17">
        <v>4.1006642210779203E-2</v>
      </c>
      <c r="D12" s="17">
        <v>3.8485169115981398E-2</v>
      </c>
      <c r="E12" s="17">
        <v>4.2619997331851601E-2</v>
      </c>
      <c r="F12" s="17"/>
      <c r="G12" s="17">
        <v>2.4510253836553E-2</v>
      </c>
      <c r="H12" s="17">
        <v>3.4952364401701498E-2</v>
      </c>
      <c r="I12" s="17">
        <v>6.1083717056462199E-2</v>
      </c>
      <c r="J12" s="17"/>
      <c r="K12" s="17">
        <v>5.2536031102517797E-2</v>
      </c>
      <c r="L12" s="17">
        <v>3.3713977669752301E-2</v>
      </c>
      <c r="M12" s="17">
        <v>3.8780434177803101E-2</v>
      </c>
      <c r="N12" s="17">
        <v>1.9163191736938898E-2</v>
      </c>
      <c r="O12" s="17">
        <v>7.5411034066350899E-2</v>
      </c>
      <c r="P12" s="17">
        <v>5.9692363965101698E-2</v>
      </c>
      <c r="Q12" s="17">
        <v>2.2010870260176001E-2</v>
      </c>
      <c r="R12" s="17">
        <v>2.5287573411515499E-2</v>
      </c>
      <c r="S12" s="17">
        <v>5.6759787563191402E-2</v>
      </c>
      <c r="T12" s="17">
        <v>1.5213947168099E-2</v>
      </c>
      <c r="U12" s="17">
        <v>5.9257988387852498E-2</v>
      </c>
      <c r="V12" s="17">
        <v>0</v>
      </c>
      <c r="W12" s="17"/>
      <c r="X12" s="17">
        <v>3.8934404300402597E-2</v>
      </c>
      <c r="Y12" s="17">
        <v>3.3845568438164497E-2</v>
      </c>
      <c r="Z12" s="17">
        <v>4.5626053851292397E-2</v>
      </c>
      <c r="AA12" s="17">
        <v>0.10209502353968</v>
      </c>
      <c r="AB12" s="17">
        <v>0</v>
      </c>
      <c r="AC12" s="17"/>
      <c r="AD12" s="17">
        <v>4.79564273245736E-2</v>
      </c>
    </row>
    <row r="13" spans="2:30" x14ac:dyDescent="0.35">
      <c r="B13" s="18" t="s">
        <v>50</v>
      </c>
      <c r="C13" s="19">
        <v>2.19306318508233E-2</v>
      </c>
      <c r="D13" s="19">
        <v>2.37263276495931E-2</v>
      </c>
      <c r="E13" s="19">
        <v>2.0524743209600401E-2</v>
      </c>
      <c r="F13" s="19"/>
      <c r="G13" s="19">
        <v>2.2448325709885E-2</v>
      </c>
      <c r="H13" s="19">
        <v>2.8039378863278799E-2</v>
      </c>
      <c r="I13" s="19">
        <v>1.58312403775492E-2</v>
      </c>
      <c r="J13" s="19"/>
      <c r="K13" s="19">
        <v>5.5669088691547696E-3</v>
      </c>
      <c r="L13" s="19">
        <v>2.2627892857869598E-2</v>
      </c>
      <c r="M13" s="19">
        <v>2.3972886246863698E-2</v>
      </c>
      <c r="N13" s="19">
        <v>3.4985803429176399E-2</v>
      </c>
      <c r="O13" s="19">
        <v>2.8750524045311799E-2</v>
      </c>
      <c r="P13" s="19">
        <v>2.9244986143702401E-2</v>
      </c>
      <c r="Q13" s="19">
        <v>1.1938022533553199E-2</v>
      </c>
      <c r="R13" s="19">
        <v>2.5287573411515499E-2</v>
      </c>
      <c r="S13" s="19">
        <v>2.5826153993651398E-2</v>
      </c>
      <c r="T13" s="19">
        <v>1.5213947168099E-2</v>
      </c>
      <c r="U13" s="19">
        <v>2.2553897936719799E-2</v>
      </c>
      <c r="V13" s="19">
        <v>3.78806277103007E-2</v>
      </c>
      <c r="W13" s="19"/>
      <c r="X13" s="19">
        <v>2.11260842425193E-2</v>
      </c>
      <c r="Y13" s="19">
        <v>2.1013667479665401E-2</v>
      </c>
      <c r="Z13" s="19">
        <v>1.2667063403661499E-2</v>
      </c>
      <c r="AA13" s="19">
        <v>2.1656414792685E-2</v>
      </c>
      <c r="AB13" s="19">
        <v>0.21952789595234601</v>
      </c>
      <c r="AC13" s="19"/>
      <c r="AD13" s="19">
        <v>2.6563501349077399E-2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72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0.13025110141591101</v>
      </c>
      <c r="D9" s="17">
        <v>0.123062596401632</v>
      </c>
      <c r="E9" s="17">
        <v>0.13380454229025601</v>
      </c>
      <c r="F9" s="17"/>
      <c r="G9" s="17">
        <v>0.116021352695425</v>
      </c>
      <c r="H9" s="17">
        <v>0.132258147316587</v>
      </c>
      <c r="I9" s="17">
        <v>0.14088903652582499</v>
      </c>
      <c r="J9" s="17"/>
      <c r="K9" s="17">
        <v>0.14317841644208201</v>
      </c>
      <c r="L9" s="17">
        <v>9.9323810430353404E-2</v>
      </c>
      <c r="M9" s="17">
        <v>0.146599748891695</v>
      </c>
      <c r="N9" s="17">
        <v>0.15002056368778499</v>
      </c>
      <c r="O9" s="17">
        <v>0.102274709133384</v>
      </c>
      <c r="P9" s="17">
        <v>7.6724884527198806E-2</v>
      </c>
      <c r="Q9" s="17">
        <v>0.112584839505634</v>
      </c>
      <c r="R9" s="17">
        <v>0.14253970761128901</v>
      </c>
      <c r="S9" s="17">
        <v>4.8085051000995999E-2</v>
      </c>
      <c r="T9" s="17">
        <v>0.291594667278678</v>
      </c>
      <c r="U9" s="17">
        <v>0.102119495801596</v>
      </c>
      <c r="V9" s="17">
        <v>0.30264378809790698</v>
      </c>
      <c r="W9" s="17"/>
      <c r="X9" s="17">
        <v>0.104556105853158</v>
      </c>
      <c r="Y9" s="17">
        <v>0.116170654380684</v>
      </c>
      <c r="Z9" s="17">
        <v>0.21406900743234</v>
      </c>
      <c r="AA9" s="17">
        <v>0.117588391601158</v>
      </c>
      <c r="AB9" s="17">
        <v>0.13856419482658899</v>
      </c>
      <c r="AC9" s="17"/>
      <c r="AD9" s="17">
        <v>0.123244840635246</v>
      </c>
    </row>
    <row r="10" spans="2:30" x14ac:dyDescent="0.35">
      <c r="B10" s="18" t="s">
        <v>63</v>
      </c>
      <c r="C10" s="17">
        <v>0.40351205752805303</v>
      </c>
      <c r="D10" s="17">
        <v>0.39009705468890798</v>
      </c>
      <c r="E10" s="17">
        <v>0.42316977415506601</v>
      </c>
      <c r="F10" s="17"/>
      <c r="G10" s="17">
        <v>0.46699444174768601</v>
      </c>
      <c r="H10" s="17">
        <v>0.38478459459627401</v>
      </c>
      <c r="I10" s="17">
        <v>0.36508504752405102</v>
      </c>
      <c r="J10" s="17"/>
      <c r="K10" s="17">
        <v>0.31053584354616398</v>
      </c>
      <c r="L10" s="17">
        <v>0.39720505402508799</v>
      </c>
      <c r="M10" s="17">
        <v>0.47020634525216398</v>
      </c>
      <c r="N10" s="17">
        <v>0.49670277403914598</v>
      </c>
      <c r="O10" s="17">
        <v>0.41573070725183697</v>
      </c>
      <c r="P10" s="17">
        <v>0.34256950080460202</v>
      </c>
      <c r="Q10" s="17">
        <v>0.42428164113577599</v>
      </c>
      <c r="R10" s="17">
        <v>0.410071842266088</v>
      </c>
      <c r="S10" s="17">
        <v>0.43854212761748801</v>
      </c>
      <c r="T10" s="17">
        <v>0.36825819051074599</v>
      </c>
      <c r="U10" s="17">
        <v>0.46838603039208798</v>
      </c>
      <c r="V10" s="17">
        <v>0.35049070410595901</v>
      </c>
      <c r="W10" s="17"/>
      <c r="X10" s="17">
        <v>0.46748405370288998</v>
      </c>
      <c r="Y10" s="17">
        <v>0.38884705974872402</v>
      </c>
      <c r="Z10" s="17">
        <v>0.367351824908839</v>
      </c>
      <c r="AA10" s="17">
        <v>0.44332957703202802</v>
      </c>
      <c r="AB10" s="17">
        <v>0.167983671039652</v>
      </c>
      <c r="AC10" s="17"/>
      <c r="AD10" s="17">
        <v>0.37769829795422499</v>
      </c>
    </row>
    <row r="11" spans="2:30" x14ac:dyDescent="0.35">
      <c r="B11" s="18" t="s">
        <v>64</v>
      </c>
      <c r="C11" s="17">
        <v>0.28262371439084599</v>
      </c>
      <c r="D11" s="17">
        <v>0.28400238085738999</v>
      </c>
      <c r="E11" s="17">
        <v>0.28378298725297302</v>
      </c>
      <c r="F11" s="17"/>
      <c r="G11" s="17">
        <v>0.25435326454205398</v>
      </c>
      <c r="H11" s="17">
        <v>0.30965369271088899</v>
      </c>
      <c r="I11" s="17">
        <v>0.28246537167559099</v>
      </c>
      <c r="J11" s="17"/>
      <c r="K11" s="17">
        <v>0.33089532642445302</v>
      </c>
      <c r="L11" s="17">
        <v>0.27543384962101403</v>
      </c>
      <c r="M11" s="17">
        <v>0.224126372005861</v>
      </c>
      <c r="N11" s="17">
        <v>0.22581307258357999</v>
      </c>
      <c r="O11" s="17">
        <v>0.30215773752022901</v>
      </c>
      <c r="P11" s="17">
        <v>0.292034348109732</v>
      </c>
      <c r="Q11" s="17">
        <v>0.24459229131313401</v>
      </c>
      <c r="R11" s="17">
        <v>0.356338104423847</v>
      </c>
      <c r="S11" s="17">
        <v>0.33190712553472002</v>
      </c>
      <c r="T11" s="17">
        <v>0.26628867575272303</v>
      </c>
      <c r="U11" s="17">
        <v>0.26848026231407002</v>
      </c>
      <c r="V11" s="17">
        <v>0.229508802217019</v>
      </c>
      <c r="W11" s="17"/>
      <c r="X11" s="17">
        <v>0.25503810033621299</v>
      </c>
      <c r="Y11" s="17">
        <v>0.32065842075434398</v>
      </c>
      <c r="Z11" s="17">
        <v>0.23002239265022101</v>
      </c>
      <c r="AA11" s="17">
        <v>0.21512969327700901</v>
      </c>
      <c r="AB11" s="17">
        <v>0.55213112475066395</v>
      </c>
      <c r="AC11" s="17"/>
      <c r="AD11" s="17">
        <v>0.29601066118171998</v>
      </c>
    </row>
    <row r="12" spans="2:30" x14ac:dyDescent="0.35">
      <c r="B12" s="18" t="s">
        <v>65</v>
      </c>
      <c r="C12" s="17">
        <v>0.12614069404658401</v>
      </c>
      <c r="D12" s="17">
        <v>0.14216084106876201</v>
      </c>
      <c r="E12" s="17">
        <v>0.108026807806541</v>
      </c>
      <c r="F12" s="17"/>
      <c r="G12" s="17">
        <v>9.8861695807295105E-2</v>
      </c>
      <c r="H12" s="17">
        <v>0.113206950179396</v>
      </c>
      <c r="I12" s="17">
        <v>0.16204113296074901</v>
      </c>
      <c r="J12" s="17"/>
      <c r="K12" s="17">
        <v>0.17796656915067099</v>
      </c>
      <c r="L12" s="17">
        <v>0.15206867425377499</v>
      </c>
      <c r="M12" s="17">
        <v>9.3908325294732503E-2</v>
      </c>
      <c r="N12" s="17">
        <v>1.58226116922375E-2</v>
      </c>
      <c r="O12" s="17">
        <v>0.13468697807161001</v>
      </c>
      <c r="P12" s="17">
        <v>0.26885148327983399</v>
      </c>
      <c r="Q12" s="17">
        <v>0.14943819010466999</v>
      </c>
      <c r="R12" s="17">
        <v>7.05782749636788E-2</v>
      </c>
      <c r="S12" s="17">
        <v>0.11458759499618699</v>
      </c>
      <c r="T12" s="17">
        <v>4.5929305704454401E-2</v>
      </c>
      <c r="U12" s="17">
        <v>0.115906415618807</v>
      </c>
      <c r="V12" s="17">
        <v>0</v>
      </c>
      <c r="W12" s="17"/>
      <c r="X12" s="17">
        <v>0.10812642899801</v>
      </c>
      <c r="Y12" s="17">
        <v>0.12135340906223301</v>
      </c>
      <c r="Z12" s="17">
        <v>0.14028352393354701</v>
      </c>
      <c r="AA12" s="17">
        <v>0.16496048728787099</v>
      </c>
      <c r="AB12" s="17">
        <v>0.141321009383095</v>
      </c>
      <c r="AC12" s="17"/>
      <c r="AD12" s="17">
        <v>0.141481548438433</v>
      </c>
    </row>
    <row r="13" spans="2:30" x14ac:dyDescent="0.35">
      <c r="B13" s="18" t="s">
        <v>50</v>
      </c>
      <c r="C13" s="19">
        <v>5.7472432618606198E-2</v>
      </c>
      <c r="D13" s="19">
        <v>6.0677126983307399E-2</v>
      </c>
      <c r="E13" s="19">
        <v>5.12158884951638E-2</v>
      </c>
      <c r="F13" s="19"/>
      <c r="G13" s="19">
        <v>6.3769245207539196E-2</v>
      </c>
      <c r="H13" s="19">
        <v>6.0096615196853498E-2</v>
      </c>
      <c r="I13" s="19">
        <v>4.9519411313784498E-2</v>
      </c>
      <c r="J13" s="19"/>
      <c r="K13" s="19">
        <v>3.7423844436631E-2</v>
      </c>
      <c r="L13" s="19">
        <v>7.5968611669769801E-2</v>
      </c>
      <c r="M13" s="19">
        <v>6.51592085555463E-2</v>
      </c>
      <c r="N13" s="19">
        <v>0.11164097799725101</v>
      </c>
      <c r="O13" s="19">
        <v>4.51498680229412E-2</v>
      </c>
      <c r="P13" s="19">
        <v>1.9819783278632801E-2</v>
      </c>
      <c r="Q13" s="19">
        <v>6.9103037940786496E-2</v>
      </c>
      <c r="R13" s="19">
        <v>2.0472070735097499E-2</v>
      </c>
      <c r="S13" s="19">
        <v>6.6878100850609398E-2</v>
      </c>
      <c r="T13" s="19">
        <v>2.7929160753399001E-2</v>
      </c>
      <c r="U13" s="19">
        <v>4.5107795873439598E-2</v>
      </c>
      <c r="V13" s="19">
        <v>0.117356705579116</v>
      </c>
      <c r="W13" s="19"/>
      <c r="X13" s="19">
        <v>6.4795311109728804E-2</v>
      </c>
      <c r="Y13" s="19">
        <v>5.2970456054015298E-2</v>
      </c>
      <c r="Z13" s="19">
        <v>4.8273251075052898E-2</v>
      </c>
      <c r="AA13" s="19">
        <v>5.8991850801934302E-2</v>
      </c>
      <c r="AB13" s="19">
        <v>0</v>
      </c>
      <c r="AC13" s="19"/>
      <c r="AD13" s="19">
        <v>6.1564651790377303E-2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73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62</v>
      </c>
      <c r="C9" s="17">
        <v>0.331878708851785</v>
      </c>
      <c r="D9" s="17">
        <v>0.39366185003092502</v>
      </c>
      <c r="E9" s="17">
        <v>0.264949598567639</v>
      </c>
      <c r="F9" s="17"/>
      <c r="G9" s="17">
        <v>0.38071027599039697</v>
      </c>
      <c r="H9" s="17">
        <v>0.33817963439954901</v>
      </c>
      <c r="I9" s="17">
        <v>0.28318601229240498</v>
      </c>
      <c r="J9" s="17"/>
      <c r="K9" s="17">
        <v>0.35509521556888202</v>
      </c>
      <c r="L9" s="17">
        <v>0.26993366207249903</v>
      </c>
      <c r="M9" s="17">
        <v>0.31928466360287</v>
      </c>
      <c r="N9" s="17">
        <v>0.44334961037835202</v>
      </c>
      <c r="O9" s="17">
        <v>0.28306497773745298</v>
      </c>
      <c r="P9" s="17">
        <v>0.19974209599616799</v>
      </c>
      <c r="Q9" s="17">
        <v>0.318974637915731</v>
      </c>
      <c r="R9" s="17">
        <v>0.36790558335186702</v>
      </c>
      <c r="S9" s="17">
        <v>0.29451099869491998</v>
      </c>
      <c r="T9" s="17">
        <v>0.52334671999565596</v>
      </c>
      <c r="U9" s="17">
        <v>0.35531476791817201</v>
      </c>
      <c r="V9" s="17">
        <v>0.32011692329160002</v>
      </c>
      <c r="W9" s="17"/>
      <c r="X9" s="17">
        <v>0.381337080924256</v>
      </c>
      <c r="Y9" s="17">
        <v>0.31718124939328501</v>
      </c>
      <c r="Z9" s="17">
        <v>0.34444909536954699</v>
      </c>
      <c r="AA9" s="17">
        <v>0.21183224671408099</v>
      </c>
      <c r="AB9" s="17">
        <v>0.167983671039652</v>
      </c>
      <c r="AC9" s="17"/>
      <c r="AD9" s="17">
        <v>0.30832285379747298</v>
      </c>
    </row>
    <row r="10" spans="2:30" x14ac:dyDescent="0.35">
      <c r="B10" s="18" t="s">
        <v>63</v>
      </c>
      <c r="C10" s="17">
        <v>0.46997563444519502</v>
      </c>
      <c r="D10" s="17">
        <v>0.44317409887970599</v>
      </c>
      <c r="E10" s="17">
        <v>0.49921506614580102</v>
      </c>
      <c r="F10" s="17"/>
      <c r="G10" s="17">
        <v>0.43508166682504201</v>
      </c>
      <c r="H10" s="17">
        <v>0.43918033075711099</v>
      </c>
      <c r="I10" s="17">
        <v>0.52906670370600595</v>
      </c>
      <c r="J10" s="17"/>
      <c r="K10" s="17">
        <v>0.48072216668999801</v>
      </c>
      <c r="L10" s="17">
        <v>0.50959613869980203</v>
      </c>
      <c r="M10" s="17">
        <v>0.52879342066629398</v>
      </c>
      <c r="N10" s="17">
        <v>0.40402987355706499</v>
      </c>
      <c r="O10" s="17">
        <v>0.44199680986017298</v>
      </c>
      <c r="P10" s="17">
        <v>0.54514723696334799</v>
      </c>
      <c r="Q10" s="17">
        <v>0.48471385492087499</v>
      </c>
      <c r="R10" s="17">
        <v>0.40491449534155899</v>
      </c>
      <c r="S10" s="17">
        <v>0.51339296168432103</v>
      </c>
      <c r="T10" s="17">
        <v>0.37540213653868099</v>
      </c>
      <c r="U10" s="17">
        <v>0.35898330067566703</v>
      </c>
      <c r="V10" s="17">
        <v>0.42047219690110599</v>
      </c>
      <c r="W10" s="17"/>
      <c r="X10" s="17">
        <v>0.42620943310280202</v>
      </c>
      <c r="Y10" s="17">
        <v>0.481502253873905</v>
      </c>
      <c r="Z10" s="17">
        <v>0.50266352383650204</v>
      </c>
      <c r="AA10" s="17">
        <v>0.51790590782144996</v>
      </c>
      <c r="AB10" s="17">
        <v>0.66739677120168195</v>
      </c>
      <c r="AC10" s="17"/>
      <c r="AD10" s="17">
        <v>0.45433185510211699</v>
      </c>
    </row>
    <row r="11" spans="2:30" x14ac:dyDescent="0.35">
      <c r="B11" s="18" t="s">
        <v>64</v>
      </c>
      <c r="C11" s="17">
        <v>0.145154599750665</v>
      </c>
      <c r="D11" s="17">
        <v>0.11840375104605599</v>
      </c>
      <c r="E11" s="17">
        <v>0.17288773408144301</v>
      </c>
      <c r="F11" s="17"/>
      <c r="G11" s="17">
        <v>0.14370787978272201</v>
      </c>
      <c r="H11" s="17">
        <v>0.16221094038601</v>
      </c>
      <c r="I11" s="17">
        <v>0.130663485642461</v>
      </c>
      <c r="J11" s="17"/>
      <c r="K11" s="17">
        <v>0.14066302189739099</v>
      </c>
      <c r="L11" s="17">
        <v>0.16571148821717999</v>
      </c>
      <c r="M11" s="17">
        <v>9.1926995511167106E-2</v>
      </c>
      <c r="N11" s="17">
        <v>0.11763471263540699</v>
      </c>
      <c r="O11" s="17">
        <v>0.21446192339930201</v>
      </c>
      <c r="P11" s="17">
        <v>0.18707803103048901</v>
      </c>
      <c r="Q11" s="17">
        <v>0.109425465406114</v>
      </c>
      <c r="R11" s="17">
        <v>0.13619121455013899</v>
      </c>
      <c r="S11" s="17">
        <v>0.15000887468455301</v>
      </c>
      <c r="T11" s="17">
        <v>8.7415352142427002E-2</v>
      </c>
      <c r="U11" s="17">
        <v>0.16390122329908699</v>
      </c>
      <c r="V11" s="17">
        <v>0.22153025209699201</v>
      </c>
      <c r="W11" s="17"/>
      <c r="X11" s="17">
        <v>0.143651630247389</v>
      </c>
      <c r="Y11" s="17">
        <v>0.16082135774794301</v>
      </c>
      <c r="Z11" s="17">
        <v>9.7400667780082203E-2</v>
      </c>
      <c r="AA11" s="17">
        <v>0.165459974597954</v>
      </c>
      <c r="AB11" s="17">
        <v>0.16461955775866599</v>
      </c>
      <c r="AC11" s="17"/>
      <c r="AD11" s="17">
        <v>0.171459368224602</v>
      </c>
    </row>
    <row r="12" spans="2:30" x14ac:dyDescent="0.35">
      <c r="B12" s="18" t="s">
        <v>65</v>
      </c>
      <c r="C12" s="17">
        <v>3.6056116984028198E-2</v>
      </c>
      <c r="D12" s="17">
        <v>2.67207676128756E-2</v>
      </c>
      <c r="E12" s="17">
        <v>4.6798652845863098E-2</v>
      </c>
      <c r="F12" s="17"/>
      <c r="G12" s="17">
        <v>2.8030463270508399E-2</v>
      </c>
      <c r="H12" s="17">
        <v>4.00894599617998E-2</v>
      </c>
      <c r="I12" s="17">
        <v>3.9374916275461698E-2</v>
      </c>
      <c r="J12" s="17"/>
      <c r="K12" s="17">
        <v>1.7382085222021702E-2</v>
      </c>
      <c r="L12" s="17">
        <v>2.3372395837093701E-2</v>
      </c>
      <c r="M12" s="17">
        <v>4.8374856543159102E-2</v>
      </c>
      <c r="N12" s="17">
        <v>1.9163191736938898E-2</v>
      </c>
      <c r="O12" s="17">
        <v>6.0476289003071802E-2</v>
      </c>
      <c r="P12" s="17">
        <v>4.8723985473854203E-2</v>
      </c>
      <c r="Q12" s="17">
        <v>6.4875171497103895E-2</v>
      </c>
      <c r="R12" s="17">
        <v>6.6170075939369299E-2</v>
      </c>
      <c r="S12" s="17">
        <v>1.7006679217962499E-2</v>
      </c>
      <c r="T12" s="17">
        <v>1.38357913232362E-2</v>
      </c>
      <c r="U12" s="17">
        <v>9.9246810170354097E-2</v>
      </c>
      <c r="V12" s="17">
        <v>0</v>
      </c>
      <c r="W12" s="17"/>
      <c r="X12" s="17">
        <v>4.0149572903613998E-2</v>
      </c>
      <c r="Y12" s="17">
        <v>2.50176579321706E-2</v>
      </c>
      <c r="Z12" s="17">
        <v>3.40245097054876E-2</v>
      </c>
      <c r="AA12" s="17">
        <v>8.2425918161110404E-2</v>
      </c>
      <c r="AB12" s="17">
        <v>0</v>
      </c>
      <c r="AC12" s="17"/>
      <c r="AD12" s="17">
        <v>4.9466166898138098E-2</v>
      </c>
    </row>
    <row r="13" spans="2:30" x14ac:dyDescent="0.35">
      <c r="B13" s="18" t="s">
        <v>50</v>
      </c>
      <c r="C13" s="19">
        <v>1.69349399683267E-2</v>
      </c>
      <c r="D13" s="19">
        <v>1.8039532430436898E-2</v>
      </c>
      <c r="E13" s="19">
        <v>1.6148948359254199E-2</v>
      </c>
      <c r="F13" s="19"/>
      <c r="G13" s="19">
        <v>1.2469714131330301E-2</v>
      </c>
      <c r="H13" s="19">
        <v>2.0339634495530501E-2</v>
      </c>
      <c r="I13" s="19">
        <v>1.7708882083665899E-2</v>
      </c>
      <c r="J13" s="19"/>
      <c r="K13" s="19">
        <v>6.1375106217072296E-3</v>
      </c>
      <c r="L13" s="19">
        <v>3.1386315173425397E-2</v>
      </c>
      <c r="M13" s="19">
        <v>1.1620063676510001E-2</v>
      </c>
      <c r="N13" s="19">
        <v>1.58226116922375E-2</v>
      </c>
      <c r="O13" s="19">
        <v>0</v>
      </c>
      <c r="P13" s="19">
        <v>1.9308650536141302E-2</v>
      </c>
      <c r="Q13" s="19">
        <v>2.2010870260176001E-2</v>
      </c>
      <c r="R13" s="19">
        <v>2.4818630817065899E-2</v>
      </c>
      <c r="S13" s="19">
        <v>2.50804857182443E-2</v>
      </c>
      <c r="T13" s="19">
        <v>0</v>
      </c>
      <c r="U13" s="19">
        <v>2.2553897936719799E-2</v>
      </c>
      <c r="V13" s="19">
        <v>3.78806277103007E-2</v>
      </c>
      <c r="W13" s="19"/>
      <c r="X13" s="19">
        <v>8.6522828219391199E-3</v>
      </c>
      <c r="Y13" s="19">
        <v>1.5477481052696199E-2</v>
      </c>
      <c r="Z13" s="19">
        <v>2.14622033083804E-2</v>
      </c>
      <c r="AA13" s="19">
        <v>2.23759527054039E-2</v>
      </c>
      <c r="AB13" s="19">
        <v>0</v>
      </c>
      <c r="AC13" s="19"/>
      <c r="AD13" s="19">
        <v>1.6419755977670002E-2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I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9" width="20.7265625" customWidth="1"/>
  </cols>
  <sheetData>
    <row r="2" spans="2:9" ht="40" customHeight="1" x14ac:dyDescent="0.35">
      <c r="D2" s="33" t="s">
        <v>85</v>
      </c>
      <c r="E2" s="29"/>
      <c r="F2" s="29"/>
      <c r="G2" s="29"/>
      <c r="H2" s="29"/>
      <c r="I2" s="29"/>
    </row>
    <row r="6" spans="2:9" ht="50.15" customHeight="1" x14ac:dyDescent="0.35">
      <c r="B6" s="20" t="s">
        <v>14</v>
      </c>
      <c r="C6" s="20" t="s">
        <v>74</v>
      </c>
      <c r="D6" s="20" t="s">
        <v>75</v>
      </c>
      <c r="E6" s="20" t="s">
        <v>76</v>
      </c>
      <c r="F6" s="20" t="s">
        <v>77</v>
      </c>
      <c r="G6" s="20" t="s">
        <v>78</v>
      </c>
      <c r="H6" s="20" t="s">
        <v>79</v>
      </c>
    </row>
    <row r="7" spans="2:9" x14ac:dyDescent="0.35">
      <c r="B7" s="18" t="s">
        <v>80</v>
      </c>
      <c r="C7" s="17">
        <v>0.17954514460149101</v>
      </c>
      <c r="D7" s="17">
        <v>0.272493556459799</v>
      </c>
      <c r="E7" s="17">
        <v>0.200229656717026</v>
      </c>
      <c r="F7" s="17">
        <v>0.18350253596680499</v>
      </c>
      <c r="G7" s="17">
        <v>0.17272159631894199</v>
      </c>
      <c r="H7" s="17">
        <v>0.15167442847255999</v>
      </c>
    </row>
    <row r="8" spans="2:9" x14ac:dyDescent="0.35">
      <c r="B8" s="18" t="s">
        <v>81</v>
      </c>
      <c r="C8" s="17">
        <v>0.32149068540092401</v>
      </c>
      <c r="D8" s="17">
        <v>0.289043410614234</v>
      </c>
      <c r="E8" s="17">
        <v>0.27660319517642301</v>
      </c>
      <c r="F8" s="17">
        <v>0.29799281866497701</v>
      </c>
      <c r="G8" s="17">
        <v>0.20761458967671101</v>
      </c>
      <c r="H8" s="17">
        <v>0.26846199665425002</v>
      </c>
    </row>
    <row r="9" spans="2:9" x14ac:dyDescent="0.35">
      <c r="B9" s="18" t="s">
        <v>82</v>
      </c>
      <c r="C9" s="17">
        <v>0.31760394886670301</v>
      </c>
      <c r="D9" s="17">
        <v>0.26322678814564998</v>
      </c>
      <c r="E9" s="17">
        <v>0.24030814935522499</v>
      </c>
      <c r="F9" s="17">
        <v>0.31594465868996102</v>
      </c>
      <c r="G9" s="17">
        <v>0.32600555977617102</v>
      </c>
      <c r="H9" s="17">
        <v>0.34038857979486797</v>
      </c>
    </row>
    <row r="10" spans="2:9" x14ac:dyDescent="0.35">
      <c r="B10" s="18" t="s">
        <v>83</v>
      </c>
      <c r="C10" s="17">
        <v>0.140021360888648</v>
      </c>
      <c r="D10" s="17">
        <v>0.14603328398600501</v>
      </c>
      <c r="E10" s="17">
        <v>0.245729272136264</v>
      </c>
      <c r="F10" s="17">
        <v>0.177397348090367</v>
      </c>
      <c r="G10" s="17">
        <v>0.25063873636503903</v>
      </c>
      <c r="H10" s="17">
        <v>0.20612596786922299</v>
      </c>
    </row>
    <row r="11" spans="2:9" x14ac:dyDescent="0.35">
      <c r="B11" s="18" t="s">
        <v>50</v>
      </c>
      <c r="C11" s="17">
        <v>3.5271792817042999E-2</v>
      </c>
      <c r="D11" s="17">
        <v>2.3264311521191201E-2</v>
      </c>
      <c r="E11" s="17">
        <v>2.9713632917482E-2</v>
      </c>
      <c r="F11" s="17">
        <v>1.7736524485137801E-2</v>
      </c>
      <c r="G11" s="17">
        <v>3.6378774337470901E-2</v>
      </c>
      <c r="H11" s="17">
        <v>2.6374262691877301E-2</v>
      </c>
    </row>
    <row r="12" spans="2:9" x14ac:dyDescent="0.35">
      <c r="B12" s="18" t="s">
        <v>84</v>
      </c>
      <c r="C12" s="17">
        <v>6.0670674251905397E-3</v>
      </c>
      <c r="D12" s="17">
        <v>5.9386492731207897E-3</v>
      </c>
      <c r="E12" s="17">
        <v>7.4160936975799204E-3</v>
      </c>
      <c r="F12" s="17">
        <v>7.4261141027515704E-3</v>
      </c>
      <c r="G12" s="17">
        <v>6.6407435256661297E-3</v>
      </c>
      <c r="H12" s="17">
        <v>6.9747645172207797E-3</v>
      </c>
    </row>
    <row r="13" spans="2:9" x14ac:dyDescent="0.35">
      <c r="B13" s="16"/>
      <c r="C13" s="16"/>
      <c r="D13" s="16"/>
      <c r="E13" s="16"/>
      <c r="F13" s="16"/>
      <c r="G13" s="16"/>
      <c r="H13" s="16"/>
    </row>
    <row r="14" spans="2:9" x14ac:dyDescent="0.35">
      <c r="B14" t="s">
        <v>53</v>
      </c>
    </row>
    <row r="15" spans="2:9" x14ac:dyDescent="0.35">
      <c r="B15" t="s">
        <v>54</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86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0.17954514460149101</v>
      </c>
      <c r="D9" s="17">
        <v>0.16472811723911801</v>
      </c>
      <c r="E9" s="17">
        <v>0.195413502159652</v>
      </c>
      <c r="F9" s="17"/>
      <c r="G9" s="17">
        <v>0.168518425804944</v>
      </c>
      <c r="H9" s="17">
        <v>0.17054246448878799</v>
      </c>
      <c r="I9" s="17">
        <v>0.19754481096870999</v>
      </c>
      <c r="J9" s="17"/>
      <c r="K9" s="17">
        <v>0.21439979254903799</v>
      </c>
      <c r="L9" s="17">
        <v>0.19197418156628199</v>
      </c>
      <c r="M9" s="17">
        <v>0.18430950408980301</v>
      </c>
      <c r="N9" s="17">
        <v>0.11005081570361699</v>
      </c>
      <c r="O9" s="17">
        <v>0.11799510173574999</v>
      </c>
      <c r="P9" s="17">
        <v>0.211340519126199</v>
      </c>
      <c r="Q9" s="17">
        <v>0.18081952220806899</v>
      </c>
      <c r="R9" s="17">
        <v>0.230430818903061</v>
      </c>
      <c r="S9" s="17">
        <v>0.21496935918502699</v>
      </c>
      <c r="T9" s="17">
        <v>0.115157455466311</v>
      </c>
      <c r="U9" s="17">
        <v>0.19360049027576601</v>
      </c>
      <c r="V9" s="17">
        <v>0.155237333289416</v>
      </c>
      <c r="W9" s="17"/>
      <c r="X9" s="17">
        <v>0.16483360458086199</v>
      </c>
      <c r="Y9" s="17">
        <v>0.18135572974893199</v>
      </c>
      <c r="Z9" s="17">
        <v>0.16424284918214699</v>
      </c>
      <c r="AA9" s="17">
        <v>0.21533213845397001</v>
      </c>
      <c r="AB9" s="17">
        <v>0.16461955775866599</v>
      </c>
      <c r="AC9" s="17"/>
      <c r="AD9" s="17">
        <v>0.193652211278703</v>
      </c>
    </row>
    <row r="10" spans="2:30" x14ac:dyDescent="0.35">
      <c r="B10" s="18" t="s">
        <v>81</v>
      </c>
      <c r="C10" s="17">
        <v>0.32149068540092401</v>
      </c>
      <c r="D10" s="17">
        <v>0.29512239149220698</v>
      </c>
      <c r="E10" s="17">
        <v>0.34676026400381199</v>
      </c>
      <c r="F10" s="17"/>
      <c r="G10" s="17">
        <v>0.33332492876860897</v>
      </c>
      <c r="H10" s="17">
        <v>0.316465214834523</v>
      </c>
      <c r="I10" s="17">
        <v>0.31574504216871502</v>
      </c>
      <c r="J10" s="17"/>
      <c r="K10" s="17">
        <v>0.34294969787603502</v>
      </c>
      <c r="L10" s="17">
        <v>0.360110174161208</v>
      </c>
      <c r="M10" s="17">
        <v>0.26203333206166701</v>
      </c>
      <c r="N10" s="17">
        <v>0.22138610350097901</v>
      </c>
      <c r="O10" s="17">
        <v>0.45107748773798101</v>
      </c>
      <c r="P10" s="17">
        <v>0.39726166976113703</v>
      </c>
      <c r="Q10" s="17">
        <v>0.28518656996397002</v>
      </c>
      <c r="R10" s="17">
        <v>0.25124537727406399</v>
      </c>
      <c r="S10" s="17">
        <v>0.31909707709171398</v>
      </c>
      <c r="T10" s="17">
        <v>0.31532824777909702</v>
      </c>
      <c r="U10" s="17">
        <v>0.31187034633455502</v>
      </c>
      <c r="V10" s="17">
        <v>0.18055999965037001</v>
      </c>
      <c r="W10" s="17"/>
      <c r="X10" s="17">
        <v>0.32383538236886</v>
      </c>
      <c r="Y10" s="17">
        <v>0.331971469113227</v>
      </c>
      <c r="Z10" s="17">
        <v>0.32860957782521399</v>
      </c>
      <c r="AA10" s="17">
        <v>0.20674957450741399</v>
      </c>
      <c r="AB10" s="17">
        <v>0.38751156699199801</v>
      </c>
      <c r="AC10" s="17"/>
      <c r="AD10" s="17">
        <v>0.33825437308182199</v>
      </c>
    </row>
    <row r="11" spans="2:30" x14ac:dyDescent="0.35">
      <c r="B11" s="18" t="s">
        <v>82</v>
      </c>
      <c r="C11" s="17">
        <v>0.31760394886670301</v>
      </c>
      <c r="D11" s="17">
        <v>0.319833722357729</v>
      </c>
      <c r="E11" s="17">
        <v>0.31370128452329399</v>
      </c>
      <c r="F11" s="17"/>
      <c r="G11" s="17">
        <v>0.28459232244558202</v>
      </c>
      <c r="H11" s="17">
        <v>0.32842428057844397</v>
      </c>
      <c r="I11" s="17">
        <v>0.336586795970991</v>
      </c>
      <c r="J11" s="17"/>
      <c r="K11" s="17">
        <v>0.25900619519328999</v>
      </c>
      <c r="L11" s="17">
        <v>0.29848519007574198</v>
      </c>
      <c r="M11" s="17">
        <v>0.30546971773068698</v>
      </c>
      <c r="N11" s="17">
        <v>0.52619683601650002</v>
      </c>
      <c r="O11" s="17">
        <v>0.32180456214585901</v>
      </c>
      <c r="P11" s="17">
        <v>0.28035195463539803</v>
      </c>
      <c r="Q11" s="17">
        <v>0.231362047796113</v>
      </c>
      <c r="R11" s="17">
        <v>0.32571268375206702</v>
      </c>
      <c r="S11" s="17">
        <v>0.31868751607337398</v>
      </c>
      <c r="T11" s="17">
        <v>0.394704920001474</v>
      </c>
      <c r="U11" s="17">
        <v>0.29199052724829699</v>
      </c>
      <c r="V11" s="17">
        <v>0.26875660946135699</v>
      </c>
      <c r="W11" s="17"/>
      <c r="X11" s="17">
        <v>0.30156490977018502</v>
      </c>
      <c r="Y11" s="17">
        <v>0.32560736293141201</v>
      </c>
      <c r="Z11" s="17">
        <v>0.32333457216248401</v>
      </c>
      <c r="AA11" s="17">
        <v>0.41477017480888601</v>
      </c>
      <c r="AB11" s="17">
        <v>0.13856419482658899</v>
      </c>
      <c r="AC11" s="17"/>
      <c r="AD11" s="17">
        <v>0.28762598953774499</v>
      </c>
    </row>
    <row r="12" spans="2:30" x14ac:dyDescent="0.35">
      <c r="B12" s="18" t="s">
        <v>83</v>
      </c>
      <c r="C12" s="17">
        <v>0.140021360888648</v>
      </c>
      <c r="D12" s="17">
        <v>0.17874959617552499</v>
      </c>
      <c r="E12" s="17">
        <v>0.102081705307938</v>
      </c>
      <c r="F12" s="17"/>
      <c r="G12" s="17">
        <v>0.148782194517872</v>
      </c>
      <c r="H12" s="17">
        <v>0.15747627826629401</v>
      </c>
      <c r="I12" s="17">
        <v>0.11620051858982</v>
      </c>
      <c r="J12" s="17"/>
      <c r="K12" s="17">
        <v>0.14191923510337201</v>
      </c>
      <c r="L12" s="17">
        <v>9.3853498733536697E-2</v>
      </c>
      <c r="M12" s="17">
        <v>0.20222300340768101</v>
      </c>
      <c r="N12" s="17">
        <v>0.125262129826997</v>
      </c>
      <c r="O12" s="17">
        <v>0.10912284838041</v>
      </c>
      <c r="P12" s="17">
        <v>8.0923260417138806E-2</v>
      </c>
      <c r="Q12" s="17">
        <v>0.21129085730337699</v>
      </c>
      <c r="R12" s="17">
        <v>0.192611120070808</v>
      </c>
      <c r="S12" s="17">
        <v>9.50270769312518E-2</v>
      </c>
      <c r="T12" s="17">
        <v>0.159307965384862</v>
      </c>
      <c r="U12" s="17">
        <v>0.15600859597014399</v>
      </c>
      <c r="V12" s="17">
        <v>0.28816407640026898</v>
      </c>
      <c r="W12" s="17"/>
      <c r="X12" s="17">
        <v>0.14902351408692199</v>
      </c>
      <c r="Y12" s="17">
        <v>0.12735727452648399</v>
      </c>
      <c r="Z12" s="17">
        <v>0.15295080199852101</v>
      </c>
      <c r="AA12" s="17">
        <v>0.14077215952432601</v>
      </c>
      <c r="AB12" s="17">
        <v>0.167983671039652</v>
      </c>
      <c r="AC12" s="17"/>
      <c r="AD12" s="17">
        <v>0.13319444792121701</v>
      </c>
    </row>
    <row r="13" spans="2:30" x14ac:dyDescent="0.35">
      <c r="B13" s="18" t="s">
        <v>50</v>
      </c>
      <c r="C13" s="17">
        <v>3.5271792817042999E-2</v>
      </c>
      <c r="D13" s="17">
        <v>3.5565240169339103E-2</v>
      </c>
      <c r="E13" s="17">
        <v>3.5767097038337602E-2</v>
      </c>
      <c r="F13" s="17"/>
      <c r="G13" s="17">
        <v>5.51760227303204E-2</v>
      </c>
      <c r="H13" s="17">
        <v>2.0834271339940199E-2</v>
      </c>
      <c r="I13" s="17">
        <v>3.1138721500910599E-2</v>
      </c>
      <c r="J13" s="17"/>
      <c r="K13" s="17">
        <v>4.1725079278265499E-2</v>
      </c>
      <c r="L13" s="17">
        <v>3.9728504878100701E-2</v>
      </c>
      <c r="M13" s="17">
        <v>3.4344379033652103E-2</v>
      </c>
      <c r="N13" s="17">
        <v>1.71041149519068E-2</v>
      </c>
      <c r="O13" s="17">
        <v>0</v>
      </c>
      <c r="P13" s="17">
        <v>3.0122596060126999E-2</v>
      </c>
      <c r="Q13" s="17">
        <v>8.0484386311880804E-2</v>
      </c>
      <c r="R13" s="17">
        <v>0</v>
      </c>
      <c r="S13" s="17">
        <v>4.3399495942944698E-2</v>
      </c>
      <c r="T13" s="17">
        <v>1.55014113682563E-2</v>
      </c>
      <c r="U13" s="17">
        <v>4.6530040171238303E-2</v>
      </c>
      <c r="V13" s="17">
        <v>6.9401353488286105E-2</v>
      </c>
      <c r="W13" s="17"/>
      <c r="X13" s="17">
        <v>5.17676686133113E-2</v>
      </c>
      <c r="Y13" s="17">
        <v>2.7611597459892299E-2</v>
      </c>
      <c r="Z13" s="17">
        <v>2.5643585717448E-2</v>
      </c>
      <c r="AA13" s="17">
        <v>2.23759527054039E-2</v>
      </c>
      <c r="AB13" s="17">
        <v>0.141321009383095</v>
      </c>
      <c r="AC13" s="17"/>
      <c r="AD13" s="17">
        <v>4.2998585009233703E-2</v>
      </c>
    </row>
    <row r="14" spans="2:30" x14ac:dyDescent="0.35">
      <c r="B14" s="18" t="s">
        <v>84</v>
      </c>
      <c r="C14" s="19">
        <v>6.0670674251905397E-3</v>
      </c>
      <c r="D14" s="19">
        <v>6.0009325660817202E-3</v>
      </c>
      <c r="E14" s="19">
        <v>6.2761469669653999E-3</v>
      </c>
      <c r="F14" s="19"/>
      <c r="G14" s="19">
        <v>9.6061057326729208E-3</v>
      </c>
      <c r="H14" s="19">
        <v>6.2574904920097603E-3</v>
      </c>
      <c r="I14" s="19">
        <v>2.7841108008529901E-3</v>
      </c>
      <c r="J14" s="19"/>
      <c r="K14" s="19">
        <v>0</v>
      </c>
      <c r="L14" s="19">
        <v>1.58484505851317E-2</v>
      </c>
      <c r="M14" s="19">
        <v>1.1620063676510001E-2</v>
      </c>
      <c r="N14" s="19">
        <v>0</v>
      </c>
      <c r="O14" s="19">
        <v>0</v>
      </c>
      <c r="P14" s="19">
        <v>0</v>
      </c>
      <c r="Q14" s="19">
        <v>1.08566164165911E-2</v>
      </c>
      <c r="R14" s="19">
        <v>0</v>
      </c>
      <c r="S14" s="19">
        <v>8.8194747756888594E-3</v>
      </c>
      <c r="T14" s="19">
        <v>0</v>
      </c>
      <c r="U14" s="19">
        <v>0</v>
      </c>
      <c r="V14" s="19">
        <v>3.78806277103007E-2</v>
      </c>
      <c r="W14" s="19"/>
      <c r="X14" s="19">
        <v>8.9749205798598398E-3</v>
      </c>
      <c r="Y14" s="19">
        <v>6.0965662200525902E-3</v>
      </c>
      <c r="Z14" s="19">
        <v>5.2186131141859398E-3</v>
      </c>
      <c r="AA14" s="19">
        <v>0</v>
      </c>
      <c r="AB14" s="19">
        <v>0</v>
      </c>
      <c r="AC14" s="19"/>
      <c r="AD14" s="19">
        <v>4.2743931712794303E-3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87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0.272493556459799</v>
      </c>
      <c r="D9" s="17">
        <v>0.26460365441870798</v>
      </c>
      <c r="E9" s="17">
        <v>0.28092361585348302</v>
      </c>
      <c r="F9" s="17"/>
      <c r="G9" s="17">
        <v>0.29311975368807502</v>
      </c>
      <c r="H9" s="17">
        <v>0.24778872118571399</v>
      </c>
      <c r="I9" s="17">
        <v>0.27721435168917302</v>
      </c>
      <c r="J9" s="17"/>
      <c r="K9" s="17">
        <v>0.312273765939171</v>
      </c>
      <c r="L9" s="17">
        <v>0.27146049400126698</v>
      </c>
      <c r="M9" s="17">
        <v>0.22136797180086401</v>
      </c>
      <c r="N9" s="17">
        <v>0.231026108383726</v>
      </c>
      <c r="O9" s="17">
        <v>0.24984943324997599</v>
      </c>
      <c r="P9" s="17">
        <v>0.35328075595803099</v>
      </c>
      <c r="Q9" s="17">
        <v>0.27577760675197399</v>
      </c>
      <c r="R9" s="17">
        <v>0.29861106477455501</v>
      </c>
      <c r="S9" s="17">
        <v>0.290868973181997</v>
      </c>
      <c r="T9" s="17">
        <v>0.25522162332787302</v>
      </c>
      <c r="U9" s="17">
        <v>0.20943605156232101</v>
      </c>
      <c r="V9" s="17">
        <v>0.19415646988056601</v>
      </c>
      <c r="W9" s="17"/>
      <c r="X9" s="17">
        <v>0.29267466492112199</v>
      </c>
      <c r="Y9" s="17">
        <v>0.26676649230779897</v>
      </c>
      <c r="Z9" s="17">
        <v>0.25548136461624599</v>
      </c>
      <c r="AA9" s="17">
        <v>0.255083035970537</v>
      </c>
      <c r="AB9" s="17">
        <v>0.306547865866241</v>
      </c>
      <c r="AC9" s="17"/>
      <c r="AD9" s="17">
        <v>0.28643411081013997</v>
      </c>
    </row>
    <row r="10" spans="2:30" x14ac:dyDescent="0.35">
      <c r="B10" s="18" t="s">
        <v>81</v>
      </c>
      <c r="C10" s="17">
        <v>0.289043410614234</v>
      </c>
      <c r="D10" s="17">
        <v>0.27783847339335999</v>
      </c>
      <c r="E10" s="17">
        <v>0.30157620076582797</v>
      </c>
      <c r="F10" s="17"/>
      <c r="G10" s="17">
        <v>0.28500039200392202</v>
      </c>
      <c r="H10" s="17">
        <v>0.29069945154497701</v>
      </c>
      <c r="I10" s="17">
        <v>0.29106256336553199</v>
      </c>
      <c r="J10" s="17"/>
      <c r="K10" s="17">
        <v>0.280215148923392</v>
      </c>
      <c r="L10" s="17">
        <v>0.26699691129222097</v>
      </c>
      <c r="M10" s="17">
        <v>0.31594739202691702</v>
      </c>
      <c r="N10" s="17">
        <v>0.22834955705219101</v>
      </c>
      <c r="O10" s="17">
        <v>0.356635205909272</v>
      </c>
      <c r="P10" s="17">
        <v>0.37462553530445297</v>
      </c>
      <c r="Q10" s="17">
        <v>0.26406738655208301</v>
      </c>
      <c r="R10" s="17">
        <v>0.29002951611133398</v>
      </c>
      <c r="S10" s="17">
        <v>0.33664858858677699</v>
      </c>
      <c r="T10" s="17">
        <v>0.19009871467632899</v>
      </c>
      <c r="U10" s="17">
        <v>0.32398510772560002</v>
      </c>
      <c r="V10" s="17">
        <v>0.191376705853045</v>
      </c>
      <c r="W10" s="17"/>
      <c r="X10" s="17">
        <v>0.31506358554231201</v>
      </c>
      <c r="Y10" s="17">
        <v>0.29094315136043197</v>
      </c>
      <c r="Z10" s="17">
        <v>0.26013631268721699</v>
      </c>
      <c r="AA10" s="17">
        <v>0.238825755916348</v>
      </c>
      <c r="AB10" s="17">
        <v>0.525468463094107</v>
      </c>
      <c r="AC10" s="17"/>
      <c r="AD10" s="17">
        <v>0.29714412915607302</v>
      </c>
    </row>
    <row r="11" spans="2:30" x14ac:dyDescent="0.35">
      <c r="B11" s="18" t="s">
        <v>82</v>
      </c>
      <c r="C11" s="17">
        <v>0.26322678814564998</v>
      </c>
      <c r="D11" s="17">
        <v>0.261982880771781</v>
      </c>
      <c r="E11" s="17">
        <v>0.26483579339548802</v>
      </c>
      <c r="F11" s="17"/>
      <c r="G11" s="17">
        <v>0.23786379808224001</v>
      </c>
      <c r="H11" s="17">
        <v>0.27635423981734403</v>
      </c>
      <c r="I11" s="17">
        <v>0.27336280814635699</v>
      </c>
      <c r="J11" s="17"/>
      <c r="K11" s="17">
        <v>0.26136681058185002</v>
      </c>
      <c r="L11" s="17">
        <v>0.261712417700246</v>
      </c>
      <c r="M11" s="17">
        <v>0.221212328711832</v>
      </c>
      <c r="N11" s="17">
        <v>0.32664608725061101</v>
      </c>
      <c r="O11" s="17">
        <v>0.278642845733311</v>
      </c>
      <c r="P11" s="17">
        <v>0.15810638975034</v>
      </c>
      <c r="Q11" s="17">
        <v>0.24708778089802699</v>
      </c>
      <c r="R11" s="17">
        <v>0.21687261453496501</v>
      </c>
      <c r="S11" s="17">
        <v>0.23190487036471999</v>
      </c>
      <c r="T11" s="17">
        <v>0.39117124628025501</v>
      </c>
      <c r="U11" s="17">
        <v>0.28059881711656598</v>
      </c>
      <c r="V11" s="17">
        <v>0.35478566586103399</v>
      </c>
      <c r="W11" s="17"/>
      <c r="X11" s="17">
        <v>0.20525994824560301</v>
      </c>
      <c r="Y11" s="17">
        <v>0.276424798499049</v>
      </c>
      <c r="Z11" s="17">
        <v>0.31691425926427702</v>
      </c>
      <c r="AA11" s="17">
        <v>0.30843268477784402</v>
      </c>
      <c r="AB11" s="17">
        <v>0</v>
      </c>
      <c r="AC11" s="17"/>
      <c r="AD11" s="17">
        <v>0.239428535279371</v>
      </c>
    </row>
    <row r="12" spans="2:30" x14ac:dyDescent="0.35">
      <c r="B12" s="18" t="s">
        <v>83</v>
      </c>
      <c r="C12" s="17">
        <v>0.14603328398600501</v>
      </c>
      <c r="D12" s="17">
        <v>0.17229913908587199</v>
      </c>
      <c r="E12" s="17">
        <v>0.11831949046525</v>
      </c>
      <c r="F12" s="17"/>
      <c r="G12" s="17">
        <v>0.14717517610167899</v>
      </c>
      <c r="H12" s="17">
        <v>0.15941014400936299</v>
      </c>
      <c r="I12" s="17">
        <v>0.13266966566994901</v>
      </c>
      <c r="J12" s="17"/>
      <c r="K12" s="17">
        <v>0.127563480978023</v>
      </c>
      <c r="L12" s="17">
        <v>0.140206152885956</v>
      </c>
      <c r="M12" s="17">
        <v>0.178294428688406</v>
      </c>
      <c r="N12" s="17">
        <v>0.195170425255735</v>
      </c>
      <c r="O12" s="17">
        <v>0.10132624694176399</v>
      </c>
      <c r="P12" s="17">
        <v>9.5815072082574795E-2</v>
      </c>
      <c r="Q12" s="17">
        <v>0.17833456431421801</v>
      </c>
      <c r="R12" s="17">
        <v>0.19448680457914599</v>
      </c>
      <c r="S12" s="17">
        <v>0.122205313539219</v>
      </c>
      <c r="T12" s="17">
        <v>0.149672624392306</v>
      </c>
      <c r="U12" s="17">
        <v>0.14329563444319701</v>
      </c>
      <c r="V12" s="17">
        <v>0.22180053069505401</v>
      </c>
      <c r="W12" s="17"/>
      <c r="X12" s="17">
        <v>0.165276295314776</v>
      </c>
      <c r="Y12" s="17">
        <v>0.137882815343604</v>
      </c>
      <c r="Z12" s="17">
        <v>0.14337412911580999</v>
      </c>
      <c r="AA12" s="17">
        <v>0.142734710514759</v>
      </c>
      <c r="AB12" s="17">
        <v>0.167983671039652</v>
      </c>
      <c r="AC12" s="17"/>
      <c r="AD12" s="17">
        <v>0.14393657481979699</v>
      </c>
    </row>
    <row r="13" spans="2:30" x14ac:dyDescent="0.35">
      <c r="B13" s="18" t="s">
        <v>50</v>
      </c>
      <c r="C13" s="17">
        <v>2.3264311521191201E-2</v>
      </c>
      <c r="D13" s="17">
        <v>1.5468603978216301E-2</v>
      </c>
      <c r="E13" s="17">
        <v>3.0255500429664899E-2</v>
      </c>
      <c r="F13" s="17"/>
      <c r="G13" s="17">
        <v>2.71468178923444E-2</v>
      </c>
      <c r="H13" s="17">
        <v>1.99629104661928E-2</v>
      </c>
      <c r="I13" s="17">
        <v>2.2906500328136101E-2</v>
      </c>
      <c r="J13" s="17"/>
      <c r="K13" s="17">
        <v>1.1704419490861999E-2</v>
      </c>
      <c r="L13" s="17">
        <v>5.9624024120309697E-2</v>
      </c>
      <c r="M13" s="17">
        <v>5.1557815095470902E-2</v>
      </c>
      <c r="N13" s="17">
        <v>1.8807822057736599E-2</v>
      </c>
      <c r="O13" s="17">
        <v>1.35462681656764E-2</v>
      </c>
      <c r="P13" s="17">
        <v>8.7324928910935094E-3</v>
      </c>
      <c r="Q13" s="17">
        <v>3.4732661483697497E-2</v>
      </c>
      <c r="R13" s="17">
        <v>0</v>
      </c>
      <c r="S13" s="17">
        <v>0</v>
      </c>
      <c r="T13" s="17">
        <v>1.38357913232362E-2</v>
      </c>
      <c r="U13" s="17">
        <v>4.2684389152315601E-2</v>
      </c>
      <c r="V13" s="17">
        <v>0</v>
      </c>
      <c r="W13" s="17"/>
      <c r="X13" s="17">
        <v>2.1725505976187401E-2</v>
      </c>
      <c r="Y13" s="17">
        <v>1.9984434883360699E-2</v>
      </c>
      <c r="Z13" s="17">
        <v>1.8875321202263901E-2</v>
      </c>
      <c r="AA13" s="17">
        <v>5.4923812820512397E-2</v>
      </c>
      <c r="AB13" s="17">
        <v>0</v>
      </c>
      <c r="AC13" s="17"/>
      <c r="AD13" s="17">
        <v>2.89347011798206E-2</v>
      </c>
    </row>
    <row r="14" spans="2:30" x14ac:dyDescent="0.35">
      <c r="B14" s="18" t="s">
        <v>84</v>
      </c>
      <c r="C14" s="19">
        <v>5.9386492731207897E-3</v>
      </c>
      <c r="D14" s="19">
        <v>7.8072483520623898E-3</v>
      </c>
      <c r="E14" s="19">
        <v>4.0893990902860604E-3</v>
      </c>
      <c r="F14" s="19"/>
      <c r="G14" s="19">
        <v>9.6940622317398303E-3</v>
      </c>
      <c r="H14" s="19">
        <v>5.78453297640879E-3</v>
      </c>
      <c r="I14" s="19">
        <v>2.7841108008529901E-3</v>
      </c>
      <c r="J14" s="19"/>
      <c r="K14" s="19">
        <v>6.8763740867026401E-3</v>
      </c>
      <c r="L14" s="19">
        <v>0</v>
      </c>
      <c r="M14" s="19">
        <v>1.1620063676510001E-2</v>
      </c>
      <c r="N14" s="19">
        <v>0</v>
      </c>
      <c r="O14" s="19">
        <v>0</v>
      </c>
      <c r="P14" s="19">
        <v>9.4397540135076393E-3</v>
      </c>
      <c r="Q14" s="19">
        <v>0</v>
      </c>
      <c r="R14" s="19">
        <v>0</v>
      </c>
      <c r="S14" s="19">
        <v>1.8372254327287001E-2</v>
      </c>
      <c r="T14" s="19">
        <v>0</v>
      </c>
      <c r="U14" s="19">
        <v>0</v>
      </c>
      <c r="V14" s="19">
        <v>3.78806277103007E-2</v>
      </c>
      <c r="W14" s="19"/>
      <c r="X14" s="19">
        <v>0</v>
      </c>
      <c r="Y14" s="19">
        <v>7.9983076057555998E-3</v>
      </c>
      <c r="Z14" s="19">
        <v>5.2186131141859398E-3</v>
      </c>
      <c r="AA14" s="19">
        <v>0</v>
      </c>
      <c r="AB14" s="19">
        <v>0</v>
      </c>
      <c r="AC14" s="19"/>
      <c r="AD14" s="19">
        <v>4.1219487547989797E-3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88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0.200229656717026</v>
      </c>
      <c r="D9" s="17">
        <v>0.10004799800077099</v>
      </c>
      <c r="E9" s="17">
        <v>0.30323067700200701</v>
      </c>
      <c r="F9" s="17"/>
      <c r="G9" s="17">
        <v>0.19387973392188301</v>
      </c>
      <c r="H9" s="17">
        <v>0.18672869725650501</v>
      </c>
      <c r="I9" s="17">
        <v>0.218280186014914</v>
      </c>
      <c r="J9" s="17"/>
      <c r="K9" s="17">
        <v>0.29824820462644902</v>
      </c>
      <c r="L9" s="17">
        <v>0.18458490416605799</v>
      </c>
      <c r="M9" s="17">
        <v>0.199525622967235</v>
      </c>
      <c r="N9" s="17">
        <v>0.124382706891768</v>
      </c>
      <c r="O9" s="17">
        <v>0.156050341237183</v>
      </c>
      <c r="P9" s="17">
        <v>0.18532983887830701</v>
      </c>
      <c r="Q9" s="17">
        <v>0.24813958478213199</v>
      </c>
      <c r="R9" s="17">
        <v>0.13137571187372099</v>
      </c>
      <c r="S9" s="17">
        <v>0.22233292425031101</v>
      </c>
      <c r="T9" s="17">
        <v>0.18953426592220801</v>
      </c>
      <c r="U9" s="17">
        <v>0.19154035625184501</v>
      </c>
      <c r="V9" s="17">
        <v>0.10796557096560599</v>
      </c>
      <c r="W9" s="17"/>
      <c r="X9" s="17">
        <v>0.18516919723164099</v>
      </c>
      <c r="Y9" s="17">
        <v>0.201493701539214</v>
      </c>
      <c r="Z9" s="17">
        <v>0.215001786299193</v>
      </c>
      <c r="AA9" s="17">
        <v>0.19035893489986699</v>
      </c>
      <c r="AB9" s="17">
        <v>0.16461955775866599</v>
      </c>
      <c r="AC9" s="17"/>
      <c r="AD9" s="17">
        <v>0.22926346190070801</v>
      </c>
    </row>
    <row r="10" spans="2:30" x14ac:dyDescent="0.35">
      <c r="B10" s="18" t="s">
        <v>81</v>
      </c>
      <c r="C10" s="17">
        <v>0.27660319517642301</v>
      </c>
      <c r="D10" s="17">
        <v>0.18461059575609601</v>
      </c>
      <c r="E10" s="17">
        <v>0.374745756058456</v>
      </c>
      <c r="F10" s="17"/>
      <c r="G10" s="17">
        <v>0.29468062247050397</v>
      </c>
      <c r="H10" s="17">
        <v>0.25420404392118401</v>
      </c>
      <c r="I10" s="17">
        <v>0.28143099786338499</v>
      </c>
      <c r="J10" s="17"/>
      <c r="K10" s="17">
        <v>0.22200757802503801</v>
      </c>
      <c r="L10" s="17">
        <v>0.29178239440790099</v>
      </c>
      <c r="M10" s="17">
        <v>0.32720600138922001</v>
      </c>
      <c r="N10" s="17">
        <v>0.30619834058900602</v>
      </c>
      <c r="O10" s="17">
        <v>0.31464598926665599</v>
      </c>
      <c r="P10" s="17">
        <v>0.33404702226023503</v>
      </c>
      <c r="Q10" s="17">
        <v>0.174287863757288</v>
      </c>
      <c r="R10" s="17">
        <v>0.35877831236254198</v>
      </c>
      <c r="S10" s="17">
        <v>0.26504138818360801</v>
      </c>
      <c r="T10" s="17">
        <v>0.23412671003493399</v>
      </c>
      <c r="U10" s="17">
        <v>0.27356689332419598</v>
      </c>
      <c r="V10" s="17">
        <v>0.30898488008583402</v>
      </c>
      <c r="W10" s="17"/>
      <c r="X10" s="17">
        <v>0.26796033456933199</v>
      </c>
      <c r="Y10" s="17">
        <v>0.276069230790422</v>
      </c>
      <c r="Z10" s="17">
        <v>0.27800079580095099</v>
      </c>
      <c r="AA10" s="17">
        <v>0.33690077146691499</v>
      </c>
      <c r="AB10" s="17">
        <v>0.167983671039652</v>
      </c>
      <c r="AC10" s="17"/>
      <c r="AD10" s="17">
        <v>0.29701804178193097</v>
      </c>
    </row>
    <row r="11" spans="2:30" x14ac:dyDescent="0.35">
      <c r="B11" s="18" t="s">
        <v>82</v>
      </c>
      <c r="C11" s="17">
        <v>0.24030814935522499</v>
      </c>
      <c r="D11" s="17">
        <v>0.24657393763164301</v>
      </c>
      <c r="E11" s="17">
        <v>0.232172166074434</v>
      </c>
      <c r="F11" s="17"/>
      <c r="G11" s="17">
        <v>0.20436166950193499</v>
      </c>
      <c r="H11" s="17">
        <v>0.25427004813719301</v>
      </c>
      <c r="I11" s="17">
        <v>0.25896454158815402</v>
      </c>
      <c r="J11" s="17"/>
      <c r="K11" s="17">
        <v>0.25298562351849302</v>
      </c>
      <c r="L11" s="17">
        <v>0.218729047434676</v>
      </c>
      <c r="M11" s="17">
        <v>0.12542622454958899</v>
      </c>
      <c r="N11" s="17">
        <v>0.28473607736794099</v>
      </c>
      <c r="O11" s="17">
        <v>0.24596106597872799</v>
      </c>
      <c r="P11" s="17">
        <v>0.280302201950338</v>
      </c>
      <c r="Q11" s="17">
        <v>0.24558520059400399</v>
      </c>
      <c r="R11" s="17">
        <v>0.18148191610230299</v>
      </c>
      <c r="S11" s="17">
        <v>0.26111529312286402</v>
      </c>
      <c r="T11" s="17">
        <v>0.28088996217315298</v>
      </c>
      <c r="U11" s="17">
        <v>0.206676724499915</v>
      </c>
      <c r="V11" s="17">
        <v>0.25899756863833601</v>
      </c>
      <c r="W11" s="17"/>
      <c r="X11" s="17">
        <v>0.188824795380752</v>
      </c>
      <c r="Y11" s="17">
        <v>0.25874793504932603</v>
      </c>
      <c r="Z11" s="17">
        <v>0.22339531742421401</v>
      </c>
      <c r="AA11" s="17">
        <v>0.359210672973451</v>
      </c>
      <c r="AB11" s="17">
        <v>0.13856419482658899</v>
      </c>
      <c r="AC11" s="17"/>
      <c r="AD11" s="17">
        <v>0.224460682860018</v>
      </c>
    </row>
    <row r="12" spans="2:30" x14ac:dyDescent="0.35">
      <c r="B12" s="18" t="s">
        <v>83</v>
      </c>
      <c r="C12" s="17">
        <v>0.245729272136264</v>
      </c>
      <c r="D12" s="17">
        <v>0.41020447086652401</v>
      </c>
      <c r="E12" s="17">
        <v>7.4642043321038895E-2</v>
      </c>
      <c r="F12" s="17"/>
      <c r="G12" s="17">
        <v>0.27444447747331902</v>
      </c>
      <c r="H12" s="17">
        <v>0.26593092433286097</v>
      </c>
      <c r="I12" s="17">
        <v>0.201851916659606</v>
      </c>
      <c r="J12" s="17"/>
      <c r="K12" s="17">
        <v>0.174238149484365</v>
      </c>
      <c r="L12" s="17">
        <v>0.26349891657968399</v>
      </c>
      <c r="M12" s="17">
        <v>0.31224920117058103</v>
      </c>
      <c r="N12" s="17">
        <v>0.245503434314333</v>
      </c>
      <c r="O12" s="17">
        <v>0.25310445901589701</v>
      </c>
      <c r="P12" s="17">
        <v>0.189744779266072</v>
      </c>
      <c r="Q12" s="17">
        <v>0.30811130579946999</v>
      </c>
      <c r="R12" s="17">
        <v>0.328364059661434</v>
      </c>
      <c r="S12" s="17">
        <v>0.20947940066867701</v>
      </c>
      <c r="T12" s="17">
        <v>0.25089791201011302</v>
      </c>
      <c r="U12" s="17">
        <v>0.28310823005060498</v>
      </c>
      <c r="V12" s="17">
        <v>0.24105415659174201</v>
      </c>
      <c r="W12" s="17"/>
      <c r="X12" s="17">
        <v>0.31456128061855199</v>
      </c>
      <c r="Y12" s="17">
        <v>0.236648763797734</v>
      </c>
      <c r="Z12" s="17">
        <v>0.22698651613913001</v>
      </c>
      <c r="AA12" s="17">
        <v>0.113529620659766</v>
      </c>
      <c r="AB12" s="17">
        <v>0.52883257637509296</v>
      </c>
      <c r="AC12" s="17"/>
      <c r="AD12" s="17">
        <v>0.21717172158071399</v>
      </c>
    </row>
    <row r="13" spans="2:30" x14ac:dyDescent="0.35">
      <c r="B13" s="18" t="s">
        <v>50</v>
      </c>
      <c r="C13" s="17">
        <v>2.9713632917482E-2</v>
      </c>
      <c r="D13" s="17">
        <v>4.7659635323598397E-2</v>
      </c>
      <c r="E13" s="17">
        <v>1.13283248153455E-2</v>
      </c>
      <c r="F13" s="17"/>
      <c r="G13" s="17">
        <v>2.5875334849928801E-2</v>
      </c>
      <c r="H13" s="17">
        <v>3.0759259295682399E-2</v>
      </c>
      <c r="I13" s="17">
        <v>3.2117121951079103E-2</v>
      </c>
      <c r="J13" s="17"/>
      <c r="K13" s="17">
        <v>4.0077161389796903E-2</v>
      </c>
      <c r="L13" s="17">
        <v>4.1404737411680201E-2</v>
      </c>
      <c r="M13" s="17">
        <v>1.1620063676510001E-2</v>
      </c>
      <c r="N13" s="17">
        <v>2.0371618779215801E-2</v>
      </c>
      <c r="O13" s="17">
        <v>3.0238144501535901E-2</v>
      </c>
      <c r="P13" s="17">
        <v>1.0576157645047801E-2</v>
      </c>
      <c r="Q13" s="17">
        <v>2.3876045067106399E-2</v>
      </c>
      <c r="R13" s="17">
        <v>0</v>
      </c>
      <c r="S13" s="17">
        <v>3.3211518998850102E-2</v>
      </c>
      <c r="T13" s="17">
        <v>4.45511498595915E-2</v>
      </c>
      <c r="U13" s="17">
        <v>4.5107795873439598E-2</v>
      </c>
      <c r="V13" s="17">
        <v>4.5117196008181398E-2</v>
      </c>
      <c r="W13" s="17"/>
      <c r="X13" s="17">
        <v>3.8971589619805902E-2</v>
      </c>
      <c r="Y13" s="17">
        <v>1.62615243753115E-2</v>
      </c>
      <c r="Z13" s="17">
        <v>5.1396971222325998E-2</v>
      </c>
      <c r="AA13" s="17">
        <v>0</v>
      </c>
      <c r="AB13" s="17">
        <v>0</v>
      </c>
      <c r="AC13" s="17"/>
      <c r="AD13" s="17">
        <v>2.7999525618968901E-2</v>
      </c>
    </row>
    <row r="14" spans="2:30" x14ac:dyDescent="0.35">
      <c r="B14" s="18" t="s">
        <v>84</v>
      </c>
      <c r="C14" s="19">
        <v>7.4160936975799204E-3</v>
      </c>
      <c r="D14" s="19">
        <v>1.0903362421367E-2</v>
      </c>
      <c r="E14" s="19">
        <v>3.8810327287187299E-3</v>
      </c>
      <c r="F14" s="19"/>
      <c r="G14" s="19">
        <v>6.75816178243001E-3</v>
      </c>
      <c r="H14" s="19">
        <v>8.1070270565742498E-3</v>
      </c>
      <c r="I14" s="19">
        <v>7.35523592286091E-3</v>
      </c>
      <c r="J14" s="19"/>
      <c r="K14" s="19">
        <v>1.24432829558574E-2</v>
      </c>
      <c r="L14" s="19">
        <v>0</v>
      </c>
      <c r="M14" s="19">
        <v>2.3972886246863698E-2</v>
      </c>
      <c r="N14" s="19">
        <v>1.8807822057736599E-2</v>
      </c>
      <c r="O14" s="19">
        <v>0</v>
      </c>
      <c r="P14" s="19">
        <v>0</v>
      </c>
      <c r="Q14" s="19">
        <v>0</v>
      </c>
      <c r="R14" s="19">
        <v>0</v>
      </c>
      <c r="S14" s="19">
        <v>8.8194747756888594E-3</v>
      </c>
      <c r="T14" s="19">
        <v>0</v>
      </c>
      <c r="U14" s="19">
        <v>0</v>
      </c>
      <c r="V14" s="19">
        <v>3.78806277103007E-2</v>
      </c>
      <c r="W14" s="19"/>
      <c r="X14" s="19">
        <v>4.5128025799166596E-3</v>
      </c>
      <c r="Y14" s="19">
        <v>1.0778844447992399E-2</v>
      </c>
      <c r="Z14" s="19">
        <v>5.2186131141859398E-3</v>
      </c>
      <c r="AA14" s="19">
        <v>0</v>
      </c>
      <c r="AB14" s="19">
        <v>0</v>
      </c>
      <c r="AC14" s="19"/>
      <c r="AD14" s="19">
        <v>4.0865662576606201E-3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89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0.18350253596680499</v>
      </c>
      <c r="D9" s="17">
        <v>0.16860659204925199</v>
      </c>
      <c r="E9" s="17">
        <v>0.20152252278296401</v>
      </c>
      <c r="F9" s="17"/>
      <c r="G9" s="17">
        <v>0.20507852488332601</v>
      </c>
      <c r="H9" s="17">
        <v>0.16207797960374401</v>
      </c>
      <c r="I9" s="17">
        <v>0.184358289232088</v>
      </c>
      <c r="J9" s="17"/>
      <c r="K9" s="17">
        <v>0.23740629149065201</v>
      </c>
      <c r="L9" s="17">
        <v>0.18453283994526901</v>
      </c>
      <c r="M9" s="17">
        <v>0.12177167064442999</v>
      </c>
      <c r="N9" s="17">
        <v>0.106756946304154</v>
      </c>
      <c r="O9" s="17">
        <v>0.18205175671516999</v>
      </c>
      <c r="P9" s="17">
        <v>0.22908017853660401</v>
      </c>
      <c r="Q9" s="17">
        <v>0.173657548979326</v>
      </c>
      <c r="R9" s="17">
        <v>0.15825791461230901</v>
      </c>
      <c r="S9" s="17">
        <v>0.212826438984277</v>
      </c>
      <c r="T9" s="17">
        <v>0.17607435685709799</v>
      </c>
      <c r="U9" s="17">
        <v>0.18779730983601101</v>
      </c>
      <c r="V9" s="17">
        <v>0.151715587439749</v>
      </c>
      <c r="W9" s="17"/>
      <c r="X9" s="17">
        <v>0.17863000654703901</v>
      </c>
      <c r="Y9" s="17">
        <v>0.179756606364917</v>
      </c>
      <c r="Z9" s="17">
        <v>0.17952895646497599</v>
      </c>
      <c r="AA9" s="17">
        <v>0.199586395194321</v>
      </c>
      <c r="AB9" s="17">
        <v>0.306547865866241</v>
      </c>
      <c r="AC9" s="17"/>
      <c r="AD9" s="17">
        <v>0.19624750188033399</v>
      </c>
    </row>
    <row r="10" spans="2:30" x14ac:dyDescent="0.35">
      <c r="B10" s="18" t="s">
        <v>81</v>
      </c>
      <c r="C10" s="17">
        <v>0.29799281866497701</v>
      </c>
      <c r="D10" s="17">
        <v>0.27242266178789099</v>
      </c>
      <c r="E10" s="17">
        <v>0.32448720995959401</v>
      </c>
      <c r="F10" s="17"/>
      <c r="G10" s="17">
        <v>0.27497520116520102</v>
      </c>
      <c r="H10" s="17">
        <v>0.30691475710987298</v>
      </c>
      <c r="I10" s="17">
        <v>0.30995596922156698</v>
      </c>
      <c r="J10" s="17"/>
      <c r="K10" s="17">
        <v>0.34268008397354499</v>
      </c>
      <c r="L10" s="17">
        <v>0.333915874628743</v>
      </c>
      <c r="M10" s="17">
        <v>0.295841430654532</v>
      </c>
      <c r="N10" s="17">
        <v>0.177063577768626</v>
      </c>
      <c r="O10" s="17">
        <v>0.32042350122156799</v>
      </c>
      <c r="P10" s="17">
        <v>0.36843471996319199</v>
      </c>
      <c r="Q10" s="17">
        <v>0.283303090440019</v>
      </c>
      <c r="R10" s="17">
        <v>0.34823691238188098</v>
      </c>
      <c r="S10" s="17">
        <v>0.34073498113216899</v>
      </c>
      <c r="T10" s="17">
        <v>0.18814368286868399</v>
      </c>
      <c r="U10" s="17">
        <v>0.30092280927734499</v>
      </c>
      <c r="V10" s="17">
        <v>0.114518549496468</v>
      </c>
      <c r="W10" s="17"/>
      <c r="X10" s="17">
        <v>0.26761718381244798</v>
      </c>
      <c r="Y10" s="17">
        <v>0.31032411339590499</v>
      </c>
      <c r="Z10" s="17">
        <v>0.31749547276986201</v>
      </c>
      <c r="AA10" s="17">
        <v>0.32119777155350498</v>
      </c>
      <c r="AB10" s="17">
        <v>0.30594056714176099</v>
      </c>
      <c r="AC10" s="17"/>
      <c r="AD10" s="17">
        <v>0.30189084918637099</v>
      </c>
    </row>
    <row r="11" spans="2:30" x14ac:dyDescent="0.35">
      <c r="B11" s="18" t="s">
        <v>82</v>
      </c>
      <c r="C11" s="17">
        <v>0.31594465868996102</v>
      </c>
      <c r="D11" s="17">
        <v>0.32567478366707397</v>
      </c>
      <c r="E11" s="17">
        <v>0.29944830553310298</v>
      </c>
      <c r="F11" s="17"/>
      <c r="G11" s="17">
        <v>0.31519087864330197</v>
      </c>
      <c r="H11" s="17">
        <v>0.30097327983523903</v>
      </c>
      <c r="I11" s="17">
        <v>0.33044098946085598</v>
      </c>
      <c r="J11" s="17"/>
      <c r="K11" s="17">
        <v>0.31563980374265399</v>
      </c>
      <c r="L11" s="17">
        <v>0.333932996782071</v>
      </c>
      <c r="M11" s="17">
        <v>0.364063464945107</v>
      </c>
      <c r="N11" s="17">
        <v>0.43422538711081299</v>
      </c>
      <c r="O11" s="17">
        <v>0.331276915940518</v>
      </c>
      <c r="P11" s="17">
        <v>0.27322666738398599</v>
      </c>
      <c r="Q11" s="17">
        <v>0.25120339012269399</v>
      </c>
      <c r="R11" s="17">
        <v>0.31952523093082302</v>
      </c>
      <c r="S11" s="17">
        <v>0.20574696717782001</v>
      </c>
      <c r="T11" s="17">
        <v>0.35017560530956299</v>
      </c>
      <c r="U11" s="17">
        <v>0.25072838239377998</v>
      </c>
      <c r="V11" s="17">
        <v>0.46600270407824501</v>
      </c>
      <c r="W11" s="17"/>
      <c r="X11" s="17">
        <v>0.30993755909201898</v>
      </c>
      <c r="Y11" s="17">
        <v>0.32854346201921297</v>
      </c>
      <c r="Z11" s="17">
        <v>0.277554696746592</v>
      </c>
      <c r="AA11" s="17">
        <v>0.32268043332746599</v>
      </c>
      <c r="AB11" s="17">
        <v>0.38751156699199801</v>
      </c>
      <c r="AC11" s="17"/>
      <c r="AD11" s="17">
        <v>0.293593160721422</v>
      </c>
    </row>
    <row r="12" spans="2:30" x14ac:dyDescent="0.35">
      <c r="B12" s="18" t="s">
        <v>83</v>
      </c>
      <c r="C12" s="17">
        <v>0.177397348090367</v>
      </c>
      <c r="D12" s="17">
        <v>0.21171650392914201</v>
      </c>
      <c r="E12" s="17">
        <v>0.144996937171782</v>
      </c>
      <c r="F12" s="17"/>
      <c r="G12" s="17">
        <v>0.177784680803175</v>
      </c>
      <c r="H12" s="17">
        <v>0.20825953489287399</v>
      </c>
      <c r="I12" s="17">
        <v>0.148538541645197</v>
      </c>
      <c r="J12" s="17"/>
      <c r="K12" s="17">
        <v>8.0696720098982197E-2</v>
      </c>
      <c r="L12" s="17">
        <v>0.11767136148072201</v>
      </c>
      <c r="M12" s="17">
        <v>0.20670337007942099</v>
      </c>
      <c r="N12" s="17">
        <v>0.246042151806764</v>
      </c>
      <c r="O12" s="17">
        <v>0.13627919243756501</v>
      </c>
      <c r="P12" s="17">
        <v>0.10857559206959801</v>
      </c>
      <c r="Q12" s="17">
        <v>0.25791672664398602</v>
      </c>
      <c r="R12" s="17">
        <v>0.17397994207498699</v>
      </c>
      <c r="S12" s="17">
        <v>0.209012310860787</v>
      </c>
      <c r="T12" s="17">
        <v>0.27177056364141799</v>
      </c>
      <c r="U12" s="17">
        <v>0.237997600556144</v>
      </c>
      <c r="V12" s="17">
        <v>0.229882531275238</v>
      </c>
      <c r="W12" s="17"/>
      <c r="X12" s="17">
        <v>0.224052240917686</v>
      </c>
      <c r="Y12" s="17">
        <v>0.15753143136082001</v>
      </c>
      <c r="Z12" s="17">
        <v>0.20373691337528199</v>
      </c>
      <c r="AA12" s="17">
        <v>0.122786831784615</v>
      </c>
      <c r="AB12" s="17">
        <v>0</v>
      </c>
      <c r="AC12" s="17"/>
      <c r="AD12" s="17">
        <v>0.17781949285533</v>
      </c>
    </row>
    <row r="13" spans="2:30" x14ac:dyDescent="0.35">
      <c r="B13" s="18" t="s">
        <v>50</v>
      </c>
      <c r="C13" s="17">
        <v>1.7736524485137801E-2</v>
      </c>
      <c r="D13" s="17">
        <v>1.1319114222032E-2</v>
      </c>
      <c r="E13" s="17">
        <v>2.4959977666323099E-2</v>
      </c>
      <c r="F13" s="17"/>
      <c r="G13" s="17">
        <v>1.9952962146702301E-2</v>
      </c>
      <c r="H13" s="17">
        <v>1.59899155818609E-2</v>
      </c>
      <c r="I13" s="17">
        <v>1.7404654775101499E-2</v>
      </c>
      <c r="J13" s="17"/>
      <c r="K13" s="17">
        <v>1.67007266074643E-2</v>
      </c>
      <c r="L13" s="17">
        <v>2.1728096880226401E-2</v>
      </c>
      <c r="M13" s="17">
        <v>0</v>
      </c>
      <c r="N13" s="17">
        <v>3.5911937009643402E-2</v>
      </c>
      <c r="O13" s="17">
        <v>1.35462681656764E-2</v>
      </c>
      <c r="P13" s="17">
        <v>2.0682842046619299E-2</v>
      </c>
      <c r="Q13" s="17">
        <v>3.3919243813975403E-2</v>
      </c>
      <c r="R13" s="17">
        <v>0</v>
      </c>
      <c r="S13" s="17">
        <v>2.28598270692583E-2</v>
      </c>
      <c r="T13" s="17">
        <v>0</v>
      </c>
      <c r="U13" s="17">
        <v>2.2553897936719799E-2</v>
      </c>
      <c r="V13" s="17">
        <v>0</v>
      </c>
      <c r="W13" s="17"/>
      <c r="X13" s="17">
        <v>1.4891135837185701E-2</v>
      </c>
      <c r="Y13" s="17">
        <v>1.7822345593614699E-2</v>
      </c>
      <c r="Z13" s="17">
        <v>9.7120200871479798E-3</v>
      </c>
      <c r="AA13" s="17">
        <v>3.3748568140093402E-2</v>
      </c>
      <c r="AB13" s="17">
        <v>0</v>
      </c>
      <c r="AC13" s="17"/>
      <c r="AD13" s="17">
        <v>2.25169574736672E-2</v>
      </c>
    </row>
    <row r="14" spans="2:30" x14ac:dyDescent="0.35">
      <c r="B14" s="18" t="s">
        <v>84</v>
      </c>
      <c r="C14" s="19">
        <v>7.4261141027515704E-3</v>
      </c>
      <c r="D14" s="19">
        <v>1.02603443446089E-2</v>
      </c>
      <c r="E14" s="19">
        <v>4.5850468862334102E-3</v>
      </c>
      <c r="F14" s="19"/>
      <c r="G14" s="19">
        <v>7.01775235829396E-3</v>
      </c>
      <c r="H14" s="19">
        <v>5.78453297640879E-3</v>
      </c>
      <c r="I14" s="19">
        <v>9.3015556651910095E-3</v>
      </c>
      <c r="J14" s="19"/>
      <c r="K14" s="19">
        <v>6.8763740867026401E-3</v>
      </c>
      <c r="L14" s="19">
        <v>8.2188302829684402E-3</v>
      </c>
      <c r="M14" s="19">
        <v>1.1620063676510001E-2</v>
      </c>
      <c r="N14" s="19">
        <v>0</v>
      </c>
      <c r="O14" s="19">
        <v>1.6422365519503199E-2</v>
      </c>
      <c r="P14" s="19">
        <v>0</v>
      </c>
      <c r="Q14" s="19">
        <v>0</v>
      </c>
      <c r="R14" s="19">
        <v>0</v>
      </c>
      <c r="S14" s="19">
        <v>8.8194747756888594E-3</v>
      </c>
      <c r="T14" s="19">
        <v>1.38357913232362E-2</v>
      </c>
      <c r="U14" s="19">
        <v>0</v>
      </c>
      <c r="V14" s="19">
        <v>3.78806277103007E-2</v>
      </c>
      <c r="W14" s="19"/>
      <c r="X14" s="19">
        <v>4.8718737936223003E-3</v>
      </c>
      <c r="Y14" s="19">
        <v>6.0220412655304896E-3</v>
      </c>
      <c r="Z14" s="19">
        <v>1.1971940556140899E-2</v>
      </c>
      <c r="AA14" s="19">
        <v>0</v>
      </c>
      <c r="AB14" s="19">
        <v>0</v>
      </c>
      <c r="AC14" s="19"/>
      <c r="AD14" s="19">
        <v>7.9320378828752307E-3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90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0.17272159631894199</v>
      </c>
      <c r="D9" s="17">
        <v>0.16149436066304501</v>
      </c>
      <c r="E9" s="17">
        <v>0.188601039593426</v>
      </c>
      <c r="F9" s="17"/>
      <c r="G9" s="17">
        <v>0.18136355937292101</v>
      </c>
      <c r="H9" s="17">
        <v>0.15066565453113601</v>
      </c>
      <c r="I9" s="17">
        <v>0.18551583355307999</v>
      </c>
      <c r="J9" s="17"/>
      <c r="K9" s="17">
        <v>0.22701139336692</v>
      </c>
      <c r="L9" s="17">
        <v>0.13841808242221701</v>
      </c>
      <c r="M9" s="17">
        <v>0.197654884060883</v>
      </c>
      <c r="N9" s="17">
        <v>0.107091970910273</v>
      </c>
      <c r="O9" s="17">
        <v>0.16126351431212399</v>
      </c>
      <c r="P9" s="17">
        <v>0.16375417968809</v>
      </c>
      <c r="Q9" s="17">
        <v>0.185203637506517</v>
      </c>
      <c r="R9" s="17">
        <v>0.224243366081816</v>
      </c>
      <c r="S9" s="17">
        <v>0.22880079666775599</v>
      </c>
      <c r="T9" s="17">
        <v>0.141542730477067</v>
      </c>
      <c r="U9" s="17">
        <v>0.132282367863992</v>
      </c>
      <c r="V9" s="17">
        <v>7.9476077868814998E-2</v>
      </c>
      <c r="W9" s="17"/>
      <c r="X9" s="17">
        <v>0.17295700431699301</v>
      </c>
      <c r="Y9" s="17">
        <v>0.16478231089791601</v>
      </c>
      <c r="Z9" s="17">
        <v>0.17554318706776501</v>
      </c>
      <c r="AA9" s="17">
        <v>0.16382402730529999</v>
      </c>
      <c r="AB9" s="17">
        <v>0.167983671039652</v>
      </c>
      <c r="AC9" s="17"/>
      <c r="AD9" s="17">
        <v>0.18394456169351101</v>
      </c>
    </row>
    <row r="10" spans="2:30" x14ac:dyDescent="0.35">
      <c r="B10" s="18" t="s">
        <v>81</v>
      </c>
      <c r="C10" s="17">
        <v>0.20761458967671101</v>
      </c>
      <c r="D10" s="17">
        <v>0.210940066531213</v>
      </c>
      <c r="E10" s="17">
        <v>0.200684245675704</v>
      </c>
      <c r="F10" s="17"/>
      <c r="G10" s="17">
        <v>0.23011353159002099</v>
      </c>
      <c r="H10" s="17">
        <v>0.19629478387091301</v>
      </c>
      <c r="I10" s="17">
        <v>0.19832258732793101</v>
      </c>
      <c r="J10" s="17"/>
      <c r="K10" s="17">
        <v>0.17554844891167201</v>
      </c>
      <c r="L10" s="17">
        <v>0.21609216092477701</v>
      </c>
      <c r="M10" s="17">
        <v>0.14995840859783</v>
      </c>
      <c r="N10" s="17">
        <v>0.20366467048114201</v>
      </c>
      <c r="O10" s="17">
        <v>0.250840783879618</v>
      </c>
      <c r="P10" s="17">
        <v>0.25233963968504403</v>
      </c>
      <c r="Q10" s="17">
        <v>0.17106455363046799</v>
      </c>
      <c r="R10" s="17">
        <v>0.188483976227764</v>
      </c>
      <c r="S10" s="17">
        <v>0.18851641913495501</v>
      </c>
      <c r="T10" s="17">
        <v>0.23822927477386799</v>
      </c>
      <c r="U10" s="17">
        <v>0.26706819814670202</v>
      </c>
      <c r="V10" s="17">
        <v>0.271698216004162</v>
      </c>
      <c r="W10" s="17"/>
      <c r="X10" s="17">
        <v>0.242342214030318</v>
      </c>
      <c r="Y10" s="17">
        <v>0.21098489658847699</v>
      </c>
      <c r="Z10" s="17">
        <v>0.186463401148806</v>
      </c>
      <c r="AA10" s="17">
        <v>0.18671024321027899</v>
      </c>
      <c r="AB10" s="17">
        <v>0</v>
      </c>
      <c r="AC10" s="17"/>
      <c r="AD10" s="17">
        <v>0.23739983506398599</v>
      </c>
    </row>
    <row r="11" spans="2:30" x14ac:dyDescent="0.35">
      <c r="B11" s="18" t="s">
        <v>82</v>
      </c>
      <c r="C11" s="17">
        <v>0.32600555977617102</v>
      </c>
      <c r="D11" s="17">
        <v>0.31571907737874599</v>
      </c>
      <c r="E11" s="17">
        <v>0.33647323094485598</v>
      </c>
      <c r="F11" s="17"/>
      <c r="G11" s="17">
        <v>0.28808852334922402</v>
      </c>
      <c r="H11" s="17">
        <v>0.344311202989037</v>
      </c>
      <c r="I11" s="17">
        <v>0.34237802794022598</v>
      </c>
      <c r="J11" s="17"/>
      <c r="K11" s="17">
        <v>0.32259959419037498</v>
      </c>
      <c r="L11" s="17">
        <v>0.36323332331537</v>
      </c>
      <c r="M11" s="17">
        <v>0.32665701086204502</v>
      </c>
      <c r="N11" s="17">
        <v>0.42367047297758298</v>
      </c>
      <c r="O11" s="17">
        <v>0.32538479149031502</v>
      </c>
      <c r="P11" s="17">
        <v>0.290757763486436</v>
      </c>
      <c r="Q11" s="17">
        <v>0.27581620744350299</v>
      </c>
      <c r="R11" s="17">
        <v>0.28538731757712199</v>
      </c>
      <c r="S11" s="17">
        <v>0.30134217238042998</v>
      </c>
      <c r="T11" s="17">
        <v>0.31510145780134302</v>
      </c>
      <c r="U11" s="17">
        <v>0.40694707769928101</v>
      </c>
      <c r="V11" s="17">
        <v>0.191214863337761</v>
      </c>
      <c r="W11" s="17"/>
      <c r="X11" s="17">
        <v>0.29204106391731099</v>
      </c>
      <c r="Y11" s="17">
        <v>0.33415606773234602</v>
      </c>
      <c r="Z11" s="17">
        <v>0.32842497384497898</v>
      </c>
      <c r="AA11" s="17">
        <v>0.40867500354912401</v>
      </c>
      <c r="AB11" s="17">
        <v>0.384147453711012</v>
      </c>
      <c r="AC11" s="17"/>
      <c r="AD11" s="17">
        <v>0.27411522253425802</v>
      </c>
    </row>
    <row r="12" spans="2:30" x14ac:dyDescent="0.35">
      <c r="B12" s="18" t="s">
        <v>83</v>
      </c>
      <c r="C12" s="17">
        <v>0.25063873636503903</v>
      </c>
      <c r="D12" s="17">
        <v>0.27009046581399998</v>
      </c>
      <c r="E12" s="17">
        <v>0.22889535430157601</v>
      </c>
      <c r="F12" s="17"/>
      <c r="G12" s="17">
        <v>0.25590799555372301</v>
      </c>
      <c r="H12" s="17">
        <v>0.265897557591733</v>
      </c>
      <c r="I12" s="17">
        <v>0.23191255952776799</v>
      </c>
      <c r="J12" s="17"/>
      <c r="K12" s="17">
        <v>0.22017161284886999</v>
      </c>
      <c r="L12" s="17">
        <v>0.22669099936595</v>
      </c>
      <c r="M12" s="17">
        <v>0.25277605871949199</v>
      </c>
      <c r="N12" s="17">
        <v>0.26557288563100201</v>
      </c>
      <c r="O12" s="17">
        <v>0.21760753156948501</v>
      </c>
      <c r="P12" s="17">
        <v>0.255156386957196</v>
      </c>
      <c r="Q12" s="17">
        <v>0.33088336769272497</v>
      </c>
      <c r="R12" s="17">
        <v>0.27931490568761602</v>
      </c>
      <c r="S12" s="17">
        <v>0.23172334366196001</v>
      </c>
      <c r="T12" s="17">
        <v>0.27441117841136597</v>
      </c>
      <c r="U12" s="17">
        <v>0.171148458353305</v>
      </c>
      <c r="V12" s="17">
        <v>0.38537133321832701</v>
      </c>
      <c r="W12" s="17"/>
      <c r="X12" s="17">
        <v>0.26198175834899301</v>
      </c>
      <c r="Y12" s="17">
        <v>0.24510358704547999</v>
      </c>
      <c r="Z12" s="17">
        <v>0.267436374621488</v>
      </c>
      <c r="AA12" s="17">
        <v>0.189261251324712</v>
      </c>
      <c r="AB12" s="17">
        <v>0.447868875249336</v>
      </c>
      <c r="AC12" s="17"/>
      <c r="AD12" s="17">
        <v>0.25650233820327401</v>
      </c>
    </row>
    <row r="13" spans="2:30" x14ac:dyDescent="0.35">
      <c r="B13" s="18" t="s">
        <v>50</v>
      </c>
      <c r="C13" s="17">
        <v>3.6378774337470901E-2</v>
      </c>
      <c r="D13" s="17">
        <v>3.4074091316758398E-2</v>
      </c>
      <c r="E13" s="17">
        <v>3.96595671323847E-2</v>
      </c>
      <c r="F13" s="17"/>
      <c r="G13" s="17">
        <v>3.8267263276318797E-2</v>
      </c>
      <c r="H13" s="17">
        <v>3.1653960959874397E-2</v>
      </c>
      <c r="I13" s="17">
        <v>3.9086880850142301E-2</v>
      </c>
      <c r="J13" s="17"/>
      <c r="K13" s="17">
        <v>4.2225667726305101E-2</v>
      </c>
      <c r="L13" s="17">
        <v>5.55654339716855E-2</v>
      </c>
      <c r="M13" s="17">
        <v>6.1333574083239403E-2</v>
      </c>
      <c r="N13" s="17">
        <v>0</v>
      </c>
      <c r="O13" s="17">
        <v>4.4903378748458601E-2</v>
      </c>
      <c r="P13" s="17">
        <v>2.85522761697263E-2</v>
      </c>
      <c r="Q13" s="17">
        <v>3.7032233726787399E-2</v>
      </c>
      <c r="R13" s="17">
        <v>2.2570434425681501E-2</v>
      </c>
      <c r="S13" s="17">
        <v>3.1811676558942799E-2</v>
      </c>
      <c r="T13" s="17">
        <v>3.0715358536355399E-2</v>
      </c>
      <c r="U13" s="17">
        <v>2.2553897936719799E-2</v>
      </c>
      <c r="V13" s="17">
        <v>3.43588818606336E-2</v>
      </c>
      <c r="W13" s="17"/>
      <c r="X13" s="17">
        <v>2.65011888120485E-2</v>
      </c>
      <c r="Y13" s="17">
        <v>3.9308584032287201E-2</v>
      </c>
      <c r="Z13" s="17">
        <v>3.2214325116553297E-2</v>
      </c>
      <c r="AA13" s="17">
        <v>5.1529474610585602E-2</v>
      </c>
      <c r="AB13" s="17">
        <v>0</v>
      </c>
      <c r="AC13" s="17"/>
      <c r="AD13" s="17">
        <v>4.1273197214392897E-2</v>
      </c>
    </row>
    <row r="14" spans="2:30" x14ac:dyDescent="0.35">
      <c r="B14" s="18" t="s">
        <v>84</v>
      </c>
      <c r="C14" s="19">
        <v>6.6407435256661297E-3</v>
      </c>
      <c r="D14" s="19">
        <v>7.6819382962373898E-3</v>
      </c>
      <c r="E14" s="19">
        <v>5.6865623520534004E-3</v>
      </c>
      <c r="F14" s="19"/>
      <c r="G14" s="19">
        <v>6.2591268577922299E-3</v>
      </c>
      <c r="H14" s="19">
        <v>1.11768400573064E-2</v>
      </c>
      <c r="I14" s="19">
        <v>2.7841108008529901E-3</v>
      </c>
      <c r="J14" s="19"/>
      <c r="K14" s="19">
        <v>1.24432829558574E-2</v>
      </c>
      <c r="L14" s="19">
        <v>0</v>
      </c>
      <c r="M14" s="19">
        <v>1.1620063676510001E-2</v>
      </c>
      <c r="N14" s="19">
        <v>0</v>
      </c>
      <c r="O14" s="19">
        <v>0</v>
      </c>
      <c r="P14" s="19">
        <v>9.4397540135076393E-3</v>
      </c>
      <c r="Q14" s="19">
        <v>0</v>
      </c>
      <c r="R14" s="19">
        <v>0</v>
      </c>
      <c r="S14" s="19">
        <v>1.78055915959562E-2</v>
      </c>
      <c r="T14" s="19">
        <v>0</v>
      </c>
      <c r="U14" s="19">
        <v>0</v>
      </c>
      <c r="V14" s="19">
        <v>3.78806277103007E-2</v>
      </c>
      <c r="W14" s="19"/>
      <c r="X14" s="19">
        <v>4.1767705743369103E-3</v>
      </c>
      <c r="Y14" s="19">
        <v>5.6645537034941901E-3</v>
      </c>
      <c r="Z14" s="19">
        <v>9.9177382004092107E-3</v>
      </c>
      <c r="AA14" s="19">
        <v>0</v>
      </c>
      <c r="AB14" s="19">
        <v>0</v>
      </c>
      <c r="AC14" s="19"/>
      <c r="AD14" s="19">
        <v>6.7648452905782301E-3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91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80</v>
      </c>
      <c r="C9" s="17">
        <v>0.15167442847255999</v>
      </c>
      <c r="D9" s="17">
        <v>0.129415616766523</v>
      </c>
      <c r="E9" s="17">
        <v>0.172605041796908</v>
      </c>
      <c r="F9" s="17"/>
      <c r="G9" s="17">
        <v>0.14597285060416801</v>
      </c>
      <c r="H9" s="17">
        <v>0.128922388824184</v>
      </c>
      <c r="I9" s="17">
        <v>0.17770438992794799</v>
      </c>
      <c r="J9" s="17"/>
      <c r="K9" s="17">
        <v>0.17017384016908799</v>
      </c>
      <c r="L9" s="17">
        <v>0.15827014659616701</v>
      </c>
      <c r="M9" s="17">
        <v>0.16156920133184</v>
      </c>
      <c r="N9" s="17">
        <v>8.9987855958366295E-2</v>
      </c>
      <c r="O9" s="17">
        <v>0.163846942675828</v>
      </c>
      <c r="P9" s="17">
        <v>0.14901749625694899</v>
      </c>
      <c r="Q9" s="17">
        <v>0.15104209216403</v>
      </c>
      <c r="R9" s="17">
        <v>0.18528995005169799</v>
      </c>
      <c r="S9" s="17">
        <v>0.194485524928491</v>
      </c>
      <c r="T9" s="17">
        <v>0.109000285045075</v>
      </c>
      <c r="U9" s="17">
        <v>0.17570479496528901</v>
      </c>
      <c r="V9" s="17">
        <v>3.43588818606336E-2</v>
      </c>
      <c r="W9" s="17"/>
      <c r="X9" s="17">
        <v>0.12826718911688201</v>
      </c>
      <c r="Y9" s="17">
        <v>0.141350924146043</v>
      </c>
      <c r="Z9" s="17">
        <v>0.17812529857570999</v>
      </c>
      <c r="AA9" s="17">
        <v>0.17216892806213999</v>
      </c>
      <c r="AB9" s="17">
        <v>0.167983671039652</v>
      </c>
      <c r="AC9" s="17"/>
      <c r="AD9" s="17">
        <v>0.17468609389270201</v>
      </c>
    </row>
    <row r="10" spans="2:30" x14ac:dyDescent="0.35">
      <c r="B10" s="18" t="s">
        <v>81</v>
      </c>
      <c r="C10" s="17">
        <v>0.26846199665425002</v>
      </c>
      <c r="D10" s="17">
        <v>0.23378563164917199</v>
      </c>
      <c r="E10" s="17">
        <v>0.305373339915751</v>
      </c>
      <c r="F10" s="17"/>
      <c r="G10" s="17">
        <v>0.31051957140471698</v>
      </c>
      <c r="H10" s="17">
        <v>0.29126838772179803</v>
      </c>
      <c r="I10" s="17">
        <v>0.21046415143422201</v>
      </c>
      <c r="J10" s="17"/>
      <c r="K10" s="17">
        <v>0.26728801546221598</v>
      </c>
      <c r="L10" s="17">
        <v>0.33455679967367602</v>
      </c>
      <c r="M10" s="17">
        <v>0.24735240706679201</v>
      </c>
      <c r="N10" s="17">
        <v>0.19433659784871901</v>
      </c>
      <c r="O10" s="17">
        <v>0.197525660043054</v>
      </c>
      <c r="P10" s="17">
        <v>0.26493931918922797</v>
      </c>
      <c r="Q10" s="17">
        <v>0.279242245234814</v>
      </c>
      <c r="R10" s="17">
        <v>0.40607918384683001</v>
      </c>
      <c r="S10" s="17">
        <v>0.21305612863069101</v>
      </c>
      <c r="T10" s="17">
        <v>0.26794495697867998</v>
      </c>
      <c r="U10" s="17">
        <v>0.331274292155746</v>
      </c>
      <c r="V10" s="17">
        <v>0.34680711574100798</v>
      </c>
      <c r="W10" s="17"/>
      <c r="X10" s="17">
        <v>0.32496630147386901</v>
      </c>
      <c r="Y10" s="17">
        <v>0.27602178740278799</v>
      </c>
      <c r="Z10" s="17">
        <v>0.19971880821124299</v>
      </c>
      <c r="AA10" s="17">
        <v>0.15662916812372599</v>
      </c>
      <c r="AB10" s="17">
        <v>0.525468463094107</v>
      </c>
      <c r="AC10" s="17"/>
      <c r="AD10" s="17">
        <v>0.30464230700217998</v>
      </c>
    </row>
    <row r="11" spans="2:30" x14ac:dyDescent="0.35">
      <c r="B11" s="18" t="s">
        <v>82</v>
      </c>
      <c r="C11" s="17">
        <v>0.34038857979486797</v>
      </c>
      <c r="D11" s="17">
        <v>0.35552000103535503</v>
      </c>
      <c r="E11" s="17">
        <v>0.32645228388661002</v>
      </c>
      <c r="F11" s="17"/>
      <c r="G11" s="17">
        <v>0.31419849354002299</v>
      </c>
      <c r="H11" s="17">
        <v>0.32633181720187798</v>
      </c>
      <c r="I11" s="17">
        <v>0.37637078669220903</v>
      </c>
      <c r="J11" s="17"/>
      <c r="K11" s="17">
        <v>0.29786374426578599</v>
      </c>
      <c r="L11" s="17">
        <v>0.30420576355273898</v>
      </c>
      <c r="M11" s="17">
        <v>0.36916934946130497</v>
      </c>
      <c r="N11" s="17">
        <v>0.404859534182059</v>
      </c>
      <c r="O11" s="17">
        <v>0.374939163507235</v>
      </c>
      <c r="P11" s="17">
        <v>0.33578155251660102</v>
      </c>
      <c r="Q11" s="17">
        <v>0.31689712547912402</v>
      </c>
      <c r="R11" s="17">
        <v>0.19054754814928601</v>
      </c>
      <c r="S11" s="17">
        <v>0.375451359691158</v>
      </c>
      <c r="T11" s="17">
        <v>0.37470360538970698</v>
      </c>
      <c r="U11" s="17">
        <v>0.36840249469689801</v>
      </c>
      <c r="V11" s="17">
        <v>0.35537962948966301</v>
      </c>
      <c r="W11" s="17"/>
      <c r="X11" s="17">
        <v>0.288353113343437</v>
      </c>
      <c r="Y11" s="17">
        <v>0.35564481147979699</v>
      </c>
      <c r="Z11" s="17">
        <v>0.32990746608796501</v>
      </c>
      <c r="AA11" s="17">
        <v>0.524145199879268</v>
      </c>
      <c r="AB11" s="17">
        <v>0.13856419482658899</v>
      </c>
      <c r="AC11" s="17"/>
      <c r="AD11" s="17">
        <v>0.30102979965153298</v>
      </c>
    </row>
    <row r="12" spans="2:30" x14ac:dyDescent="0.35">
      <c r="B12" s="18" t="s">
        <v>83</v>
      </c>
      <c r="C12" s="17">
        <v>0.20612596786922299</v>
      </c>
      <c r="D12" s="17">
        <v>0.245762780984179</v>
      </c>
      <c r="E12" s="17">
        <v>0.16375933103653001</v>
      </c>
      <c r="F12" s="17"/>
      <c r="G12" s="17">
        <v>0.19950433233173301</v>
      </c>
      <c r="H12" s="17">
        <v>0.20965267263618201</v>
      </c>
      <c r="I12" s="17">
        <v>0.20868031958310901</v>
      </c>
      <c r="J12" s="17"/>
      <c r="K12" s="17">
        <v>0.218869368602922</v>
      </c>
      <c r="L12" s="17">
        <v>0.17198568612332699</v>
      </c>
      <c r="M12" s="17">
        <v>0.20088171895072399</v>
      </c>
      <c r="N12" s="17">
        <v>0.27454870532200898</v>
      </c>
      <c r="O12" s="17">
        <v>0.25014196560820701</v>
      </c>
      <c r="P12" s="17">
        <v>0.220139035977095</v>
      </c>
      <c r="Q12" s="17">
        <v>0.23083731584160999</v>
      </c>
      <c r="R12" s="17">
        <v>0.19279574454067</v>
      </c>
      <c r="S12" s="17">
        <v>0.17477508359996</v>
      </c>
      <c r="T12" s="17">
        <v>0.191250519039426</v>
      </c>
      <c r="U12" s="17">
        <v>0.124618418182067</v>
      </c>
      <c r="V12" s="17">
        <v>0.191214863337761</v>
      </c>
      <c r="W12" s="17"/>
      <c r="X12" s="17">
        <v>0.21532128598859701</v>
      </c>
      <c r="Y12" s="17">
        <v>0.19660144050429801</v>
      </c>
      <c r="Z12" s="17">
        <v>0.26768020239017798</v>
      </c>
      <c r="AA12" s="17">
        <v>0.110555086651559</v>
      </c>
      <c r="AB12" s="17">
        <v>0.167983671039652</v>
      </c>
      <c r="AC12" s="17"/>
      <c r="AD12" s="17">
        <v>0.18950452139215701</v>
      </c>
    </row>
    <row r="13" spans="2:30" x14ac:dyDescent="0.35">
      <c r="B13" s="18" t="s">
        <v>50</v>
      </c>
      <c r="C13" s="17">
        <v>2.6374262691877301E-2</v>
      </c>
      <c r="D13" s="17">
        <v>2.61415499205668E-2</v>
      </c>
      <c r="E13" s="17">
        <v>2.72249564779675E-2</v>
      </c>
      <c r="F13" s="17"/>
      <c r="G13" s="17">
        <v>2.2786999761064498E-2</v>
      </c>
      <c r="H13" s="17">
        <v>3.5171402445661797E-2</v>
      </c>
      <c r="I13" s="17">
        <v>2.13944374663705E-2</v>
      </c>
      <c r="J13" s="17"/>
      <c r="K13" s="17">
        <v>2.53034273948309E-2</v>
      </c>
      <c r="L13" s="17">
        <v>3.0981604054091699E-2</v>
      </c>
      <c r="M13" s="17">
        <v>9.4072595128293808E-3</v>
      </c>
      <c r="N13" s="17">
        <v>3.6267306688845598E-2</v>
      </c>
      <c r="O13" s="17">
        <v>1.35462681656764E-2</v>
      </c>
      <c r="P13" s="17">
        <v>3.0122596060126999E-2</v>
      </c>
      <c r="Q13" s="17">
        <v>2.1981221280422101E-2</v>
      </c>
      <c r="R13" s="17">
        <v>2.5287573411515499E-2</v>
      </c>
      <c r="S13" s="17">
        <v>3.3412428374011399E-2</v>
      </c>
      <c r="T13" s="17">
        <v>4.3264842223875798E-2</v>
      </c>
      <c r="U13" s="17">
        <v>0</v>
      </c>
      <c r="V13" s="17">
        <v>3.43588818606336E-2</v>
      </c>
      <c r="W13" s="17"/>
      <c r="X13" s="17">
        <v>3.4043465709255899E-2</v>
      </c>
      <c r="Y13" s="17">
        <v>2.4358995201542399E-2</v>
      </c>
      <c r="Z13" s="17">
        <v>1.9349611620718299E-2</v>
      </c>
      <c r="AA13" s="17">
        <v>1.7292525330382301E-2</v>
      </c>
      <c r="AB13" s="17">
        <v>0</v>
      </c>
      <c r="AC13" s="17"/>
      <c r="AD13" s="17">
        <v>2.4282086946983399E-2</v>
      </c>
    </row>
    <row r="14" spans="2:30" x14ac:dyDescent="0.35">
      <c r="B14" s="18" t="s">
        <v>84</v>
      </c>
      <c r="C14" s="19">
        <v>6.9747645172207797E-3</v>
      </c>
      <c r="D14" s="19">
        <v>9.3744196442048199E-3</v>
      </c>
      <c r="E14" s="19">
        <v>4.5850468862334102E-3</v>
      </c>
      <c r="F14" s="19"/>
      <c r="G14" s="19">
        <v>7.01775235829396E-3</v>
      </c>
      <c r="H14" s="19">
        <v>8.6533311702967405E-3</v>
      </c>
      <c r="I14" s="19">
        <v>5.38591489614025E-3</v>
      </c>
      <c r="J14" s="19"/>
      <c r="K14" s="19">
        <v>2.05016041051569E-2</v>
      </c>
      <c r="L14" s="19">
        <v>0</v>
      </c>
      <c r="M14" s="19">
        <v>1.1620063676510001E-2</v>
      </c>
      <c r="N14" s="19">
        <v>0</v>
      </c>
      <c r="O14" s="19">
        <v>0</v>
      </c>
      <c r="P14" s="19">
        <v>0</v>
      </c>
      <c r="Q14" s="19">
        <v>0</v>
      </c>
      <c r="R14" s="19">
        <v>0</v>
      </c>
      <c r="S14" s="19">
        <v>8.8194747756888594E-3</v>
      </c>
      <c r="T14" s="19">
        <v>1.38357913232362E-2</v>
      </c>
      <c r="U14" s="19">
        <v>0</v>
      </c>
      <c r="V14" s="19">
        <v>3.78806277103007E-2</v>
      </c>
      <c r="W14" s="19"/>
      <c r="X14" s="19">
        <v>9.0486443679592202E-3</v>
      </c>
      <c r="Y14" s="19">
        <v>6.0220412655304896E-3</v>
      </c>
      <c r="Z14" s="19">
        <v>5.2186131141859398E-3</v>
      </c>
      <c r="AA14" s="19">
        <v>1.9209091952925101E-2</v>
      </c>
      <c r="AB14" s="19">
        <v>0</v>
      </c>
      <c r="AC14" s="19"/>
      <c r="AD14" s="19">
        <v>5.8551911144450403E-3</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96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92</v>
      </c>
      <c r="C9" s="17">
        <v>0.16246258386183199</v>
      </c>
      <c r="D9" s="17">
        <v>0.17385502196222299</v>
      </c>
      <c r="E9" s="17">
        <v>0.15025033139018201</v>
      </c>
      <c r="F9" s="17"/>
      <c r="G9" s="17">
        <v>0.13926475889383</v>
      </c>
      <c r="H9" s="17">
        <v>0.17821274149527</v>
      </c>
      <c r="I9" s="17">
        <v>0.168274203311885</v>
      </c>
      <c r="J9" s="17"/>
      <c r="K9" s="17">
        <v>0.201674466736422</v>
      </c>
      <c r="L9" s="17">
        <v>0.125219401821797</v>
      </c>
      <c r="M9" s="17">
        <v>0.13589625713372699</v>
      </c>
      <c r="N9" s="17">
        <v>5.6778835852412099E-2</v>
      </c>
      <c r="O9" s="17">
        <v>0.20991007368946199</v>
      </c>
      <c r="P9" s="17">
        <v>0.18941827737849601</v>
      </c>
      <c r="Q9" s="17">
        <v>0.19698816482395001</v>
      </c>
      <c r="R9" s="17">
        <v>0.16035627830289301</v>
      </c>
      <c r="S9" s="17">
        <v>0.21985153491030099</v>
      </c>
      <c r="T9" s="17">
        <v>0.15892670541309001</v>
      </c>
      <c r="U9" s="17">
        <v>0.14618264625003799</v>
      </c>
      <c r="V9" s="17">
        <v>4.1653842213640997E-2</v>
      </c>
      <c r="W9" s="17"/>
      <c r="X9" s="17">
        <v>0.150499987707015</v>
      </c>
      <c r="Y9" s="17">
        <v>0.16469143269300901</v>
      </c>
      <c r="Z9" s="17">
        <v>0.153951667883129</v>
      </c>
      <c r="AA9" s="17">
        <v>0.24654211267353501</v>
      </c>
      <c r="AB9" s="17">
        <v>0</v>
      </c>
      <c r="AC9" s="17"/>
      <c r="AD9" s="17">
        <v>0.18944745273093699</v>
      </c>
    </row>
    <row r="10" spans="2:30" x14ac:dyDescent="0.35">
      <c r="B10" s="18" t="s">
        <v>93</v>
      </c>
      <c r="C10" s="17">
        <v>0.43800691895890898</v>
      </c>
      <c r="D10" s="17">
        <v>0.44859650654289401</v>
      </c>
      <c r="E10" s="17">
        <v>0.42697253770090898</v>
      </c>
      <c r="F10" s="17"/>
      <c r="G10" s="17">
        <v>0.43339848373334799</v>
      </c>
      <c r="H10" s="17">
        <v>0.442172462530045</v>
      </c>
      <c r="I10" s="17">
        <v>0.43820351121527801</v>
      </c>
      <c r="J10" s="17"/>
      <c r="K10" s="17">
        <v>0.42805116535683202</v>
      </c>
      <c r="L10" s="17">
        <v>0.47737252897176302</v>
      </c>
      <c r="M10" s="17">
        <v>0.49167377899957898</v>
      </c>
      <c r="N10" s="17">
        <v>0.50656120705081997</v>
      </c>
      <c r="O10" s="17">
        <v>0.51335169419756199</v>
      </c>
      <c r="P10" s="17">
        <v>0.492785756294643</v>
      </c>
      <c r="Q10" s="17">
        <v>0.34674809681591001</v>
      </c>
      <c r="R10" s="17">
        <v>0.48649169885354299</v>
      </c>
      <c r="S10" s="17">
        <v>0.33290409360564799</v>
      </c>
      <c r="T10" s="17">
        <v>0.42713353002362903</v>
      </c>
      <c r="U10" s="17">
        <v>0.37036880825407298</v>
      </c>
      <c r="V10" s="17">
        <v>0.328612235040741</v>
      </c>
      <c r="W10" s="17"/>
      <c r="X10" s="17">
        <v>0.48335582560314899</v>
      </c>
      <c r="Y10" s="17">
        <v>0.43047848828856999</v>
      </c>
      <c r="Z10" s="17">
        <v>0.44048886561030998</v>
      </c>
      <c r="AA10" s="17">
        <v>0.396002994499001</v>
      </c>
      <c r="AB10" s="17">
        <v>0.66403265792069599</v>
      </c>
      <c r="AC10" s="17"/>
      <c r="AD10" s="17">
        <v>0.46267085552611997</v>
      </c>
    </row>
    <row r="11" spans="2:30" x14ac:dyDescent="0.35">
      <c r="B11" s="18" t="s">
        <v>94</v>
      </c>
      <c r="C11" s="17">
        <v>0.25949258478676202</v>
      </c>
      <c r="D11" s="17">
        <v>0.23327091007273401</v>
      </c>
      <c r="E11" s="17">
        <v>0.28813206434146499</v>
      </c>
      <c r="F11" s="17"/>
      <c r="G11" s="17">
        <v>0.24698150244040501</v>
      </c>
      <c r="H11" s="17">
        <v>0.24840804497989999</v>
      </c>
      <c r="I11" s="17">
        <v>0.28071918363387099</v>
      </c>
      <c r="J11" s="17"/>
      <c r="K11" s="17">
        <v>0.26674671104999897</v>
      </c>
      <c r="L11" s="17">
        <v>0.26213191180680601</v>
      </c>
      <c r="M11" s="17">
        <v>0.18162708936699001</v>
      </c>
      <c r="N11" s="17">
        <v>0.28773835959016297</v>
      </c>
      <c r="O11" s="17">
        <v>0.15905342737751099</v>
      </c>
      <c r="P11" s="17">
        <v>0.21029411255361</v>
      </c>
      <c r="Q11" s="17">
        <v>0.26695257413123302</v>
      </c>
      <c r="R11" s="17">
        <v>0.28529088686571902</v>
      </c>
      <c r="S11" s="17">
        <v>0.30588434685287103</v>
      </c>
      <c r="T11" s="17">
        <v>0.32394038898951899</v>
      </c>
      <c r="U11" s="17">
        <v>0.25156487890068302</v>
      </c>
      <c r="V11" s="17">
        <v>0.366963139603942</v>
      </c>
      <c r="W11" s="17"/>
      <c r="X11" s="17">
        <v>0.243298790539411</v>
      </c>
      <c r="Y11" s="17">
        <v>0.25609670646278299</v>
      </c>
      <c r="Z11" s="17">
        <v>0.28437654747208302</v>
      </c>
      <c r="AA11" s="17">
        <v>0.234035057234278</v>
      </c>
      <c r="AB11" s="17">
        <v>0.33596734207930401</v>
      </c>
      <c r="AC11" s="17"/>
      <c r="AD11" s="17">
        <v>0.22458361699861701</v>
      </c>
    </row>
    <row r="12" spans="2:30" x14ac:dyDescent="0.35">
      <c r="B12" s="18" t="s">
        <v>95</v>
      </c>
      <c r="C12" s="17">
        <v>7.1067995331071096E-2</v>
      </c>
      <c r="D12" s="17">
        <v>7.9372335427227506E-2</v>
      </c>
      <c r="E12" s="17">
        <v>6.3871867765413204E-2</v>
      </c>
      <c r="F12" s="17"/>
      <c r="G12" s="17">
        <v>9.91370997656391E-2</v>
      </c>
      <c r="H12" s="17">
        <v>5.76955432519793E-2</v>
      </c>
      <c r="I12" s="17">
        <v>5.8782620246845101E-2</v>
      </c>
      <c r="J12" s="17"/>
      <c r="K12" s="17">
        <v>4.1513026375795001E-2</v>
      </c>
      <c r="L12" s="17">
        <v>6.5915906397962395E-2</v>
      </c>
      <c r="M12" s="17">
        <v>9.4653420914523001E-2</v>
      </c>
      <c r="N12" s="17">
        <v>7.3856585232164096E-2</v>
      </c>
      <c r="O12" s="17">
        <v>3.0238144501535901E-2</v>
      </c>
      <c r="P12" s="17">
        <v>7.7983522765994601E-2</v>
      </c>
      <c r="Q12" s="17">
        <v>0.10416451403718401</v>
      </c>
      <c r="R12" s="17">
        <v>2.4818630817065899E-2</v>
      </c>
      <c r="S12" s="17">
        <v>5.8660685132345201E-2</v>
      </c>
      <c r="T12" s="17">
        <v>7.7200212671856103E-2</v>
      </c>
      <c r="U12" s="17">
        <v>0.123672231314991</v>
      </c>
      <c r="V12" s="17">
        <v>0.15617239171010899</v>
      </c>
      <c r="W12" s="17"/>
      <c r="X12" s="17">
        <v>7.8332635121803898E-2</v>
      </c>
      <c r="Y12" s="17">
        <v>6.33196080911934E-2</v>
      </c>
      <c r="Z12" s="17">
        <v>7.5813333655598003E-2</v>
      </c>
      <c r="AA12" s="17">
        <v>6.9716259496186303E-2</v>
      </c>
      <c r="AB12" s="17">
        <v>0</v>
      </c>
      <c r="AC12" s="17"/>
      <c r="AD12" s="17">
        <v>7.1468823291273506E-2</v>
      </c>
    </row>
    <row r="13" spans="2:30" x14ac:dyDescent="0.35">
      <c r="B13" s="18" t="s">
        <v>50</v>
      </c>
      <c r="C13" s="19">
        <v>6.8969917061426106E-2</v>
      </c>
      <c r="D13" s="19">
        <v>6.4905225994921406E-2</v>
      </c>
      <c r="E13" s="19">
        <v>7.0773198802031395E-2</v>
      </c>
      <c r="F13" s="19"/>
      <c r="G13" s="19">
        <v>8.1218155166777301E-2</v>
      </c>
      <c r="H13" s="19">
        <v>7.3511207742805298E-2</v>
      </c>
      <c r="I13" s="19">
        <v>5.4020481592121902E-2</v>
      </c>
      <c r="J13" s="19"/>
      <c r="K13" s="19">
        <v>6.2014630480951898E-2</v>
      </c>
      <c r="L13" s="19">
        <v>6.9360251001671896E-2</v>
      </c>
      <c r="M13" s="19">
        <v>9.61494535851809E-2</v>
      </c>
      <c r="N13" s="19">
        <v>7.5065012274440998E-2</v>
      </c>
      <c r="O13" s="19">
        <v>8.7446660233929399E-2</v>
      </c>
      <c r="P13" s="19">
        <v>2.9518331007256E-2</v>
      </c>
      <c r="Q13" s="19">
        <v>8.5146650191722795E-2</v>
      </c>
      <c r="R13" s="19">
        <v>4.3042505160779003E-2</v>
      </c>
      <c r="S13" s="19">
        <v>8.2699339498834706E-2</v>
      </c>
      <c r="T13" s="19">
        <v>1.27991629019068E-2</v>
      </c>
      <c r="U13" s="19">
        <v>0.108211435280215</v>
      </c>
      <c r="V13" s="19">
        <v>0.106598391431568</v>
      </c>
      <c r="W13" s="19"/>
      <c r="X13" s="19">
        <v>4.4512761028621402E-2</v>
      </c>
      <c r="Y13" s="19">
        <v>8.5413764464444097E-2</v>
      </c>
      <c r="Z13" s="19">
        <v>4.5369585378880799E-2</v>
      </c>
      <c r="AA13" s="19">
        <v>5.3703576096999397E-2</v>
      </c>
      <c r="AB13" s="19">
        <v>0</v>
      </c>
      <c r="AC13" s="19"/>
      <c r="AD13" s="19">
        <v>5.1829251453053699E-2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102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97</v>
      </c>
      <c r="C9" s="17">
        <v>0.200914876593488</v>
      </c>
      <c r="D9" s="17">
        <v>0.19195939846113499</v>
      </c>
      <c r="E9" s="17">
        <v>0.20885532171891</v>
      </c>
      <c r="F9" s="17"/>
      <c r="G9" s="17">
        <v>0.187968772560346</v>
      </c>
      <c r="H9" s="17">
        <v>0.21385791927181</v>
      </c>
      <c r="I9" s="17">
        <v>0.20032026958114699</v>
      </c>
      <c r="J9" s="17"/>
      <c r="K9" s="17">
        <v>0.204360187888979</v>
      </c>
      <c r="L9" s="17">
        <v>0.18814462588956599</v>
      </c>
      <c r="M9" s="17">
        <v>0.25455453909675602</v>
      </c>
      <c r="N9" s="17">
        <v>0.15401556413644901</v>
      </c>
      <c r="O9" s="17">
        <v>0.18264717010037401</v>
      </c>
      <c r="P9" s="17">
        <v>0.23694961265971101</v>
      </c>
      <c r="Q9" s="17">
        <v>0.24089145005215701</v>
      </c>
      <c r="R9" s="17">
        <v>0.163108209057789</v>
      </c>
      <c r="S9" s="17">
        <v>0.21903071870122201</v>
      </c>
      <c r="T9" s="17">
        <v>0.15034982800954499</v>
      </c>
      <c r="U9" s="17">
        <v>0.20515187559902701</v>
      </c>
      <c r="V9" s="17">
        <v>0.159010547792757</v>
      </c>
      <c r="W9" s="17"/>
      <c r="X9" s="17">
        <v>0.21094684789330501</v>
      </c>
      <c r="Y9" s="17">
        <v>0.203783753279043</v>
      </c>
      <c r="Z9" s="17">
        <v>0.192785448016249</v>
      </c>
      <c r="AA9" s="17">
        <v>0.17062902166812499</v>
      </c>
      <c r="AB9" s="17">
        <v>0</v>
      </c>
      <c r="AC9" s="17"/>
      <c r="AD9" s="17">
        <v>0.22095056273714</v>
      </c>
    </row>
    <row r="10" spans="2:30" x14ac:dyDescent="0.35">
      <c r="B10" s="18" t="s">
        <v>98</v>
      </c>
      <c r="C10" s="17">
        <v>0.384339979474836</v>
      </c>
      <c r="D10" s="17">
        <v>0.37034610374057297</v>
      </c>
      <c r="E10" s="17">
        <v>0.40209488679692701</v>
      </c>
      <c r="F10" s="17"/>
      <c r="G10" s="17">
        <v>0.39908836158127797</v>
      </c>
      <c r="H10" s="17">
        <v>0.35173022705439699</v>
      </c>
      <c r="I10" s="17">
        <v>0.40152570756218797</v>
      </c>
      <c r="J10" s="17"/>
      <c r="K10" s="17">
        <v>0.33760435888047202</v>
      </c>
      <c r="L10" s="17">
        <v>0.454015921740891</v>
      </c>
      <c r="M10" s="17">
        <v>0.37558722888562401</v>
      </c>
      <c r="N10" s="17">
        <v>0.47948511427504398</v>
      </c>
      <c r="O10" s="17">
        <v>0.38089979022463899</v>
      </c>
      <c r="P10" s="17">
        <v>0.35745507712082503</v>
      </c>
      <c r="Q10" s="17">
        <v>0.36809900331836998</v>
      </c>
      <c r="R10" s="17">
        <v>0.415037177643306</v>
      </c>
      <c r="S10" s="17">
        <v>0.31864242416017602</v>
      </c>
      <c r="T10" s="17">
        <v>0.50599599216408497</v>
      </c>
      <c r="U10" s="17">
        <v>0.24747809788973699</v>
      </c>
      <c r="V10" s="17">
        <v>0.27153637348887899</v>
      </c>
      <c r="W10" s="17"/>
      <c r="X10" s="17">
        <v>0.44507114909485002</v>
      </c>
      <c r="Y10" s="17">
        <v>0.372017013554025</v>
      </c>
      <c r="Z10" s="17">
        <v>0.347851908438923</v>
      </c>
      <c r="AA10" s="17">
        <v>0.41799476866621399</v>
      </c>
      <c r="AB10" s="17">
        <v>0.86143580517341101</v>
      </c>
      <c r="AC10" s="17"/>
      <c r="AD10" s="17">
        <v>0.406916003892137</v>
      </c>
    </row>
    <row r="11" spans="2:30" x14ac:dyDescent="0.35">
      <c r="B11" s="18" t="s">
        <v>99</v>
      </c>
      <c r="C11" s="17">
        <v>0.23847962124465</v>
      </c>
      <c r="D11" s="17">
        <v>0.24659348496561001</v>
      </c>
      <c r="E11" s="17">
        <v>0.23016146945034999</v>
      </c>
      <c r="F11" s="17"/>
      <c r="G11" s="17">
        <v>0.24772139419764999</v>
      </c>
      <c r="H11" s="17">
        <v>0.25268194613405198</v>
      </c>
      <c r="I11" s="17">
        <v>0.21724216930115001</v>
      </c>
      <c r="J11" s="17"/>
      <c r="K11" s="17">
        <v>0.27966847328580302</v>
      </c>
      <c r="L11" s="17">
        <v>0.20787339902138099</v>
      </c>
      <c r="M11" s="17">
        <v>0.183205769318734</v>
      </c>
      <c r="N11" s="17">
        <v>0.18263863129796401</v>
      </c>
      <c r="O11" s="17">
        <v>0.192086290316308</v>
      </c>
      <c r="P11" s="17">
        <v>0.22444013884904501</v>
      </c>
      <c r="Q11" s="17">
        <v>0.21730759721534301</v>
      </c>
      <c r="R11" s="17">
        <v>0.234431507787561</v>
      </c>
      <c r="S11" s="17">
        <v>0.24043629971816</v>
      </c>
      <c r="T11" s="17">
        <v>0.32844023265827099</v>
      </c>
      <c r="U11" s="17">
        <v>0.300212862273114</v>
      </c>
      <c r="V11" s="17">
        <v>0.38615837344550302</v>
      </c>
      <c r="W11" s="17"/>
      <c r="X11" s="17">
        <v>0.19451225241393799</v>
      </c>
      <c r="Y11" s="17">
        <v>0.24331948369099099</v>
      </c>
      <c r="Z11" s="17">
        <v>0.274880682771945</v>
      </c>
      <c r="AA11" s="17">
        <v>0.195618794648625</v>
      </c>
      <c r="AB11" s="17">
        <v>0.13856419482658899</v>
      </c>
      <c r="AC11" s="17"/>
      <c r="AD11" s="17">
        <v>0.215407280243227</v>
      </c>
    </row>
    <row r="12" spans="2:30" x14ac:dyDescent="0.35">
      <c r="B12" s="18" t="s">
        <v>100</v>
      </c>
      <c r="C12" s="17">
        <v>5.8480444922221798E-2</v>
      </c>
      <c r="D12" s="17">
        <v>6.7509708899343407E-2</v>
      </c>
      <c r="E12" s="17">
        <v>4.8403170847801602E-2</v>
      </c>
      <c r="F12" s="17"/>
      <c r="G12" s="17">
        <v>5.3735644781044298E-2</v>
      </c>
      <c r="H12" s="17">
        <v>5.56777499623363E-2</v>
      </c>
      <c r="I12" s="17">
        <v>6.5235880928755596E-2</v>
      </c>
      <c r="J12" s="17"/>
      <c r="K12" s="17">
        <v>7.7449914164993597E-2</v>
      </c>
      <c r="L12" s="17">
        <v>4.5284991578791602E-2</v>
      </c>
      <c r="M12" s="17">
        <v>7.1292255867499904E-2</v>
      </c>
      <c r="N12" s="17">
        <v>3.9179440836952399E-2</v>
      </c>
      <c r="O12" s="17">
        <v>0.143373820959074</v>
      </c>
      <c r="P12" s="17">
        <v>8.8008216934200703E-2</v>
      </c>
      <c r="Q12" s="17">
        <v>2.1981221280422101E-2</v>
      </c>
      <c r="R12" s="17">
        <v>7.4271267981335404E-2</v>
      </c>
      <c r="S12" s="17">
        <v>3.97217680737273E-2</v>
      </c>
      <c r="T12" s="17">
        <v>0</v>
      </c>
      <c r="U12" s="17">
        <v>6.6242283133382499E-2</v>
      </c>
      <c r="V12" s="17">
        <v>4.1653842213640997E-2</v>
      </c>
      <c r="W12" s="17"/>
      <c r="X12" s="17">
        <v>5.8077721405766801E-2</v>
      </c>
      <c r="Y12" s="17">
        <v>4.99676252270694E-2</v>
      </c>
      <c r="Z12" s="17">
        <v>6.0122188099645701E-2</v>
      </c>
      <c r="AA12" s="17">
        <v>0.146457382698053</v>
      </c>
      <c r="AB12" s="17">
        <v>0</v>
      </c>
      <c r="AC12" s="17"/>
      <c r="AD12" s="17">
        <v>5.8857128717468399E-2</v>
      </c>
    </row>
    <row r="13" spans="2:30" x14ac:dyDescent="0.35">
      <c r="B13" s="18" t="s">
        <v>101</v>
      </c>
      <c r="C13" s="17">
        <v>1.35788572634264E-2</v>
      </c>
      <c r="D13" s="17">
        <v>2.15125177903281E-2</v>
      </c>
      <c r="E13" s="17">
        <v>5.4611202559826004E-3</v>
      </c>
      <c r="F13" s="17"/>
      <c r="G13" s="17">
        <v>9.1782628545263398E-3</v>
      </c>
      <c r="H13" s="17">
        <v>1.0612723842560399E-2</v>
      </c>
      <c r="I13" s="17">
        <v>2.0183136401120402E-2</v>
      </c>
      <c r="J13" s="17"/>
      <c r="K13" s="17">
        <v>5.6776657311596703E-3</v>
      </c>
      <c r="L13" s="17">
        <v>0</v>
      </c>
      <c r="M13" s="17">
        <v>0</v>
      </c>
      <c r="N13" s="17">
        <v>7.7150454631627896E-2</v>
      </c>
      <c r="O13" s="17">
        <v>0</v>
      </c>
      <c r="P13" s="17">
        <v>1.03800292651251E-2</v>
      </c>
      <c r="Q13" s="17">
        <v>2.2777903743190098E-2</v>
      </c>
      <c r="R13" s="17">
        <v>0</v>
      </c>
      <c r="S13" s="17">
        <v>8.8194747756888594E-3</v>
      </c>
      <c r="T13" s="17">
        <v>1.5213947168099E-2</v>
      </c>
      <c r="U13" s="17">
        <v>0</v>
      </c>
      <c r="V13" s="17">
        <v>3.43588818606336E-2</v>
      </c>
      <c r="W13" s="17"/>
      <c r="X13" s="17">
        <v>1.70812700710276E-2</v>
      </c>
      <c r="Y13" s="17">
        <v>1.5744548167312699E-2</v>
      </c>
      <c r="Z13" s="17">
        <v>9.6320209749327802E-3</v>
      </c>
      <c r="AA13" s="17">
        <v>0</v>
      </c>
      <c r="AB13" s="17">
        <v>0</v>
      </c>
      <c r="AC13" s="17"/>
      <c r="AD13" s="17">
        <v>1.1237382371732199E-2</v>
      </c>
    </row>
    <row r="14" spans="2:30" x14ac:dyDescent="0.35">
      <c r="B14" s="18" t="s">
        <v>50</v>
      </c>
      <c r="C14" s="19">
        <v>0.104206220501378</v>
      </c>
      <c r="D14" s="19">
        <v>0.10207878614301</v>
      </c>
      <c r="E14" s="19">
        <v>0.105024030930028</v>
      </c>
      <c r="F14" s="19"/>
      <c r="G14" s="19">
        <v>0.10230756402515501</v>
      </c>
      <c r="H14" s="19">
        <v>0.115439433734844</v>
      </c>
      <c r="I14" s="19">
        <v>9.5492836225639102E-2</v>
      </c>
      <c r="J14" s="19"/>
      <c r="K14" s="19">
        <v>9.5239400048592104E-2</v>
      </c>
      <c r="L14" s="19">
        <v>0.104681061769371</v>
      </c>
      <c r="M14" s="19">
        <v>0.11536020683138599</v>
      </c>
      <c r="N14" s="19">
        <v>6.75307948219636E-2</v>
      </c>
      <c r="O14" s="19">
        <v>0.100992928399606</v>
      </c>
      <c r="P14" s="19">
        <v>8.27669251710932E-2</v>
      </c>
      <c r="Q14" s="19">
        <v>0.12894282439051799</v>
      </c>
      <c r="R14" s="19">
        <v>0.113151837530008</v>
      </c>
      <c r="S14" s="19">
        <v>0.17334931457102601</v>
      </c>
      <c r="T14" s="19">
        <v>0</v>
      </c>
      <c r="U14" s="19">
        <v>0.18091488110473999</v>
      </c>
      <c r="V14" s="19">
        <v>0.10728198119858701</v>
      </c>
      <c r="W14" s="19"/>
      <c r="X14" s="19">
        <v>7.4310759121112693E-2</v>
      </c>
      <c r="Y14" s="19">
        <v>0.115167576081559</v>
      </c>
      <c r="Z14" s="19">
        <v>0.114727751698304</v>
      </c>
      <c r="AA14" s="19">
        <v>6.9300032318983101E-2</v>
      </c>
      <c r="AB14" s="19">
        <v>0</v>
      </c>
      <c r="AC14" s="19"/>
      <c r="AD14" s="19">
        <v>8.6631642038295098E-2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111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587</v>
      </c>
      <c r="D7" s="10">
        <v>261</v>
      </c>
      <c r="E7" s="10">
        <v>320</v>
      </c>
      <c r="F7" s="10"/>
      <c r="G7" s="10">
        <v>174</v>
      </c>
      <c r="H7" s="10">
        <v>193</v>
      </c>
      <c r="I7" s="10">
        <v>220</v>
      </c>
      <c r="J7" s="10"/>
      <c r="K7" s="10">
        <v>87</v>
      </c>
      <c r="L7" s="10">
        <v>83</v>
      </c>
      <c r="M7" s="10">
        <v>59</v>
      </c>
      <c r="N7" s="10">
        <v>36</v>
      </c>
      <c r="O7" s="10">
        <v>37</v>
      </c>
      <c r="P7" s="10">
        <v>60</v>
      </c>
      <c r="Q7" s="10">
        <v>55</v>
      </c>
      <c r="R7" s="10">
        <v>25</v>
      </c>
      <c r="S7" s="10">
        <v>66</v>
      </c>
      <c r="T7" s="10">
        <v>46</v>
      </c>
      <c r="U7" s="10">
        <v>22</v>
      </c>
      <c r="V7" s="10">
        <v>11</v>
      </c>
      <c r="W7" s="10"/>
      <c r="X7" s="10">
        <v>144</v>
      </c>
      <c r="Y7" s="10">
        <v>294</v>
      </c>
      <c r="Z7" s="10">
        <v>104</v>
      </c>
      <c r="AA7" s="10">
        <v>27</v>
      </c>
      <c r="AB7" s="10">
        <v>5</v>
      </c>
      <c r="AC7" s="10"/>
      <c r="AD7" s="10">
        <v>426</v>
      </c>
    </row>
    <row r="8" spans="2:30" ht="30" customHeight="1" x14ac:dyDescent="0.35">
      <c r="B8" s="11" t="s">
        <v>19</v>
      </c>
      <c r="C8" s="11">
        <v>587</v>
      </c>
      <c r="D8" s="11">
        <v>287</v>
      </c>
      <c r="E8" s="11">
        <v>294</v>
      </c>
      <c r="F8" s="11"/>
      <c r="G8" s="11">
        <v>184</v>
      </c>
      <c r="H8" s="11">
        <v>187</v>
      </c>
      <c r="I8" s="11">
        <v>215</v>
      </c>
      <c r="J8" s="11"/>
      <c r="K8" s="11">
        <v>75</v>
      </c>
      <c r="L8" s="11">
        <v>85</v>
      </c>
      <c r="M8" s="11">
        <v>52</v>
      </c>
      <c r="N8" s="11">
        <v>55</v>
      </c>
      <c r="O8" s="11">
        <v>43</v>
      </c>
      <c r="P8" s="11">
        <v>55</v>
      </c>
      <c r="Q8" s="11">
        <v>52</v>
      </c>
      <c r="R8" s="11">
        <v>23</v>
      </c>
      <c r="S8" s="11">
        <v>61</v>
      </c>
      <c r="T8" s="11">
        <v>53</v>
      </c>
      <c r="U8" s="11">
        <v>21</v>
      </c>
      <c r="V8" s="11">
        <v>12</v>
      </c>
      <c r="W8" s="11"/>
      <c r="X8" s="11">
        <v>149</v>
      </c>
      <c r="Y8" s="11">
        <v>291</v>
      </c>
      <c r="Z8" s="11">
        <v>100</v>
      </c>
      <c r="AA8" s="11">
        <v>29</v>
      </c>
      <c r="AB8" s="11">
        <v>5</v>
      </c>
      <c r="AC8" s="11"/>
      <c r="AD8" s="11">
        <v>424</v>
      </c>
    </row>
    <row r="9" spans="2:30" ht="29" x14ac:dyDescent="0.35">
      <c r="B9" s="18" t="s">
        <v>103</v>
      </c>
      <c r="C9" s="17">
        <v>0.54482164888686702</v>
      </c>
      <c r="D9" s="17">
        <v>0.51229948323487196</v>
      </c>
      <c r="E9" s="17">
        <v>0.57391359491278804</v>
      </c>
      <c r="F9" s="17"/>
      <c r="G9" s="17">
        <v>0.543594095019726</v>
      </c>
      <c r="H9" s="17">
        <v>0.54436903812495396</v>
      </c>
      <c r="I9" s="17">
        <v>0.54626590778505302</v>
      </c>
      <c r="J9" s="17"/>
      <c r="K9" s="17">
        <v>0.50079818346943905</v>
      </c>
      <c r="L9" s="17">
        <v>0.53487866310979304</v>
      </c>
      <c r="M9" s="17">
        <v>0.60655189768669304</v>
      </c>
      <c r="N9" s="17">
        <v>0.53641897788007797</v>
      </c>
      <c r="O9" s="17">
        <v>0.63324637039613996</v>
      </c>
      <c r="P9" s="17">
        <v>0.44282376786327499</v>
      </c>
      <c r="Q9" s="17">
        <v>0.56597293221532197</v>
      </c>
      <c r="R9" s="17">
        <v>0.59948944696580797</v>
      </c>
      <c r="S9" s="17">
        <v>0.50995912204456995</v>
      </c>
      <c r="T9" s="17">
        <v>0.62970198683855105</v>
      </c>
      <c r="U9" s="17">
        <v>0.46940862256080201</v>
      </c>
      <c r="V9" s="17">
        <v>0.54915155147849504</v>
      </c>
      <c r="W9" s="17"/>
      <c r="X9" s="17">
        <v>0.54983865511780705</v>
      </c>
      <c r="Y9" s="17">
        <v>0.55829756478607195</v>
      </c>
      <c r="Z9" s="17">
        <v>0.53834788627773</v>
      </c>
      <c r="AA9" s="17">
        <v>0.49834884217306402</v>
      </c>
      <c r="AB9" s="17">
        <v>0.35515190488300402</v>
      </c>
      <c r="AC9" s="17"/>
      <c r="AD9" s="17">
        <v>0.54380024925001802</v>
      </c>
    </row>
    <row r="10" spans="2:30" ht="29" x14ac:dyDescent="0.35">
      <c r="B10" s="18" t="s">
        <v>104</v>
      </c>
      <c r="C10" s="17">
        <v>0.43190078285050798</v>
      </c>
      <c r="D10" s="17">
        <v>0.45746742128088702</v>
      </c>
      <c r="E10" s="17">
        <v>0.40218881541790502</v>
      </c>
      <c r="F10" s="17"/>
      <c r="G10" s="17">
        <v>0.43888025991733998</v>
      </c>
      <c r="H10" s="17">
        <v>0.412923903370853</v>
      </c>
      <c r="I10" s="17">
        <v>0.44240341201856498</v>
      </c>
      <c r="J10" s="17"/>
      <c r="K10" s="17">
        <v>0.38400692327454899</v>
      </c>
      <c r="L10" s="17">
        <v>0.46772389358750299</v>
      </c>
      <c r="M10" s="17">
        <v>0.385184557956322</v>
      </c>
      <c r="N10" s="17">
        <v>0.33338359160818798</v>
      </c>
      <c r="O10" s="17">
        <v>0.51392525952589396</v>
      </c>
      <c r="P10" s="17">
        <v>0.48785458409733001</v>
      </c>
      <c r="Q10" s="17">
        <v>0.49120289147512902</v>
      </c>
      <c r="R10" s="17">
        <v>0.52698174135007503</v>
      </c>
      <c r="S10" s="17">
        <v>0.41530314958456799</v>
      </c>
      <c r="T10" s="17">
        <v>0.38534566234558498</v>
      </c>
      <c r="U10" s="17">
        <v>0.42057266312085501</v>
      </c>
      <c r="V10" s="17">
        <v>0.45071282554468101</v>
      </c>
      <c r="W10" s="17"/>
      <c r="X10" s="17">
        <v>0.44217700762833201</v>
      </c>
      <c r="Y10" s="17">
        <v>0.44826684603879002</v>
      </c>
      <c r="Z10" s="17">
        <v>0.43139621374544901</v>
      </c>
      <c r="AA10" s="17">
        <v>0.24765972993230501</v>
      </c>
      <c r="AB10" s="17">
        <v>0.64094285544529594</v>
      </c>
      <c r="AC10" s="17"/>
      <c r="AD10" s="17">
        <v>0.390950042189186</v>
      </c>
    </row>
    <row r="11" spans="2:30" ht="43.5" x14ac:dyDescent="0.35">
      <c r="B11" s="18" t="s">
        <v>105</v>
      </c>
      <c r="C11" s="17">
        <v>0.39064449194864298</v>
      </c>
      <c r="D11" s="17">
        <v>0.37461738552350399</v>
      </c>
      <c r="E11" s="17">
        <v>0.41105325992759401</v>
      </c>
      <c r="F11" s="17"/>
      <c r="G11" s="17">
        <v>0.347801339973347</v>
      </c>
      <c r="H11" s="17">
        <v>0.41023747532731702</v>
      </c>
      <c r="I11" s="17">
        <v>0.410318604264307</v>
      </c>
      <c r="J11" s="17"/>
      <c r="K11" s="17">
        <v>0.50114377001343302</v>
      </c>
      <c r="L11" s="17">
        <v>0.33640690394709699</v>
      </c>
      <c r="M11" s="17">
        <v>0.472504140067453</v>
      </c>
      <c r="N11" s="17">
        <v>0.34975925374880801</v>
      </c>
      <c r="O11" s="17">
        <v>0.35618597466672702</v>
      </c>
      <c r="P11" s="17">
        <v>0.44299354405198799</v>
      </c>
      <c r="Q11" s="17">
        <v>0.29349776087993001</v>
      </c>
      <c r="R11" s="17">
        <v>0.44236828653596799</v>
      </c>
      <c r="S11" s="17">
        <v>0.39278082443293999</v>
      </c>
      <c r="T11" s="17">
        <v>0.34907804176176999</v>
      </c>
      <c r="U11" s="17">
        <v>0.34862426376588301</v>
      </c>
      <c r="V11" s="17">
        <v>0.37115022805006598</v>
      </c>
      <c r="W11" s="17"/>
      <c r="X11" s="17">
        <v>0.316083585580611</v>
      </c>
      <c r="Y11" s="17">
        <v>0.43572320818774202</v>
      </c>
      <c r="Z11" s="17">
        <v>0.33919792393213799</v>
      </c>
      <c r="AA11" s="17">
        <v>0.44711516219119302</v>
      </c>
      <c r="AB11" s="17">
        <v>0</v>
      </c>
      <c r="AC11" s="17"/>
      <c r="AD11" s="17">
        <v>0.39243001212013801</v>
      </c>
    </row>
    <row r="12" spans="2:30" ht="43.5" x14ac:dyDescent="0.35">
      <c r="B12" s="18" t="s">
        <v>106</v>
      </c>
      <c r="C12" s="17">
        <v>0.354986842834909</v>
      </c>
      <c r="D12" s="17">
        <v>0.37518438824515998</v>
      </c>
      <c r="E12" s="17">
        <v>0.339018685529064</v>
      </c>
      <c r="F12" s="17"/>
      <c r="G12" s="17">
        <v>0.30792575854961901</v>
      </c>
      <c r="H12" s="17">
        <v>0.38273489419906098</v>
      </c>
      <c r="I12" s="17">
        <v>0.371191124926745</v>
      </c>
      <c r="J12" s="17"/>
      <c r="K12" s="17">
        <v>0.38722316316330202</v>
      </c>
      <c r="L12" s="17">
        <v>0.33463109890067</v>
      </c>
      <c r="M12" s="17">
        <v>0.42708894270533398</v>
      </c>
      <c r="N12" s="17">
        <v>0.38411859635544998</v>
      </c>
      <c r="O12" s="17">
        <v>0.24946377634943501</v>
      </c>
      <c r="P12" s="17">
        <v>0.33984698566111499</v>
      </c>
      <c r="Q12" s="17">
        <v>0.45791059967153402</v>
      </c>
      <c r="R12" s="17">
        <v>0.35288279289583002</v>
      </c>
      <c r="S12" s="17">
        <v>0.38468618361503998</v>
      </c>
      <c r="T12" s="17">
        <v>0.19092600054377501</v>
      </c>
      <c r="U12" s="17">
        <v>0.31899265439177599</v>
      </c>
      <c r="V12" s="17">
        <v>0.476660346626122</v>
      </c>
      <c r="W12" s="17"/>
      <c r="X12" s="17">
        <v>0.26329566953174899</v>
      </c>
      <c r="Y12" s="17">
        <v>0.35596026854785001</v>
      </c>
      <c r="Z12" s="17">
        <v>0.44040437076218403</v>
      </c>
      <c r="AA12" s="17">
        <v>0.53012315034786694</v>
      </c>
      <c r="AB12" s="17">
        <v>0.39000856484212698</v>
      </c>
      <c r="AC12" s="17"/>
      <c r="AD12" s="17">
        <v>0.35935229851598999</v>
      </c>
    </row>
    <row r="13" spans="2:30" ht="29" x14ac:dyDescent="0.35">
      <c r="B13" s="18" t="s">
        <v>107</v>
      </c>
      <c r="C13" s="17">
        <v>0.35451442679145401</v>
      </c>
      <c r="D13" s="17">
        <v>0.367717545134436</v>
      </c>
      <c r="E13" s="17">
        <v>0.33554507205613698</v>
      </c>
      <c r="F13" s="17"/>
      <c r="G13" s="17">
        <v>0.36490407136755298</v>
      </c>
      <c r="H13" s="17">
        <v>0.38202606477796602</v>
      </c>
      <c r="I13" s="17">
        <v>0.32172622723330901</v>
      </c>
      <c r="J13" s="17"/>
      <c r="K13" s="17">
        <v>0.448982676251305</v>
      </c>
      <c r="L13" s="17">
        <v>0.29714087751021701</v>
      </c>
      <c r="M13" s="17">
        <v>0.37385425520932197</v>
      </c>
      <c r="N13" s="17">
        <v>0.296068520903291</v>
      </c>
      <c r="O13" s="17">
        <v>0.38914413028095901</v>
      </c>
      <c r="P13" s="17">
        <v>0.33394227948178001</v>
      </c>
      <c r="Q13" s="17">
        <v>0.41571808984626801</v>
      </c>
      <c r="R13" s="17">
        <v>0.27097558657201998</v>
      </c>
      <c r="S13" s="17">
        <v>0.36900728365888602</v>
      </c>
      <c r="T13" s="17">
        <v>0.37474999791962499</v>
      </c>
      <c r="U13" s="17">
        <v>0.22025958270513701</v>
      </c>
      <c r="V13" s="17">
        <v>0.29756343244842098</v>
      </c>
      <c r="W13" s="17"/>
      <c r="X13" s="17">
        <v>0.33732140833104801</v>
      </c>
      <c r="Y13" s="17">
        <v>0.36464507800753998</v>
      </c>
      <c r="Z13" s="17">
        <v>0.33489590208056103</v>
      </c>
      <c r="AA13" s="17">
        <v>0.38172911060220999</v>
      </c>
      <c r="AB13" s="17">
        <v>0.64094285544529594</v>
      </c>
      <c r="AC13" s="17"/>
      <c r="AD13" s="17">
        <v>0.34560326048496398</v>
      </c>
    </row>
    <row r="14" spans="2:30" ht="29" x14ac:dyDescent="0.35">
      <c r="B14" s="18" t="s">
        <v>108</v>
      </c>
      <c r="C14" s="17">
        <v>0.31625675899914701</v>
      </c>
      <c r="D14" s="17">
        <v>0.35904286247171102</v>
      </c>
      <c r="E14" s="17">
        <v>0.27467863506030998</v>
      </c>
      <c r="F14" s="17"/>
      <c r="G14" s="17">
        <v>0.323827898822727</v>
      </c>
      <c r="H14" s="17">
        <v>0.33838598048972801</v>
      </c>
      <c r="I14" s="17">
        <v>0.29055625897555698</v>
      </c>
      <c r="J14" s="17"/>
      <c r="K14" s="17">
        <v>0.39934416096333902</v>
      </c>
      <c r="L14" s="17">
        <v>0.27643279049689301</v>
      </c>
      <c r="M14" s="17">
        <v>0.356136733254241</v>
      </c>
      <c r="N14" s="17">
        <v>0.134201348037081</v>
      </c>
      <c r="O14" s="17">
        <v>0.33860528394856199</v>
      </c>
      <c r="P14" s="17">
        <v>0.32358026094495401</v>
      </c>
      <c r="Q14" s="17">
        <v>0.34798693609279302</v>
      </c>
      <c r="R14" s="17">
        <v>0.40721754677091299</v>
      </c>
      <c r="S14" s="17">
        <v>0.30338981093703099</v>
      </c>
      <c r="T14" s="17">
        <v>0.34724079750819298</v>
      </c>
      <c r="U14" s="17">
        <v>0.281726553261676</v>
      </c>
      <c r="V14" s="17">
        <v>0.30632720317080397</v>
      </c>
      <c r="W14" s="17"/>
      <c r="X14" s="17">
        <v>0.29974435399979399</v>
      </c>
      <c r="Y14" s="17">
        <v>0.348899993593624</v>
      </c>
      <c r="Z14" s="17">
        <v>0.23262409623873301</v>
      </c>
      <c r="AA14" s="17">
        <v>0.34954381323490002</v>
      </c>
      <c r="AB14" s="17">
        <v>0.19500428242106299</v>
      </c>
      <c r="AC14" s="17"/>
      <c r="AD14" s="17">
        <v>0.340986217657957</v>
      </c>
    </row>
    <row r="15" spans="2:30" ht="29" x14ac:dyDescent="0.35">
      <c r="B15" s="18" t="s">
        <v>109</v>
      </c>
      <c r="C15" s="17">
        <v>0.27637590045601002</v>
      </c>
      <c r="D15" s="17">
        <v>0.27419294117329501</v>
      </c>
      <c r="E15" s="17">
        <v>0.28013667888229998</v>
      </c>
      <c r="F15" s="17"/>
      <c r="G15" s="17">
        <v>0.28074339269523102</v>
      </c>
      <c r="H15" s="17">
        <v>0.261400960475</v>
      </c>
      <c r="I15" s="17">
        <v>0.28564001936282202</v>
      </c>
      <c r="J15" s="17"/>
      <c r="K15" s="17">
        <v>0.27537173410989402</v>
      </c>
      <c r="L15" s="17">
        <v>0.23328002988062399</v>
      </c>
      <c r="M15" s="17">
        <v>0.365336428171114</v>
      </c>
      <c r="N15" s="17">
        <v>0.231454813582987</v>
      </c>
      <c r="O15" s="17">
        <v>0.392068300304311</v>
      </c>
      <c r="P15" s="17">
        <v>0.233769247196005</v>
      </c>
      <c r="Q15" s="17">
        <v>0.23577875474714199</v>
      </c>
      <c r="R15" s="17">
        <v>0.32499100127375902</v>
      </c>
      <c r="S15" s="17">
        <v>0.29903122791589898</v>
      </c>
      <c r="T15" s="17">
        <v>0.26250519226389701</v>
      </c>
      <c r="U15" s="17">
        <v>0.13118912703757399</v>
      </c>
      <c r="V15" s="17">
        <v>0.466068574846773</v>
      </c>
      <c r="W15" s="17"/>
      <c r="X15" s="17">
        <v>0.28164535321289602</v>
      </c>
      <c r="Y15" s="17">
        <v>0.30506095436941899</v>
      </c>
      <c r="Z15" s="17">
        <v>0.21337426066981399</v>
      </c>
      <c r="AA15" s="17">
        <v>0.31996954301594899</v>
      </c>
      <c r="AB15" s="17">
        <v>0</v>
      </c>
      <c r="AC15" s="17"/>
      <c r="AD15" s="17">
        <v>0.285706400044002</v>
      </c>
    </row>
    <row r="16" spans="2:30" x14ac:dyDescent="0.35">
      <c r="B16" s="18" t="s">
        <v>50</v>
      </c>
      <c r="C16" s="17">
        <v>1.7016443535861601E-2</v>
      </c>
      <c r="D16" s="17">
        <v>2.07767622326759E-2</v>
      </c>
      <c r="E16" s="17">
        <v>1.36760474852468E-2</v>
      </c>
      <c r="F16" s="17"/>
      <c r="G16" s="17">
        <v>1.24935791448888E-2</v>
      </c>
      <c r="H16" s="17">
        <v>2.2116698922242901E-2</v>
      </c>
      <c r="I16" s="17">
        <v>1.64605345907981E-2</v>
      </c>
      <c r="J16" s="17"/>
      <c r="K16" s="17">
        <v>0</v>
      </c>
      <c r="L16" s="17">
        <v>3.5237127134897198E-2</v>
      </c>
      <c r="M16" s="17">
        <v>0</v>
      </c>
      <c r="N16" s="17">
        <v>5.4177960475230297E-2</v>
      </c>
      <c r="O16" s="17">
        <v>0</v>
      </c>
      <c r="P16" s="17">
        <v>4.9330368907687397E-2</v>
      </c>
      <c r="Q16" s="17">
        <v>0</v>
      </c>
      <c r="R16" s="17">
        <v>0</v>
      </c>
      <c r="S16" s="17">
        <v>0</v>
      </c>
      <c r="T16" s="17">
        <v>2.5107080392040199E-2</v>
      </c>
      <c r="U16" s="17">
        <v>0</v>
      </c>
      <c r="V16" s="17">
        <v>0</v>
      </c>
      <c r="W16" s="17"/>
      <c r="X16" s="17">
        <v>8.8451501439138908E-3</v>
      </c>
      <c r="Y16" s="17">
        <v>2.6508361415687701E-2</v>
      </c>
      <c r="Z16" s="17">
        <v>0</v>
      </c>
      <c r="AA16" s="17">
        <v>3.3461560148063903E-2</v>
      </c>
      <c r="AB16" s="17">
        <v>0</v>
      </c>
      <c r="AC16" s="17"/>
      <c r="AD16" s="17">
        <v>2.1319325486723599E-2</v>
      </c>
    </row>
    <row r="17" spans="2:30" x14ac:dyDescent="0.35">
      <c r="B17" s="18" t="s">
        <v>110</v>
      </c>
      <c r="C17" s="19">
        <v>7.15672243770628E-3</v>
      </c>
      <c r="D17" s="19">
        <v>4.5535550880738598E-3</v>
      </c>
      <c r="E17" s="19">
        <v>6.5639602160564303E-3</v>
      </c>
      <c r="F17" s="19"/>
      <c r="G17" s="19">
        <v>1.83155243038516E-2</v>
      </c>
      <c r="H17" s="19">
        <v>4.3940625920240398E-3</v>
      </c>
      <c r="I17" s="19">
        <v>0</v>
      </c>
      <c r="J17" s="19"/>
      <c r="K17" s="19">
        <v>0</v>
      </c>
      <c r="L17" s="19">
        <v>0</v>
      </c>
      <c r="M17" s="19">
        <v>0</v>
      </c>
      <c r="N17" s="19">
        <v>0</v>
      </c>
      <c r="O17" s="19">
        <v>0</v>
      </c>
      <c r="P17" s="19">
        <v>0</v>
      </c>
      <c r="Q17" s="19">
        <v>0</v>
      </c>
      <c r="R17" s="19">
        <v>0</v>
      </c>
      <c r="S17" s="19">
        <v>1.3530328265184299E-2</v>
      </c>
      <c r="T17" s="19">
        <v>2.1080032656528601E-2</v>
      </c>
      <c r="U17" s="19">
        <v>4.5302471485318303E-2</v>
      </c>
      <c r="V17" s="19">
        <v>0.104790427658566</v>
      </c>
      <c r="W17" s="19"/>
      <c r="X17" s="19">
        <v>0</v>
      </c>
      <c r="Y17" s="19">
        <v>1.16092723020169E-2</v>
      </c>
      <c r="Z17" s="19">
        <v>8.2274939315793803E-3</v>
      </c>
      <c r="AA17" s="19">
        <v>0</v>
      </c>
      <c r="AB17" s="19">
        <v>0</v>
      </c>
      <c r="AC17" s="19"/>
      <c r="AD17" s="19">
        <v>6.8265143283658897E-3</v>
      </c>
    </row>
    <row r="18" spans="2:30" x14ac:dyDescent="0.35">
      <c r="B18" s="16" t="s">
        <v>112</v>
      </c>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J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3" t="s">
        <v>122</v>
      </c>
      <c r="E2" s="29"/>
      <c r="F2" s="29"/>
      <c r="G2" s="29"/>
      <c r="H2" s="29"/>
      <c r="I2" s="29"/>
      <c r="J2" s="29"/>
    </row>
    <row r="6" spans="2:10" ht="50.15" customHeight="1" x14ac:dyDescent="0.35">
      <c r="B6" s="20" t="s">
        <v>14</v>
      </c>
      <c r="C6" s="20" t="s">
        <v>113</v>
      </c>
      <c r="D6" s="20" t="s">
        <v>114</v>
      </c>
      <c r="E6" s="20" t="s">
        <v>115</v>
      </c>
      <c r="F6" s="20" t="s">
        <v>116</v>
      </c>
      <c r="G6" s="20" t="s">
        <v>117</v>
      </c>
      <c r="H6" s="20" t="s">
        <v>118</v>
      </c>
      <c r="I6" s="20" t="s">
        <v>119</v>
      </c>
    </row>
    <row r="7" spans="2:10" ht="29" x14ac:dyDescent="0.35">
      <c r="B7" s="18" t="s">
        <v>120</v>
      </c>
      <c r="C7" s="17">
        <v>0.613025817588007</v>
      </c>
      <c r="D7" s="17">
        <v>0.48882645650106599</v>
      </c>
      <c r="E7" s="17">
        <v>0.65041093565447805</v>
      </c>
      <c r="F7" s="17">
        <v>0.77779131314841798</v>
      </c>
      <c r="G7" s="17">
        <v>0.47406837178911498</v>
      </c>
      <c r="H7" s="17">
        <v>0.62722636209968496</v>
      </c>
      <c r="I7" s="17">
        <v>0.65656370607155801</v>
      </c>
    </row>
    <row r="8" spans="2:10" ht="29" x14ac:dyDescent="0.35">
      <c r="B8" s="18" t="s">
        <v>121</v>
      </c>
      <c r="C8" s="17">
        <v>0.27045371879081398</v>
      </c>
      <c r="D8" s="17">
        <v>0.38439390635397302</v>
      </c>
      <c r="E8" s="17">
        <v>0.25508938574139201</v>
      </c>
      <c r="F8" s="17">
        <v>0.148735187200425</v>
      </c>
      <c r="G8" s="17">
        <v>0.421953489739334</v>
      </c>
      <c r="H8" s="17">
        <v>0.27541532060764601</v>
      </c>
      <c r="I8" s="17">
        <v>0.26197263699280798</v>
      </c>
    </row>
    <row r="9" spans="2:10" x14ac:dyDescent="0.35">
      <c r="B9" s="18" t="s">
        <v>50</v>
      </c>
      <c r="C9" s="17">
        <v>0.102134436848412</v>
      </c>
      <c r="D9" s="17">
        <v>0.110249427958172</v>
      </c>
      <c r="E9" s="17">
        <v>8.4598173478597299E-2</v>
      </c>
      <c r="F9" s="17">
        <v>6.09164587196954E-2</v>
      </c>
      <c r="G9" s="17">
        <v>8.9456134410459395E-2</v>
      </c>
      <c r="H9" s="17">
        <v>8.3182160449686807E-2</v>
      </c>
      <c r="I9" s="17">
        <v>7.3077276817479997E-2</v>
      </c>
    </row>
    <row r="10" spans="2:10" x14ac:dyDescent="0.35">
      <c r="B10" s="18" t="s">
        <v>84</v>
      </c>
      <c r="C10" s="17">
        <v>1.4386026772767299E-2</v>
      </c>
      <c r="D10" s="17">
        <v>1.6530209186789501E-2</v>
      </c>
      <c r="E10" s="17">
        <v>9.9015051255327696E-3</v>
      </c>
      <c r="F10" s="17">
        <v>1.2557040931462E-2</v>
      </c>
      <c r="G10" s="17">
        <v>1.45220040610916E-2</v>
      </c>
      <c r="H10" s="17">
        <v>1.41761568429827E-2</v>
      </c>
      <c r="I10" s="17">
        <v>8.3863801181530695E-3</v>
      </c>
    </row>
    <row r="11" spans="2:10" x14ac:dyDescent="0.35">
      <c r="B11" s="16"/>
      <c r="C11" s="16"/>
      <c r="D11" s="16"/>
      <c r="E11" s="16"/>
      <c r="F11" s="16"/>
      <c r="G11" s="16"/>
      <c r="H11" s="16"/>
      <c r="I11" s="16"/>
    </row>
    <row r="12" spans="2:10" x14ac:dyDescent="0.35">
      <c r="B12" t="s">
        <v>53</v>
      </c>
    </row>
    <row r="13" spans="2:10" x14ac:dyDescent="0.35">
      <c r="B13" t="s">
        <v>54</v>
      </c>
    </row>
    <row r="17" spans="2:2" x14ac:dyDescent="0.35">
      <c r="B17"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120</v>
      </c>
      <c r="C9" s="17">
        <v>0.613025817588007</v>
      </c>
      <c r="D9" s="17">
        <v>0.59644525569733198</v>
      </c>
      <c r="E9" s="17">
        <v>0.62758994916045396</v>
      </c>
      <c r="F9" s="17"/>
      <c r="G9" s="17">
        <v>0.64287356998359901</v>
      </c>
      <c r="H9" s="17">
        <v>0.60172798028890995</v>
      </c>
      <c r="I9" s="17">
        <v>0.59726184662611204</v>
      </c>
      <c r="J9" s="17"/>
      <c r="K9" s="17">
        <v>0.62772046177265794</v>
      </c>
      <c r="L9" s="17">
        <v>0.61161054328519704</v>
      </c>
      <c r="M9" s="17">
        <v>0.62779383383260601</v>
      </c>
      <c r="N9" s="17">
        <v>0.51201647371752801</v>
      </c>
      <c r="O9" s="17">
        <v>0.62555381504173002</v>
      </c>
      <c r="P9" s="17">
        <v>0.61835686090295205</v>
      </c>
      <c r="Q9" s="17">
        <v>0.654207426736923</v>
      </c>
      <c r="R9" s="17">
        <v>0.61696019317330097</v>
      </c>
      <c r="S9" s="17">
        <v>0.54288019412208799</v>
      </c>
      <c r="T9" s="17">
        <v>0.72716454098697403</v>
      </c>
      <c r="U9" s="17">
        <v>0.71724005595692897</v>
      </c>
      <c r="V9" s="17">
        <v>0.422568371161609</v>
      </c>
      <c r="W9" s="17"/>
      <c r="X9" s="17">
        <v>0.65762302981715404</v>
      </c>
      <c r="Y9" s="17">
        <v>0.61313223438241804</v>
      </c>
      <c r="Z9" s="17">
        <v>0.56438764692492105</v>
      </c>
      <c r="AA9" s="17">
        <v>0.57045793827580504</v>
      </c>
      <c r="AB9" s="17">
        <v>0.69405943285823901</v>
      </c>
      <c r="AC9" s="17"/>
      <c r="AD9" s="17">
        <v>0.64032983338097005</v>
      </c>
    </row>
    <row r="10" spans="2:30" ht="29" x14ac:dyDescent="0.35">
      <c r="B10" s="18" t="s">
        <v>121</v>
      </c>
      <c r="C10" s="17">
        <v>0.27045371879081398</v>
      </c>
      <c r="D10" s="17">
        <v>0.28626426618113299</v>
      </c>
      <c r="E10" s="17">
        <v>0.25404152404265701</v>
      </c>
      <c r="F10" s="17"/>
      <c r="G10" s="17">
        <v>0.25924520266269202</v>
      </c>
      <c r="H10" s="17">
        <v>0.27409963609244897</v>
      </c>
      <c r="I10" s="17">
        <v>0.27692482454897899</v>
      </c>
      <c r="J10" s="17"/>
      <c r="K10" s="17">
        <v>0.25569730925427497</v>
      </c>
      <c r="L10" s="17">
        <v>0.25676233805687099</v>
      </c>
      <c r="M10" s="17">
        <v>0.26275564413872099</v>
      </c>
      <c r="N10" s="17">
        <v>0.32250221215307001</v>
      </c>
      <c r="O10" s="17">
        <v>0.20685066812185199</v>
      </c>
      <c r="P10" s="17">
        <v>0.32592732941651098</v>
      </c>
      <c r="Q10" s="17">
        <v>0.28720060191922803</v>
      </c>
      <c r="R10" s="17">
        <v>0.292139293828723</v>
      </c>
      <c r="S10" s="17">
        <v>0.31941966133945698</v>
      </c>
      <c r="T10" s="17">
        <v>0.15499221253440101</v>
      </c>
      <c r="U10" s="17">
        <v>0.24587873533051</v>
      </c>
      <c r="V10" s="17">
        <v>0.347549097563153</v>
      </c>
      <c r="W10" s="17"/>
      <c r="X10" s="17">
        <v>0.23471204114385699</v>
      </c>
      <c r="Y10" s="17">
        <v>0.27799028939185599</v>
      </c>
      <c r="Z10" s="17">
        <v>0.28848618841408602</v>
      </c>
      <c r="AA10" s="17">
        <v>0.32787910131303399</v>
      </c>
      <c r="AB10" s="17">
        <v>0.30594056714176099</v>
      </c>
      <c r="AC10" s="17"/>
      <c r="AD10" s="17">
        <v>0.25528570359980302</v>
      </c>
    </row>
    <row r="11" spans="2:30" x14ac:dyDescent="0.35">
      <c r="B11" s="18" t="s">
        <v>50</v>
      </c>
      <c r="C11" s="17">
        <v>0.102134436848412</v>
      </c>
      <c r="D11" s="17">
        <v>0.10286934078754301</v>
      </c>
      <c r="E11" s="17">
        <v>0.103690634275236</v>
      </c>
      <c r="F11" s="17"/>
      <c r="G11" s="17">
        <v>8.5099605768487102E-2</v>
      </c>
      <c r="H11" s="17">
        <v>0.109639105874898</v>
      </c>
      <c r="I11" s="17">
        <v>0.11015483244675001</v>
      </c>
      <c r="J11" s="17"/>
      <c r="K11" s="17">
        <v>9.2783614554890204E-2</v>
      </c>
      <c r="L11" s="17">
        <v>0.11737334908145</v>
      </c>
      <c r="M11" s="17">
        <v>8.5477635781808906E-2</v>
      </c>
      <c r="N11" s="17">
        <v>0.16548131412940201</v>
      </c>
      <c r="O11" s="17">
        <v>0.151173151316915</v>
      </c>
      <c r="P11" s="17">
        <v>4.5335780415411399E-2</v>
      </c>
      <c r="Q11" s="17">
        <v>5.8591971343849802E-2</v>
      </c>
      <c r="R11" s="17">
        <v>9.0900512997975996E-2</v>
      </c>
      <c r="S11" s="17">
        <v>0.11344047502929</v>
      </c>
      <c r="T11" s="17">
        <v>0.117843246478625</v>
      </c>
      <c r="U11" s="17">
        <v>3.6881208712560599E-2</v>
      </c>
      <c r="V11" s="17">
        <v>0.14956102112412001</v>
      </c>
      <c r="W11" s="17"/>
      <c r="X11" s="17">
        <v>9.8948845267689101E-2</v>
      </c>
      <c r="Y11" s="17">
        <v>9.1696858312017404E-2</v>
      </c>
      <c r="Z11" s="17">
        <v>0.13099739950714501</v>
      </c>
      <c r="AA11" s="17">
        <v>8.5502769082330801E-2</v>
      </c>
      <c r="AB11" s="17">
        <v>0</v>
      </c>
      <c r="AC11" s="17"/>
      <c r="AD11" s="17">
        <v>9.2436997232085302E-2</v>
      </c>
    </row>
    <row r="12" spans="2:30" x14ac:dyDescent="0.35">
      <c r="B12" s="18" t="s">
        <v>84</v>
      </c>
      <c r="C12" s="19">
        <v>1.4386026772767299E-2</v>
      </c>
      <c r="D12" s="19">
        <v>1.4421137333991901E-2</v>
      </c>
      <c r="E12" s="19">
        <v>1.4677892521652899E-2</v>
      </c>
      <c r="F12" s="19"/>
      <c r="G12" s="19">
        <v>1.2781621585222201E-2</v>
      </c>
      <c r="H12" s="19">
        <v>1.4533277743743E-2</v>
      </c>
      <c r="I12" s="19">
        <v>1.5658496378158599E-2</v>
      </c>
      <c r="J12" s="19"/>
      <c r="K12" s="19">
        <v>2.3798614418176801E-2</v>
      </c>
      <c r="L12" s="19">
        <v>1.4253769576482099E-2</v>
      </c>
      <c r="M12" s="19">
        <v>2.3972886246863698E-2</v>
      </c>
      <c r="N12" s="19">
        <v>0</v>
      </c>
      <c r="O12" s="19">
        <v>1.6422365519503199E-2</v>
      </c>
      <c r="P12" s="19">
        <v>1.03800292651251E-2</v>
      </c>
      <c r="Q12" s="19">
        <v>0</v>
      </c>
      <c r="R12" s="19">
        <v>0</v>
      </c>
      <c r="S12" s="19">
        <v>2.42596695091656E-2</v>
      </c>
      <c r="T12" s="19">
        <v>0</v>
      </c>
      <c r="U12" s="19">
        <v>0</v>
      </c>
      <c r="V12" s="19">
        <v>8.0321510151117603E-2</v>
      </c>
      <c r="W12" s="19"/>
      <c r="X12" s="19">
        <v>8.7160837713001205E-3</v>
      </c>
      <c r="Y12" s="19">
        <v>1.7180617913708399E-2</v>
      </c>
      <c r="Z12" s="19">
        <v>1.6128765153847199E-2</v>
      </c>
      <c r="AA12" s="19">
        <v>1.6160191328830301E-2</v>
      </c>
      <c r="AB12" s="19">
        <v>0</v>
      </c>
      <c r="AC12" s="19"/>
      <c r="AD12" s="19">
        <v>1.19474657871423E-2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120</v>
      </c>
      <c r="C9" s="17">
        <v>0.48882645650106599</v>
      </c>
      <c r="D9" s="17">
        <v>0.52850677264293</v>
      </c>
      <c r="E9" s="17">
        <v>0.44672165592487201</v>
      </c>
      <c r="F9" s="17"/>
      <c r="G9" s="17">
        <v>0.52467559498354699</v>
      </c>
      <c r="H9" s="17">
        <v>0.47315043166642901</v>
      </c>
      <c r="I9" s="17">
        <v>0.47183949124721097</v>
      </c>
      <c r="J9" s="17"/>
      <c r="K9" s="17">
        <v>0.59055981804951396</v>
      </c>
      <c r="L9" s="17">
        <v>0.44177768926288302</v>
      </c>
      <c r="M9" s="17">
        <v>0.44825910031645499</v>
      </c>
      <c r="N9" s="17">
        <v>0.49216353173994498</v>
      </c>
      <c r="O9" s="17">
        <v>0.55422208139082396</v>
      </c>
      <c r="P9" s="17">
        <v>0.52593038997292096</v>
      </c>
      <c r="Q9" s="17">
        <v>0.43086863548503901</v>
      </c>
      <c r="R9" s="17">
        <v>0.41220087359160701</v>
      </c>
      <c r="S9" s="17">
        <v>0.49009884535908799</v>
      </c>
      <c r="T9" s="17">
        <v>0.50363228283191497</v>
      </c>
      <c r="U9" s="17">
        <v>0.46181803348274703</v>
      </c>
      <c r="V9" s="17">
        <v>0.31140972499952502</v>
      </c>
      <c r="W9" s="17"/>
      <c r="X9" s="17">
        <v>0.54023937210670803</v>
      </c>
      <c r="Y9" s="17">
        <v>0.503022112436179</v>
      </c>
      <c r="Z9" s="17">
        <v>0.41170537169718502</v>
      </c>
      <c r="AA9" s="17">
        <v>0.45844733874480498</v>
      </c>
      <c r="AB9" s="17">
        <v>0.38751156699199801</v>
      </c>
      <c r="AC9" s="17"/>
      <c r="AD9" s="17">
        <v>0.51833610457388302</v>
      </c>
    </row>
    <row r="10" spans="2:30" ht="29" x14ac:dyDescent="0.35">
      <c r="B10" s="18" t="s">
        <v>121</v>
      </c>
      <c r="C10" s="17">
        <v>0.38439390635397302</v>
      </c>
      <c r="D10" s="17">
        <v>0.36391935876086401</v>
      </c>
      <c r="E10" s="17">
        <v>0.40319435434179901</v>
      </c>
      <c r="F10" s="17"/>
      <c r="G10" s="17">
        <v>0.344558829023494</v>
      </c>
      <c r="H10" s="17">
        <v>0.40598613570895797</v>
      </c>
      <c r="I10" s="17">
        <v>0.399413232035568</v>
      </c>
      <c r="J10" s="17"/>
      <c r="K10" s="17">
        <v>0.29721887636985</v>
      </c>
      <c r="L10" s="17">
        <v>0.37450663470238399</v>
      </c>
      <c r="M10" s="17">
        <v>0.42548551253954697</v>
      </c>
      <c r="N10" s="17">
        <v>0.401166701195942</v>
      </c>
      <c r="O10" s="17">
        <v>0.29636189856484102</v>
      </c>
      <c r="P10" s="17">
        <v>0.37370759465367898</v>
      </c>
      <c r="Q10" s="17">
        <v>0.43767829364171701</v>
      </c>
      <c r="R10" s="17">
        <v>0.45164270362731501</v>
      </c>
      <c r="S10" s="17">
        <v>0.36438135707992297</v>
      </c>
      <c r="T10" s="17">
        <v>0.42549040481524403</v>
      </c>
      <c r="U10" s="17">
        <v>0.478746859867973</v>
      </c>
      <c r="V10" s="17">
        <v>0.50183221593307303</v>
      </c>
      <c r="W10" s="17"/>
      <c r="X10" s="17">
        <v>0.32737319847893898</v>
      </c>
      <c r="Y10" s="17">
        <v>0.39454927792196398</v>
      </c>
      <c r="Z10" s="17">
        <v>0.43382662782229803</v>
      </c>
      <c r="AA10" s="17">
        <v>0.40749223751836799</v>
      </c>
      <c r="AB10" s="17">
        <v>0.30594056714176099</v>
      </c>
      <c r="AC10" s="17"/>
      <c r="AD10" s="17">
        <v>0.35505374989855698</v>
      </c>
    </row>
    <row r="11" spans="2:30" x14ac:dyDescent="0.35">
      <c r="B11" s="18" t="s">
        <v>50</v>
      </c>
      <c r="C11" s="17">
        <v>0.110249427958172</v>
      </c>
      <c r="D11" s="17">
        <v>8.8045815240640896E-2</v>
      </c>
      <c r="E11" s="17">
        <v>0.13636035495226101</v>
      </c>
      <c r="F11" s="17"/>
      <c r="G11" s="17">
        <v>0.10521880695561101</v>
      </c>
      <c r="H11" s="17">
        <v>0.106767863195479</v>
      </c>
      <c r="I11" s="17">
        <v>0.11788311369757599</v>
      </c>
      <c r="J11" s="17"/>
      <c r="K11" s="17">
        <v>0.106543639849477</v>
      </c>
      <c r="L11" s="17">
        <v>0.159120324625592</v>
      </c>
      <c r="M11" s="17">
        <v>0.102282500897135</v>
      </c>
      <c r="N11" s="17">
        <v>8.75065753271735E-2</v>
      </c>
      <c r="O11" s="17">
        <v>0.14941602004433499</v>
      </c>
      <c r="P11" s="17">
        <v>7.9679173326781094E-2</v>
      </c>
      <c r="Q11" s="17">
        <v>0.120596454456653</v>
      </c>
      <c r="R11" s="17">
        <v>0.13615642278107701</v>
      </c>
      <c r="S11" s="17">
        <v>0.11070752674707</v>
      </c>
      <c r="T11" s="17">
        <v>5.8078149450934501E-2</v>
      </c>
      <c r="U11" s="17">
        <v>5.9435106649280402E-2</v>
      </c>
      <c r="V11" s="17">
        <v>0.14887743135710099</v>
      </c>
      <c r="W11" s="17"/>
      <c r="X11" s="17">
        <v>0.119422487522529</v>
      </c>
      <c r="Y11" s="17">
        <v>8.2931883682612298E-2</v>
      </c>
      <c r="Z11" s="17">
        <v>0.14375500341901301</v>
      </c>
      <c r="AA11" s="17">
        <v>0.117900232407997</v>
      </c>
      <c r="AB11" s="17">
        <v>0.306547865866241</v>
      </c>
      <c r="AC11" s="17"/>
      <c r="AD11" s="17">
        <v>0.11184855831583</v>
      </c>
    </row>
    <row r="12" spans="2:30" x14ac:dyDescent="0.35">
      <c r="B12" s="18" t="s">
        <v>84</v>
      </c>
      <c r="C12" s="19">
        <v>1.6530209186789501E-2</v>
      </c>
      <c r="D12" s="19">
        <v>1.95280533555653E-2</v>
      </c>
      <c r="E12" s="19">
        <v>1.3723634781068E-2</v>
      </c>
      <c r="F12" s="19"/>
      <c r="G12" s="19">
        <v>2.55467690373479E-2</v>
      </c>
      <c r="H12" s="19">
        <v>1.40955694291347E-2</v>
      </c>
      <c r="I12" s="19">
        <v>1.0864163019645301E-2</v>
      </c>
      <c r="J12" s="19"/>
      <c r="K12" s="19">
        <v>5.6776657311596703E-3</v>
      </c>
      <c r="L12" s="19">
        <v>2.4595351409140698E-2</v>
      </c>
      <c r="M12" s="19">
        <v>2.3972886246863698E-2</v>
      </c>
      <c r="N12" s="19">
        <v>1.9163191736938898E-2</v>
      </c>
      <c r="O12" s="19">
        <v>0</v>
      </c>
      <c r="P12" s="19">
        <v>2.0682842046619299E-2</v>
      </c>
      <c r="Q12" s="19">
        <v>1.08566164165911E-2</v>
      </c>
      <c r="R12" s="19">
        <v>0</v>
      </c>
      <c r="S12" s="19">
        <v>3.4812270813918703E-2</v>
      </c>
      <c r="T12" s="19">
        <v>1.27991629019068E-2</v>
      </c>
      <c r="U12" s="19">
        <v>0</v>
      </c>
      <c r="V12" s="19">
        <v>3.78806277103007E-2</v>
      </c>
      <c r="W12" s="19"/>
      <c r="X12" s="19">
        <v>1.29649418918236E-2</v>
      </c>
      <c r="Y12" s="19">
        <v>1.9496725959245301E-2</v>
      </c>
      <c r="Z12" s="19">
        <v>1.0712997061504E-2</v>
      </c>
      <c r="AA12" s="19">
        <v>1.6160191328830301E-2</v>
      </c>
      <c r="AB12" s="19">
        <v>0</v>
      </c>
      <c r="AC12" s="19"/>
      <c r="AD12" s="19">
        <v>1.47615872117303E-2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120</v>
      </c>
      <c r="C9" s="17">
        <v>0.65041093565447805</v>
      </c>
      <c r="D9" s="17">
        <v>0.629515973495687</v>
      </c>
      <c r="E9" s="17">
        <v>0.67359161103993204</v>
      </c>
      <c r="F9" s="17"/>
      <c r="G9" s="17">
        <v>0.66276822190297502</v>
      </c>
      <c r="H9" s="17">
        <v>0.66934021959593903</v>
      </c>
      <c r="I9" s="17">
        <v>0.62207028045324897</v>
      </c>
      <c r="J9" s="17"/>
      <c r="K9" s="17">
        <v>0.67490169305807302</v>
      </c>
      <c r="L9" s="17">
        <v>0.68829445207113904</v>
      </c>
      <c r="M9" s="17">
        <v>0.723111553536535</v>
      </c>
      <c r="N9" s="17">
        <v>0.49402317104261501</v>
      </c>
      <c r="O9" s="17">
        <v>0.71955608216445499</v>
      </c>
      <c r="P9" s="17">
        <v>0.58839045858249805</v>
      </c>
      <c r="Q9" s="17">
        <v>0.56458979193936798</v>
      </c>
      <c r="R9" s="17">
        <v>0.59953578534449203</v>
      </c>
      <c r="S9" s="17">
        <v>0.65158732375341899</v>
      </c>
      <c r="T9" s="17">
        <v>0.74377797153167202</v>
      </c>
      <c r="U9" s="17">
        <v>0.69856879021111995</v>
      </c>
      <c r="V9" s="17">
        <v>0.62254882484657204</v>
      </c>
      <c r="W9" s="17"/>
      <c r="X9" s="17">
        <v>0.68703796891094704</v>
      </c>
      <c r="Y9" s="17">
        <v>0.66845634510147001</v>
      </c>
      <c r="Z9" s="17">
        <v>0.60058120860208797</v>
      </c>
      <c r="AA9" s="17">
        <v>0.50892879831165205</v>
      </c>
      <c r="AB9" s="17">
        <v>0.69345213413375895</v>
      </c>
      <c r="AC9" s="17"/>
      <c r="AD9" s="17">
        <v>0.68199502089785102</v>
      </c>
    </row>
    <row r="10" spans="2:30" ht="29" x14ac:dyDescent="0.35">
      <c r="B10" s="18" t="s">
        <v>121</v>
      </c>
      <c r="C10" s="17">
        <v>0.25508938574139201</v>
      </c>
      <c r="D10" s="17">
        <v>0.28000434728374402</v>
      </c>
      <c r="E10" s="17">
        <v>0.22547576603942701</v>
      </c>
      <c r="F10" s="17"/>
      <c r="G10" s="17">
        <v>0.258274608966441</v>
      </c>
      <c r="H10" s="17">
        <v>0.23586410209393999</v>
      </c>
      <c r="I10" s="17">
        <v>0.27005848378170599</v>
      </c>
      <c r="J10" s="17"/>
      <c r="K10" s="17">
        <v>0.220968765596675</v>
      </c>
      <c r="L10" s="17">
        <v>0.22338948579411599</v>
      </c>
      <c r="M10" s="17">
        <v>0.235895208121982</v>
      </c>
      <c r="N10" s="17">
        <v>0.34447375801369701</v>
      </c>
      <c r="O10" s="17">
        <v>0.14227787641970099</v>
      </c>
      <c r="P10" s="17">
        <v>0.30990044288419999</v>
      </c>
      <c r="Q10" s="17">
        <v>0.33479304006830501</v>
      </c>
      <c r="R10" s="17">
        <v>0.32553937960986101</v>
      </c>
      <c r="S10" s="17">
        <v>0.25050944771552502</v>
      </c>
      <c r="T10" s="17">
        <v>0.22550666993197299</v>
      </c>
      <c r="U10" s="17">
        <v>0.28317224178120098</v>
      </c>
      <c r="V10" s="17">
        <v>0.19069311608602599</v>
      </c>
      <c r="W10" s="17"/>
      <c r="X10" s="17">
        <v>0.22240670767095799</v>
      </c>
      <c r="Y10" s="17">
        <v>0.24937049215137</v>
      </c>
      <c r="Z10" s="17">
        <v>0.27362904121661202</v>
      </c>
      <c r="AA10" s="17">
        <v>0.42995964502266298</v>
      </c>
      <c r="AB10" s="17">
        <v>0.167983671039652</v>
      </c>
      <c r="AC10" s="17"/>
      <c r="AD10" s="17">
        <v>0.23473810275758999</v>
      </c>
    </row>
    <row r="11" spans="2:30" x14ac:dyDescent="0.35">
      <c r="B11" s="18" t="s">
        <v>50</v>
      </c>
      <c r="C11" s="17">
        <v>8.4598173478597299E-2</v>
      </c>
      <c r="D11" s="17">
        <v>8.2880764528382694E-2</v>
      </c>
      <c r="E11" s="17">
        <v>8.8358373126639994E-2</v>
      </c>
      <c r="F11" s="17"/>
      <c r="G11" s="17">
        <v>6.9626925555775807E-2</v>
      </c>
      <c r="H11" s="17">
        <v>8.1386602432253E-2</v>
      </c>
      <c r="I11" s="17">
        <v>0.100709442553903</v>
      </c>
      <c r="J11" s="17"/>
      <c r="K11" s="17">
        <v>7.4193416305368104E-2</v>
      </c>
      <c r="L11" s="17">
        <v>8.0841734831001197E-2</v>
      </c>
      <c r="M11" s="17">
        <v>1.9965915152144301E-2</v>
      </c>
      <c r="N11" s="17">
        <v>0.16150307094368799</v>
      </c>
      <c r="O11" s="17">
        <v>0.13816604141584399</v>
      </c>
      <c r="P11" s="17">
        <v>9.1132940888253494E-2</v>
      </c>
      <c r="Q11" s="17">
        <v>0.10061716799232701</v>
      </c>
      <c r="R11" s="17">
        <v>7.4924835045647203E-2</v>
      </c>
      <c r="S11" s="17">
        <v>8.9083753755367506E-2</v>
      </c>
      <c r="T11" s="17">
        <v>3.0715358536355399E-2</v>
      </c>
      <c r="U11" s="17">
        <v>1.8258968007679101E-2</v>
      </c>
      <c r="V11" s="17">
        <v>0.14887743135710099</v>
      </c>
      <c r="W11" s="17"/>
      <c r="X11" s="17">
        <v>7.8587305807068297E-2</v>
      </c>
      <c r="Y11" s="17">
        <v>7.2883306884649404E-2</v>
      </c>
      <c r="Z11" s="17">
        <v>0.116414312469408</v>
      </c>
      <c r="AA11" s="17">
        <v>4.4951365336855599E-2</v>
      </c>
      <c r="AB11" s="17">
        <v>0.13856419482658899</v>
      </c>
      <c r="AC11" s="17"/>
      <c r="AD11" s="17">
        <v>7.6578097494356401E-2</v>
      </c>
    </row>
    <row r="12" spans="2:30" x14ac:dyDescent="0.35">
      <c r="B12" s="18" t="s">
        <v>84</v>
      </c>
      <c r="C12" s="19">
        <v>9.9015051255327696E-3</v>
      </c>
      <c r="D12" s="19">
        <v>7.5989146921857402E-3</v>
      </c>
      <c r="E12" s="19">
        <v>1.2574249794001E-2</v>
      </c>
      <c r="F12" s="19"/>
      <c r="G12" s="19">
        <v>9.3302435748081492E-3</v>
      </c>
      <c r="H12" s="19">
        <v>1.3409075877868E-2</v>
      </c>
      <c r="I12" s="19">
        <v>7.16179321114242E-3</v>
      </c>
      <c r="J12" s="19"/>
      <c r="K12" s="19">
        <v>2.9936125039884E-2</v>
      </c>
      <c r="L12" s="19">
        <v>7.4743273037442704E-3</v>
      </c>
      <c r="M12" s="19">
        <v>2.1027323189339399E-2</v>
      </c>
      <c r="N12" s="19">
        <v>0</v>
      </c>
      <c r="O12" s="19">
        <v>0</v>
      </c>
      <c r="P12" s="19">
        <v>1.0576157645047801E-2</v>
      </c>
      <c r="Q12" s="19">
        <v>0</v>
      </c>
      <c r="R12" s="19">
        <v>0</v>
      </c>
      <c r="S12" s="19">
        <v>8.8194747756888594E-3</v>
      </c>
      <c r="T12" s="19">
        <v>0</v>
      </c>
      <c r="U12" s="19">
        <v>0</v>
      </c>
      <c r="V12" s="19">
        <v>3.78806277103007E-2</v>
      </c>
      <c r="W12" s="19"/>
      <c r="X12" s="19">
        <v>1.1968017611026499E-2</v>
      </c>
      <c r="Y12" s="19">
        <v>9.2898558625103007E-3</v>
      </c>
      <c r="Z12" s="19">
        <v>9.3754377118923093E-3</v>
      </c>
      <c r="AA12" s="19">
        <v>1.6160191328830301E-2</v>
      </c>
      <c r="AB12" s="19">
        <v>0</v>
      </c>
      <c r="AC12" s="19"/>
      <c r="AD12" s="19">
        <v>6.6887788502032397E-3</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120</v>
      </c>
      <c r="C9" s="17">
        <v>0.77779131314841798</v>
      </c>
      <c r="D9" s="17">
        <v>0.72145539179567397</v>
      </c>
      <c r="E9" s="17">
        <v>0.83635645468824804</v>
      </c>
      <c r="F9" s="17"/>
      <c r="G9" s="17">
        <v>0.81341662848080498</v>
      </c>
      <c r="H9" s="17">
        <v>0.73585106458288296</v>
      </c>
      <c r="I9" s="17">
        <v>0.78527077546600699</v>
      </c>
      <c r="J9" s="17"/>
      <c r="K9" s="17">
        <v>0.78983574968834902</v>
      </c>
      <c r="L9" s="17">
        <v>0.76574054820781001</v>
      </c>
      <c r="M9" s="17">
        <v>0.72867068068040297</v>
      </c>
      <c r="N9" s="17">
        <v>0.70428534511046204</v>
      </c>
      <c r="O9" s="17">
        <v>0.83800666754285902</v>
      </c>
      <c r="P9" s="17">
        <v>0.76508978911252701</v>
      </c>
      <c r="Q9" s="17">
        <v>0.74505487469659804</v>
      </c>
      <c r="R9" s="17">
        <v>0.83861764274974804</v>
      </c>
      <c r="S9" s="17">
        <v>0.79267824089278904</v>
      </c>
      <c r="T9" s="17">
        <v>0.89867833585692602</v>
      </c>
      <c r="U9" s="17">
        <v>0.77220311441574097</v>
      </c>
      <c r="V9" s="17">
        <v>0.649671138409325</v>
      </c>
      <c r="W9" s="17"/>
      <c r="X9" s="17">
        <v>0.757590416092221</v>
      </c>
      <c r="Y9" s="17">
        <v>0.795115134739806</v>
      </c>
      <c r="Z9" s="17">
        <v>0.80039913156585196</v>
      </c>
      <c r="AA9" s="17">
        <v>0.70996634151607296</v>
      </c>
      <c r="AB9" s="17">
        <v>0.78047210404765399</v>
      </c>
      <c r="AC9" s="17"/>
      <c r="AD9" s="17">
        <v>0.78793561178532401</v>
      </c>
    </row>
    <row r="10" spans="2:30" ht="29" x14ac:dyDescent="0.35">
      <c r="B10" s="18" t="s">
        <v>121</v>
      </c>
      <c r="C10" s="17">
        <v>0.148735187200425</v>
      </c>
      <c r="D10" s="17">
        <v>0.18501248305986101</v>
      </c>
      <c r="E10" s="17">
        <v>0.109798460895844</v>
      </c>
      <c r="F10" s="17"/>
      <c r="G10" s="17">
        <v>0.12729485867948701</v>
      </c>
      <c r="H10" s="17">
        <v>0.16335090717762701</v>
      </c>
      <c r="I10" s="17">
        <v>0.15405216278310799</v>
      </c>
      <c r="J10" s="17"/>
      <c r="K10" s="17">
        <v>0.121103968374436</v>
      </c>
      <c r="L10" s="17">
        <v>0.14002165402448499</v>
      </c>
      <c r="M10" s="17">
        <v>0.20341763167372501</v>
      </c>
      <c r="N10" s="17">
        <v>0.223253117729239</v>
      </c>
      <c r="O10" s="17">
        <v>8.0748531315278996E-2</v>
      </c>
      <c r="P10" s="17">
        <v>0.15396117088442199</v>
      </c>
      <c r="Q10" s="17">
        <v>0.21867992505962899</v>
      </c>
      <c r="R10" s="17">
        <v>0.115622713103639</v>
      </c>
      <c r="S10" s="17">
        <v>0.13031185247417501</v>
      </c>
      <c r="T10" s="17">
        <v>7.3558233287454894E-2</v>
      </c>
      <c r="U10" s="17">
        <v>0.18740226789331199</v>
      </c>
      <c r="V10" s="17">
        <v>0.15617239171010899</v>
      </c>
      <c r="W10" s="17"/>
      <c r="X10" s="17">
        <v>0.157027703618803</v>
      </c>
      <c r="Y10" s="17">
        <v>0.138025270159748</v>
      </c>
      <c r="Z10" s="17">
        <v>0.13479792685031899</v>
      </c>
      <c r="AA10" s="17">
        <v>0.24813119377116599</v>
      </c>
      <c r="AB10" s="17">
        <v>0</v>
      </c>
      <c r="AC10" s="17"/>
      <c r="AD10" s="17">
        <v>0.14483441352902701</v>
      </c>
    </row>
    <row r="11" spans="2:30" x14ac:dyDescent="0.35">
      <c r="B11" s="18" t="s">
        <v>50</v>
      </c>
      <c r="C11" s="17">
        <v>6.09164587196954E-2</v>
      </c>
      <c r="D11" s="17">
        <v>8.1325572872591401E-2</v>
      </c>
      <c r="E11" s="17">
        <v>4.0628379993839003E-2</v>
      </c>
      <c r="F11" s="17"/>
      <c r="G11" s="17">
        <v>4.7005926179123698E-2</v>
      </c>
      <c r="H11" s="17">
        <v>8.2918178605867698E-2</v>
      </c>
      <c r="I11" s="17">
        <v>5.2797709106615701E-2</v>
      </c>
      <c r="J11" s="17"/>
      <c r="K11" s="17">
        <v>7.6506242119352599E-2</v>
      </c>
      <c r="L11" s="17">
        <v>7.9984028191222994E-2</v>
      </c>
      <c r="M11" s="17">
        <v>5.6291623969361798E-2</v>
      </c>
      <c r="N11" s="17">
        <v>7.2461537160298906E-2</v>
      </c>
      <c r="O11" s="17">
        <v>6.45121386220735E-2</v>
      </c>
      <c r="P11" s="17">
        <v>7.1509285989543397E-2</v>
      </c>
      <c r="Q11" s="17">
        <v>3.6265200243773298E-2</v>
      </c>
      <c r="R11" s="17">
        <v>2.5287573411515499E-2</v>
      </c>
      <c r="S11" s="17">
        <v>5.1183752639384801E-2</v>
      </c>
      <c r="T11" s="17">
        <v>2.77634308556194E-2</v>
      </c>
      <c r="U11" s="17">
        <v>1.8258968007679101E-2</v>
      </c>
      <c r="V11" s="17">
        <v>0.15627584217026599</v>
      </c>
      <c r="W11" s="17"/>
      <c r="X11" s="17">
        <v>7.5441970696176502E-2</v>
      </c>
      <c r="Y11" s="17">
        <v>5.5375317036002299E-2</v>
      </c>
      <c r="Z11" s="17">
        <v>5.4449722960827701E-2</v>
      </c>
      <c r="AA11" s="17">
        <v>2.5742273383930502E-2</v>
      </c>
      <c r="AB11" s="17">
        <v>0.21952789595234601</v>
      </c>
      <c r="AC11" s="17"/>
      <c r="AD11" s="17">
        <v>5.5508715678694399E-2</v>
      </c>
    </row>
    <row r="12" spans="2:30" x14ac:dyDescent="0.35">
      <c r="B12" s="18" t="s">
        <v>84</v>
      </c>
      <c r="C12" s="19">
        <v>1.2557040931462E-2</v>
      </c>
      <c r="D12" s="19">
        <v>1.22065522718744E-2</v>
      </c>
      <c r="E12" s="19">
        <v>1.32167044220695E-2</v>
      </c>
      <c r="F12" s="19"/>
      <c r="G12" s="19">
        <v>1.22825866605844E-2</v>
      </c>
      <c r="H12" s="19">
        <v>1.78798496336228E-2</v>
      </c>
      <c r="I12" s="19">
        <v>7.8793526442693992E-3</v>
      </c>
      <c r="J12" s="19"/>
      <c r="K12" s="19">
        <v>1.25540398178623E-2</v>
      </c>
      <c r="L12" s="19">
        <v>1.4253769576482099E-2</v>
      </c>
      <c r="M12" s="19">
        <v>1.1620063676510001E-2</v>
      </c>
      <c r="N12" s="19">
        <v>0</v>
      </c>
      <c r="O12" s="19">
        <v>1.67326625197881E-2</v>
      </c>
      <c r="P12" s="19">
        <v>9.4397540135076393E-3</v>
      </c>
      <c r="Q12" s="19">
        <v>0</v>
      </c>
      <c r="R12" s="19">
        <v>2.0472070735097499E-2</v>
      </c>
      <c r="S12" s="19">
        <v>2.5826153993651398E-2</v>
      </c>
      <c r="T12" s="19">
        <v>0</v>
      </c>
      <c r="U12" s="19">
        <v>2.2135649683268199E-2</v>
      </c>
      <c r="V12" s="19">
        <v>3.78806277103007E-2</v>
      </c>
      <c r="W12" s="19"/>
      <c r="X12" s="19">
        <v>9.93990959279961E-3</v>
      </c>
      <c r="Y12" s="19">
        <v>1.1484278064443699E-2</v>
      </c>
      <c r="Z12" s="19">
        <v>1.03532186230015E-2</v>
      </c>
      <c r="AA12" s="19">
        <v>1.6160191328830301E-2</v>
      </c>
      <c r="AB12" s="19">
        <v>0</v>
      </c>
      <c r="AC12" s="19"/>
      <c r="AD12" s="19">
        <v>1.17212590069538E-2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120</v>
      </c>
      <c r="C9" s="17">
        <v>0.47406837178911498</v>
      </c>
      <c r="D9" s="17">
        <v>0.47488348175923001</v>
      </c>
      <c r="E9" s="17">
        <v>0.474243162452822</v>
      </c>
      <c r="F9" s="17"/>
      <c r="G9" s="17">
        <v>0.46753277600239701</v>
      </c>
      <c r="H9" s="17">
        <v>0.50623950637951098</v>
      </c>
      <c r="I9" s="17">
        <v>0.45007778645600399</v>
      </c>
      <c r="J9" s="17"/>
      <c r="K9" s="17">
        <v>0.50336203400685697</v>
      </c>
      <c r="L9" s="17">
        <v>0.51213038775040598</v>
      </c>
      <c r="M9" s="17">
        <v>0.525039832467182</v>
      </c>
      <c r="N9" s="17">
        <v>0.30481258623257201</v>
      </c>
      <c r="O9" s="17">
        <v>0.56900681612572701</v>
      </c>
      <c r="P9" s="17">
        <v>0.42325054921281602</v>
      </c>
      <c r="Q9" s="17">
        <v>0.47667951764585997</v>
      </c>
      <c r="R9" s="17">
        <v>0.50053408030455004</v>
      </c>
      <c r="S9" s="17">
        <v>0.50094501922562396</v>
      </c>
      <c r="T9" s="17">
        <v>0.56691684468406101</v>
      </c>
      <c r="U9" s="17">
        <v>0.35244208228693003</v>
      </c>
      <c r="V9" s="17">
        <v>0.22772831151402401</v>
      </c>
      <c r="W9" s="17"/>
      <c r="X9" s="17">
        <v>0.54612037973013905</v>
      </c>
      <c r="Y9" s="17">
        <v>0.47267637510773503</v>
      </c>
      <c r="Z9" s="17">
        <v>0.44195915530194302</v>
      </c>
      <c r="AA9" s="17">
        <v>0.34322745433517898</v>
      </c>
      <c r="AB9" s="17">
        <v>0.167983671039652</v>
      </c>
      <c r="AC9" s="17"/>
      <c r="AD9" s="17">
        <v>0.52226549014303503</v>
      </c>
    </row>
    <row r="10" spans="2:30" ht="29" x14ac:dyDescent="0.35">
      <c r="B10" s="18" t="s">
        <v>121</v>
      </c>
      <c r="C10" s="17">
        <v>0.421953489739334</v>
      </c>
      <c r="D10" s="17">
        <v>0.42494252261696502</v>
      </c>
      <c r="E10" s="17">
        <v>0.415358196786064</v>
      </c>
      <c r="F10" s="17"/>
      <c r="G10" s="17">
        <v>0.464239994175766</v>
      </c>
      <c r="H10" s="17">
        <v>0.37246242877754299</v>
      </c>
      <c r="I10" s="17">
        <v>0.43056242456817101</v>
      </c>
      <c r="J10" s="17"/>
      <c r="K10" s="17">
        <v>0.382146738506146</v>
      </c>
      <c r="L10" s="17">
        <v>0.37043645727548602</v>
      </c>
      <c r="M10" s="17">
        <v>0.42333942291554999</v>
      </c>
      <c r="N10" s="17">
        <v>0.55668580228925202</v>
      </c>
      <c r="O10" s="17">
        <v>0.29421561935603202</v>
      </c>
      <c r="P10" s="17">
        <v>0.48473889998250602</v>
      </c>
      <c r="Q10" s="17">
        <v>0.40170177911316302</v>
      </c>
      <c r="R10" s="17">
        <v>0.42888764473177099</v>
      </c>
      <c r="S10" s="17">
        <v>0.40857138457910103</v>
      </c>
      <c r="T10" s="17">
        <v>0.40265526097974103</v>
      </c>
      <c r="U10" s="17">
        <v>0.60286837009308203</v>
      </c>
      <c r="V10" s="17">
        <v>0.43595260829445398</v>
      </c>
      <c r="W10" s="17"/>
      <c r="X10" s="17">
        <v>0.36602127767794901</v>
      </c>
      <c r="Y10" s="17">
        <v>0.42608493441723799</v>
      </c>
      <c r="Z10" s="17">
        <v>0.45668166649873199</v>
      </c>
      <c r="AA10" s="17">
        <v>0.51141546831121298</v>
      </c>
      <c r="AB10" s="17">
        <v>0.52883257637509296</v>
      </c>
      <c r="AC10" s="17"/>
      <c r="AD10" s="17">
        <v>0.37939136352342601</v>
      </c>
    </row>
    <row r="11" spans="2:30" x14ac:dyDescent="0.35">
      <c r="B11" s="18" t="s">
        <v>50</v>
      </c>
      <c r="C11" s="17">
        <v>8.9456134410459395E-2</v>
      </c>
      <c r="D11" s="17">
        <v>8.4299489528054994E-2</v>
      </c>
      <c r="E11" s="17">
        <v>9.6981208739672295E-2</v>
      </c>
      <c r="F11" s="17"/>
      <c r="G11" s="17">
        <v>5.2653219325598098E-2</v>
      </c>
      <c r="H11" s="17">
        <v>0.104102033338153</v>
      </c>
      <c r="I11" s="17">
        <v>0.10823234567480999</v>
      </c>
      <c r="J11" s="17"/>
      <c r="K11" s="17">
        <v>9.5060813582431902E-2</v>
      </c>
      <c r="L11" s="17">
        <v>0.109958827670363</v>
      </c>
      <c r="M11" s="17">
        <v>3.0593421427927699E-2</v>
      </c>
      <c r="N11" s="17">
        <v>0.138501611478176</v>
      </c>
      <c r="O11" s="17">
        <v>0.106808930833062</v>
      </c>
      <c r="P11" s="17">
        <v>6.0947679492933601E-2</v>
      </c>
      <c r="Q11" s="17">
        <v>0.121618703240977</v>
      </c>
      <c r="R11" s="17">
        <v>7.05782749636788E-2</v>
      </c>
      <c r="S11" s="17">
        <v>6.4657442201623394E-2</v>
      </c>
      <c r="T11" s="17">
        <v>3.0427894336198101E-2</v>
      </c>
      <c r="U11" s="17">
        <v>4.4689547619987897E-2</v>
      </c>
      <c r="V11" s="17">
        <v>0.29843845248122097</v>
      </c>
      <c r="W11" s="17"/>
      <c r="X11" s="17">
        <v>8.3515760048721202E-2</v>
      </c>
      <c r="Y11" s="17">
        <v>8.2311600579421093E-2</v>
      </c>
      <c r="Z11" s="17">
        <v>8.9387237643184597E-2</v>
      </c>
      <c r="AA11" s="17">
        <v>0.129196886024777</v>
      </c>
      <c r="AB11" s="17">
        <v>0.30318375258525498</v>
      </c>
      <c r="AC11" s="17"/>
      <c r="AD11" s="17">
        <v>8.6576721001409701E-2</v>
      </c>
    </row>
    <row r="12" spans="2:30" x14ac:dyDescent="0.35">
      <c r="B12" s="18" t="s">
        <v>84</v>
      </c>
      <c r="C12" s="19">
        <v>1.45220040610916E-2</v>
      </c>
      <c r="D12" s="19">
        <v>1.58745060957498E-2</v>
      </c>
      <c r="E12" s="19">
        <v>1.3417432021441701E-2</v>
      </c>
      <c r="F12" s="19"/>
      <c r="G12" s="19">
        <v>1.55740104962386E-2</v>
      </c>
      <c r="H12" s="19">
        <v>1.71960315047937E-2</v>
      </c>
      <c r="I12" s="19">
        <v>1.11274433010156E-2</v>
      </c>
      <c r="J12" s="19"/>
      <c r="K12" s="19">
        <v>1.9430413904565E-2</v>
      </c>
      <c r="L12" s="19">
        <v>7.4743273037442704E-3</v>
      </c>
      <c r="M12" s="19">
        <v>2.1027323189339399E-2</v>
      </c>
      <c r="N12" s="19">
        <v>0</v>
      </c>
      <c r="O12" s="19">
        <v>2.9968633685179599E-2</v>
      </c>
      <c r="P12" s="19">
        <v>3.1062871311744501E-2</v>
      </c>
      <c r="Q12" s="19">
        <v>0</v>
      </c>
      <c r="R12" s="19">
        <v>0</v>
      </c>
      <c r="S12" s="19">
        <v>2.5826153993651398E-2</v>
      </c>
      <c r="T12" s="19">
        <v>0</v>
      </c>
      <c r="U12" s="19">
        <v>0</v>
      </c>
      <c r="V12" s="19">
        <v>3.78806277103007E-2</v>
      </c>
      <c r="W12" s="19"/>
      <c r="X12" s="19">
        <v>4.3425825431904399E-3</v>
      </c>
      <c r="Y12" s="19">
        <v>1.8927089895605199E-2</v>
      </c>
      <c r="Z12" s="19">
        <v>1.1971940556140899E-2</v>
      </c>
      <c r="AA12" s="19">
        <v>1.6160191328830301E-2</v>
      </c>
      <c r="AB12" s="19">
        <v>0</v>
      </c>
      <c r="AC12" s="19"/>
      <c r="AD12" s="19">
        <v>1.17664253321292E-2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D17"/>
  <sheetViews>
    <sheetView showGridLines="0" workbookViewId="0">
      <pane xSplit="2" topLeftCell="C1" activePane="topRight" state="frozen"/>
      <selection pane="topRight" activeCell="B14" sqref="B14"/>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128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160</v>
      </c>
      <c r="L7" s="10">
        <v>130</v>
      </c>
      <c r="M7" s="10">
        <v>94</v>
      </c>
      <c r="N7" s="10">
        <v>57</v>
      </c>
      <c r="O7" s="10">
        <v>64</v>
      </c>
      <c r="P7" s="10">
        <v>101</v>
      </c>
      <c r="Q7" s="10">
        <v>89</v>
      </c>
      <c r="R7" s="10">
        <v>43</v>
      </c>
      <c r="S7" s="10">
        <v>121</v>
      </c>
      <c r="T7" s="10">
        <v>69</v>
      </c>
      <c r="U7" s="10">
        <v>48</v>
      </c>
      <c r="V7" s="10">
        <v>26</v>
      </c>
      <c r="W7" s="10"/>
      <c r="X7" s="10">
        <v>219</v>
      </c>
      <c r="Y7" s="10">
        <v>508</v>
      </c>
      <c r="Z7" s="10">
        <v>191</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138</v>
      </c>
      <c r="L8" s="11">
        <v>132</v>
      </c>
      <c r="M8" s="11">
        <v>83</v>
      </c>
      <c r="N8" s="11">
        <v>87</v>
      </c>
      <c r="O8" s="11">
        <v>75</v>
      </c>
      <c r="P8" s="11">
        <v>92</v>
      </c>
      <c r="Q8" s="11">
        <v>86</v>
      </c>
      <c r="R8" s="11">
        <v>40</v>
      </c>
      <c r="S8" s="11">
        <v>113</v>
      </c>
      <c r="T8" s="11">
        <v>80</v>
      </c>
      <c r="U8" s="11">
        <v>47</v>
      </c>
      <c r="V8" s="11">
        <v>29</v>
      </c>
      <c r="W8" s="11"/>
      <c r="X8" s="11">
        <v>227</v>
      </c>
      <c r="Y8" s="11">
        <v>505</v>
      </c>
      <c r="Z8" s="11">
        <v>184</v>
      </c>
      <c r="AA8" s="11">
        <v>48</v>
      </c>
      <c r="AB8" s="11">
        <v>6</v>
      </c>
      <c r="AC8" s="11"/>
      <c r="AD8" s="11">
        <v>674</v>
      </c>
    </row>
    <row r="9" spans="2:30" ht="29" x14ac:dyDescent="0.35">
      <c r="B9" s="18" t="s">
        <v>120</v>
      </c>
      <c r="C9" s="17">
        <v>0.62722636209968496</v>
      </c>
      <c r="D9" s="17">
        <v>0.645574672893659</v>
      </c>
      <c r="E9" s="17">
        <v>0.60805288913588196</v>
      </c>
      <c r="F9" s="17"/>
      <c r="G9" s="17">
        <v>0.60626316594852803</v>
      </c>
      <c r="H9" s="17">
        <v>0.63769334754435003</v>
      </c>
      <c r="I9" s="17">
        <v>0.63598871813900804</v>
      </c>
      <c r="J9" s="17"/>
      <c r="K9" s="17">
        <v>0.62683205472751502</v>
      </c>
      <c r="L9" s="17">
        <v>0.62316092830042702</v>
      </c>
      <c r="M9" s="17">
        <v>0.68236990694650101</v>
      </c>
      <c r="N9" s="17">
        <v>0.55957101696193601</v>
      </c>
      <c r="O9" s="17">
        <v>0.72412713752618796</v>
      </c>
      <c r="P9" s="17">
        <v>0.58980153584225703</v>
      </c>
      <c r="Q9" s="17">
        <v>0.56944401109998799</v>
      </c>
      <c r="R9" s="17">
        <v>0.64060291234220801</v>
      </c>
      <c r="S9" s="17">
        <v>0.655473966433477</v>
      </c>
      <c r="T9" s="17">
        <v>0.63365710874865999</v>
      </c>
      <c r="U9" s="17">
        <v>0.63964208407337397</v>
      </c>
      <c r="V9" s="17">
        <v>0.56667331469084303</v>
      </c>
      <c r="W9" s="17"/>
      <c r="X9" s="17">
        <v>0.63481891287595504</v>
      </c>
      <c r="Y9" s="17">
        <v>0.646609929996394</v>
      </c>
      <c r="Z9" s="17">
        <v>0.62148298198588003</v>
      </c>
      <c r="AA9" s="17">
        <v>0.51470622879588601</v>
      </c>
      <c r="AB9" s="17">
        <v>0.55213112475066395</v>
      </c>
      <c r="AC9" s="17"/>
      <c r="AD9" s="17">
        <v>0.650718833990791</v>
      </c>
    </row>
    <row r="10" spans="2:30" ht="29" x14ac:dyDescent="0.35">
      <c r="B10" s="18" t="s">
        <v>121</v>
      </c>
      <c r="C10" s="17">
        <v>0.27541532060764601</v>
      </c>
      <c r="D10" s="17">
        <v>0.25231022211204202</v>
      </c>
      <c r="E10" s="17">
        <v>0.299225237742482</v>
      </c>
      <c r="F10" s="17"/>
      <c r="G10" s="17">
        <v>0.30289113137935503</v>
      </c>
      <c r="H10" s="17">
        <v>0.24471574685675601</v>
      </c>
      <c r="I10" s="17">
        <v>0.27967710821142799</v>
      </c>
      <c r="J10" s="17"/>
      <c r="K10" s="17">
        <v>0.27211390051624201</v>
      </c>
      <c r="L10" s="17">
        <v>0.230824354657924</v>
      </c>
      <c r="M10" s="17">
        <v>0.25371945538767499</v>
      </c>
      <c r="N10" s="17">
        <v>0.33534937826758598</v>
      </c>
      <c r="O10" s="17">
        <v>0.210306998815006</v>
      </c>
      <c r="P10" s="17">
        <v>0.31204323208762003</v>
      </c>
      <c r="Q10" s="17">
        <v>0.31297624946768099</v>
      </c>
      <c r="R10" s="17">
        <v>0.26787779936456602</v>
      </c>
      <c r="S10" s="17">
        <v>0.24553434285363199</v>
      </c>
      <c r="T10" s="17">
        <v>0.33700568855984703</v>
      </c>
      <c r="U10" s="17">
        <v>0.29662787934830498</v>
      </c>
      <c r="V10" s="17">
        <v>0.23917021542859099</v>
      </c>
      <c r="W10" s="17"/>
      <c r="X10" s="17">
        <v>0.22929673364540801</v>
      </c>
      <c r="Y10" s="17">
        <v>0.27910986742822802</v>
      </c>
      <c r="Z10" s="17">
        <v>0.30729557839274402</v>
      </c>
      <c r="AA10" s="17">
        <v>0.32465708734548199</v>
      </c>
      <c r="AB10" s="17">
        <v>0.27988520420968399</v>
      </c>
      <c r="AC10" s="17"/>
      <c r="AD10" s="17">
        <v>0.24952059469192001</v>
      </c>
    </row>
    <row r="11" spans="2:30" x14ac:dyDescent="0.35">
      <c r="B11" s="18" t="s">
        <v>50</v>
      </c>
      <c r="C11" s="17">
        <v>8.3182160449686807E-2</v>
      </c>
      <c r="D11" s="17">
        <v>8.8339272471954805E-2</v>
      </c>
      <c r="E11" s="17">
        <v>7.7797101040472105E-2</v>
      </c>
      <c r="F11" s="17"/>
      <c r="G11" s="17">
        <v>7.5384603147509804E-2</v>
      </c>
      <c r="H11" s="17">
        <v>9.7545163673441806E-2</v>
      </c>
      <c r="I11" s="17">
        <v>7.67329142325585E-2</v>
      </c>
      <c r="J11" s="17"/>
      <c r="K11" s="17">
        <v>7.0617331268318595E-2</v>
      </c>
      <c r="L11" s="17">
        <v>0.13016626645651699</v>
      </c>
      <c r="M11" s="17">
        <v>5.2290573989314602E-2</v>
      </c>
      <c r="N11" s="17">
        <v>0.10507960477047799</v>
      </c>
      <c r="O11" s="17">
        <v>6.5565863658806595E-2</v>
      </c>
      <c r="P11" s="17">
        <v>9.81552320701225E-2</v>
      </c>
      <c r="Q11" s="17">
        <v>9.5866506599148194E-2</v>
      </c>
      <c r="R11" s="17">
        <v>9.1519288293225906E-2</v>
      </c>
      <c r="S11" s="17">
        <v>7.3165536719240296E-2</v>
      </c>
      <c r="T11" s="17">
        <v>2.9337202691492498E-2</v>
      </c>
      <c r="U11" s="17">
        <v>4.1176138641601398E-2</v>
      </c>
      <c r="V11" s="17">
        <v>0.15627584217026599</v>
      </c>
      <c r="W11" s="17"/>
      <c r="X11" s="17">
        <v>0.122766463703367</v>
      </c>
      <c r="Y11" s="17">
        <v>6.0916201584082903E-2</v>
      </c>
      <c r="Z11" s="17">
        <v>5.6695928431017797E-2</v>
      </c>
      <c r="AA11" s="17">
        <v>0.14447649252980199</v>
      </c>
      <c r="AB11" s="17">
        <v>0.167983671039652</v>
      </c>
      <c r="AC11" s="17"/>
      <c r="AD11" s="17">
        <v>8.6943938611144495E-2</v>
      </c>
    </row>
    <row r="12" spans="2:30" x14ac:dyDescent="0.35">
      <c r="B12" s="18" t="s">
        <v>84</v>
      </c>
      <c r="C12" s="19">
        <v>1.41761568429827E-2</v>
      </c>
      <c r="D12" s="19">
        <v>1.3775832522343601E-2</v>
      </c>
      <c r="E12" s="19">
        <v>1.49247720811642E-2</v>
      </c>
      <c r="F12" s="19"/>
      <c r="G12" s="19">
        <v>1.54610995246074E-2</v>
      </c>
      <c r="H12" s="19">
        <v>2.00457419254517E-2</v>
      </c>
      <c r="I12" s="19">
        <v>7.6012594170053703E-3</v>
      </c>
      <c r="J12" s="19"/>
      <c r="K12" s="19">
        <v>3.0436713487923501E-2</v>
      </c>
      <c r="L12" s="19">
        <v>1.58484505851317E-2</v>
      </c>
      <c r="M12" s="19">
        <v>1.1620063676510001E-2</v>
      </c>
      <c r="N12" s="19">
        <v>0</v>
      </c>
      <c r="O12" s="19">
        <v>0</v>
      </c>
      <c r="P12" s="19">
        <v>0</v>
      </c>
      <c r="Q12" s="19">
        <v>2.1713232833182199E-2</v>
      </c>
      <c r="R12" s="19">
        <v>0</v>
      </c>
      <c r="S12" s="19">
        <v>2.5826153993651398E-2</v>
      </c>
      <c r="T12" s="19">
        <v>0</v>
      </c>
      <c r="U12" s="19">
        <v>2.2553897936719799E-2</v>
      </c>
      <c r="V12" s="19">
        <v>3.78806277103007E-2</v>
      </c>
      <c r="W12" s="19"/>
      <c r="X12" s="19">
        <v>1.31178897752703E-2</v>
      </c>
      <c r="Y12" s="19">
        <v>1.3364000991294599E-2</v>
      </c>
      <c r="Z12" s="19">
        <v>1.45255111903583E-2</v>
      </c>
      <c r="AA12" s="19">
        <v>1.6160191328830301E-2</v>
      </c>
      <c r="AB12" s="19">
        <v>0</v>
      </c>
      <c r="AC12" s="19"/>
      <c r="AD12" s="19">
        <v>1.2816632706144899E-2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D17"/>
  <sheetViews>
    <sheetView showGridLines="0" workbookViewId="0">
      <pane xSplit="2" topLeftCell="C1" activePane="topRight" state="frozen"/>
      <selection pane="topRight" activeCell="C10" sqref="C10"/>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130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160</v>
      </c>
      <c r="L7" s="10">
        <v>130</v>
      </c>
      <c r="M7" s="10">
        <v>94</v>
      </c>
      <c r="N7" s="10">
        <v>57</v>
      </c>
      <c r="O7" s="10">
        <v>64</v>
      </c>
      <c r="P7" s="10">
        <v>101</v>
      </c>
      <c r="Q7" s="10">
        <v>89</v>
      </c>
      <c r="R7" s="10">
        <v>43</v>
      </c>
      <c r="S7" s="10">
        <v>121</v>
      </c>
      <c r="T7" s="10">
        <v>69</v>
      </c>
      <c r="U7" s="10">
        <v>48</v>
      </c>
      <c r="V7" s="10">
        <v>26</v>
      </c>
      <c r="W7" s="10"/>
      <c r="X7" s="10">
        <v>219</v>
      </c>
      <c r="Y7" s="10">
        <v>508</v>
      </c>
      <c r="Z7" s="10">
        <v>191</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138</v>
      </c>
      <c r="L8" s="11">
        <v>132</v>
      </c>
      <c r="M8" s="11">
        <v>83</v>
      </c>
      <c r="N8" s="11">
        <v>87</v>
      </c>
      <c r="O8" s="11">
        <v>75</v>
      </c>
      <c r="P8" s="11">
        <v>92</v>
      </c>
      <c r="Q8" s="11">
        <v>86</v>
      </c>
      <c r="R8" s="11">
        <v>40</v>
      </c>
      <c r="S8" s="11">
        <v>113</v>
      </c>
      <c r="T8" s="11">
        <v>80</v>
      </c>
      <c r="U8" s="11">
        <v>47</v>
      </c>
      <c r="V8" s="11">
        <v>29</v>
      </c>
      <c r="W8" s="11"/>
      <c r="X8" s="11">
        <v>227</v>
      </c>
      <c r="Y8" s="11">
        <v>505</v>
      </c>
      <c r="Z8" s="11">
        <v>184</v>
      </c>
      <c r="AA8" s="11">
        <v>48</v>
      </c>
      <c r="AB8" s="11">
        <v>6</v>
      </c>
      <c r="AC8" s="11"/>
      <c r="AD8" s="11">
        <v>674</v>
      </c>
    </row>
    <row r="9" spans="2:30" ht="29" x14ac:dyDescent="0.35">
      <c r="B9" s="18" t="s">
        <v>120</v>
      </c>
      <c r="C9" s="17">
        <v>0.65656370607155801</v>
      </c>
      <c r="D9" s="17">
        <v>0.66624968730273504</v>
      </c>
      <c r="E9" s="17">
        <v>0.64541856957353005</v>
      </c>
      <c r="F9" s="17"/>
      <c r="G9" s="17">
        <v>0.66995868212935294</v>
      </c>
      <c r="H9" s="17">
        <v>0.66271552350067098</v>
      </c>
      <c r="I9" s="17">
        <v>0.63905825383388504</v>
      </c>
      <c r="J9" s="17"/>
      <c r="K9" s="17">
        <v>0.72994704891953899</v>
      </c>
      <c r="L9" s="17">
        <v>0.66441408415379499</v>
      </c>
      <c r="M9" s="17">
        <v>0.67943391567852296</v>
      </c>
      <c r="N9" s="17">
        <v>0.440369455940052</v>
      </c>
      <c r="O9" s="17">
        <v>0.707978735307498</v>
      </c>
      <c r="P9" s="17">
        <v>0.70037791907604696</v>
      </c>
      <c r="Q9" s="17">
        <v>0.71768051258250098</v>
      </c>
      <c r="R9" s="17">
        <v>0.54792314554729704</v>
      </c>
      <c r="S9" s="17">
        <v>0.60927914367453595</v>
      </c>
      <c r="T9" s="17">
        <v>0.72925212850477095</v>
      </c>
      <c r="U9" s="17">
        <v>0.60065311229005203</v>
      </c>
      <c r="V9" s="17">
        <v>0.62617402115639598</v>
      </c>
      <c r="W9" s="17"/>
      <c r="X9" s="17">
        <v>0.68041974634245195</v>
      </c>
      <c r="Y9" s="17">
        <v>0.67950332361475896</v>
      </c>
      <c r="Z9" s="17">
        <v>0.60414069643469703</v>
      </c>
      <c r="AA9" s="17">
        <v>0.54459365438987195</v>
      </c>
      <c r="AB9" s="17">
        <v>0.69069531957725305</v>
      </c>
      <c r="AC9" s="17"/>
      <c r="AD9" s="17">
        <v>0.68366791156322704</v>
      </c>
    </row>
    <row r="10" spans="2:30" ht="29" x14ac:dyDescent="0.35">
      <c r="B10" s="18" t="s">
        <v>121</v>
      </c>
      <c r="C10" s="17">
        <v>0.26197263699280798</v>
      </c>
      <c r="D10" s="17">
        <v>0.26212295879718001</v>
      </c>
      <c r="E10" s="17">
        <v>0.26082959830439001</v>
      </c>
      <c r="F10" s="17"/>
      <c r="G10" s="17">
        <v>0.24961162420590399</v>
      </c>
      <c r="H10" s="17">
        <v>0.25662623246383098</v>
      </c>
      <c r="I10" s="17">
        <v>0.27782031567337101</v>
      </c>
      <c r="J10" s="17"/>
      <c r="K10" s="17">
        <v>0.199523489445877</v>
      </c>
      <c r="L10" s="17">
        <v>0.247164178661259</v>
      </c>
      <c r="M10" s="17">
        <v>0.25541279688060298</v>
      </c>
      <c r="N10" s="17">
        <v>0.47044662719909902</v>
      </c>
      <c r="O10" s="17">
        <v>0.198297617937604</v>
      </c>
      <c r="P10" s="17">
        <v>0.22743131339790801</v>
      </c>
      <c r="Q10" s="17">
        <v>0.21556240590650999</v>
      </c>
      <c r="R10" s="17">
        <v>0.40197065022412098</v>
      </c>
      <c r="S10" s="17">
        <v>0.26884743471222899</v>
      </c>
      <c r="T10" s="17">
        <v>0.241469781321244</v>
      </c>
      <c r="U10" s="17">
        <v>0.315935638826149</v>
      </c>
      <c r="V10" s="17">
        <v>0.18045654919021301</v>
      </c>
      <c r="W10" s="17"/>
      <c r="X10" s="17">
        <v>0.245907938752049</v>
      </c>
      <c r="Y10" s="17">
        <v>0.24883587268535401</v>
      </c>
      <c r="Z10" s="17">
        <v>0.30856467700676499</v>
      </c>
      <c r="AA10" s="17">
        <v>0.32001031065617003</v>
      </c>
      <c r="AB10" s="17">
        <v>0.167983671039652</v>
      </c>
      <c r="AC10" s="17"/>
      <c r="AD10" s="17">
        <v>0.24031524412060201</v>
      </c>
    </row>
    <row r="11" spans="2:30" x14ac:dyDescent="0.35">
      <c r="B11" s="18" t="s">
        <v>50</v>
      </c>
      <c r="C11" s="17">
        <v>7.3077276817479997E-2</v>
      </c>
      <c r="D11" s="17">
        <v>6.7780221960100098E-2</v>
      </c>
      <c r="E11" s="17">
        <v>8.0363008982359194E-2</v>
      </c>
      <c r="F11" s="17"/>
      <c r="G11" s="17">
        <v>6.7771132674941295E-2</v>
      </c>
      <c r="H11" s="17">
        <v>7.5037122771214895E-2</v>
      </c>
      <c r="I11" s="17">
        <v>7.5934578881825102E-2</v>
      </c>
      <c r="J11" s="17"/>
      <c r="K11" s="17">
        <v>5.91741301722645E-2</v>
      </c>
      <c r="L11" s="17">
        <v>6.6693640304720303E-2</v>
      </c>
      <c r="M11" s="17">
        <v>5.3533223764364098E-2</v>
      </c>
      <c r="N11" s="17">
        <v>8.9183916860848603E-2</v>
      </c>
      <c r="O11" s="17">
        <v>9.3723646754897305E-2</v>
      </c>
      <c r="P11" s="17">
        <v>7.2190767526045294E-2</v>
      </c>
      <c r="Q11" s="17">
        <v>6.6757081510988595E-2</v>
      </c>
      <c r="R11" s="17">
        <v>5.0106204228581301E-2</v>
      </c>
      <c r="S11" s="17">
        <v>0.105033384439851</v>
      </c>
      <c r="T11" s="17">
        <v>2.9278090173985701E-2</v>
      </c>
      <c r="U11" s="17">
        <v>8.3411248883798902E-2</v>
      </c>
      <c r="V11" s="17">
        <v>0.15548880194309</v>
      </c>
      <c r="W11" s="17"/>
      <c r="X11" s="17">
        <v>6.9329732362308202E-2</v>
      </c>
      <c r="Y11" s="17">
        <v>6.2000938894337297E-2</v>
      </c>
      <c r="Z11" s="17">
        <v>8.2040530815387605E-2</v>
      </c>
      <c r="AA11" s="17">
        <v>0.119235843625127</v>
      </c>
      <c r="AB11" s="17">
        <v>0</v>
      </c>
      <c r="AC11" s="17"/>
      <c r="AD11" s="17">
        <v>7.0748180469988695E-2</v>
      </c>
    </row>
    <row r="12" spans="2:30" x14ac:dyDescent="0.35">
      <c r="B12" s="18" t="s">
        <v>84</v>
      </c>
      <c r="C12" s="19">
        <v>8.3863801181530695E-3</v>
      </c>
      <c r="D12" s="19">
        <v>3.8471319399847E-3</v>
      </c>
      <c r="E12" s="19">
        <v>1.3388823139720099E-2</v>
      </c>
      <c r="F12" s="19"/>
      <c r="G12" s="19">
        <v>1.26585609898006E-2</v>
      </c>
      <c r="H12" s="19">
        <v>5.6211212642826398E-3</v>
      </c>
      <c r="I12" s="19">
        <v>7.1868516109194099E-3</v>
      </c>
      <c r="J12" s="19"/>
      <c r="K12" s="19">
        <v>1.1355331462319301E-2</v>
      </c>
      <c r="L12" s="19">
        <v>2.1728096880226401E-2</v>
      </c>
      <c r="M12" s="19">
        <v>1.1620063676510001E-2</v>
      </c>
      <c r="N12" s="19">
        <v>0</v>
      </c>
      <c r="O12" s="19">
        <v>0</v>
      </c>
      <c r="P12" s="19">
        <v>0</v>
      </c>
      <c r="Q12" s="19">
        <v>0</v>
      </c>
      <c r="R12" s="19">
        <v>0</v>
      </c>
      <c r="S12" s="19">
        <v>1.6840037173384E-2</v>
      </c>
      <c r="T12" s="19">
        <v>0</v>
      </c>
      <c r="U12" s="19">
        <v>0</v>
      </c>
      <c r="V12" s="19">
        <v>3.78806277103007E-2</v>
      </c>
      <c r="W12" s="19"/>
      <c r="X12" s="19">
        <v>4.3425825431904399E-3</v>
      </c>
      <c r="Y12" s="19">
        <v>9.6598648055503302E-3</v>
      </c>
      <c r="Z12" s="19">
        <v>5.2540957431508198E-3</v>
      </c>
      <c r="AA12" s="19">
        <v>1.6160191328830301E-2</v>
      </c>
      <c r="AB12" s="19">
        <v>0.141321009383095</v>
      </c>
      <c r="AC12" s="19"/>
      <c r="AD12" s="19">
        <v>5.2686638461821702E-3</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135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58" x14ac:dyDescent="0.35">
      <c r="B9" s="18" t="s">
        <v>131</v>
      </c>
      <c r="C9" s="17">
        <v>0.36634197370937199</v>
      </c>
      <c r="D9" s="17">
        <v>0.35577316595161101</v>
      </c>
      <c r="E9" s="17">
        <v>0.37532823317289199</v>
      </c>
      <c r="F9" s="17"/>
      <c r="G9" s="17">
        <v>0.360234737333124</v>
      </c>
      <c r="H9" s="17">
        <v>0.36126427860289401</v>
      </c>
      <c r="I9" s="17">
        <v>0.37639577467090302</v>
      </c>
      <c r="J9" s="17"/>
      <c r="K9" s="17">
        <v>0.36573796183027302</v>
      </c>
      <c r="L9" s="17">
        <v>0.35838408679649802</v>
      </c>
      <c r="M9" s="17">
        <v>0.45713406593598299</v>
      </c>
      <c r="N9" s="17">
        <v>0.41937546316570701</v>
      </c>
      <c r="O9" s="17">
        <v>0.42009218617590199</v>
      </c>
      <c r="P9" s="17">
        <v>0.33592757276347002</v>
      </c>
      <c r="Q9" s="17">
        <v>0.31757184613467299</v>
      </c>
      <c r="R9" s="17">
        <v>0.367621265227279</v>
      </c>
      <c r="S9" s="17">
        <v>0.37539672342539798</v>
      </c>
      <c r="T9" s="17">
        <v>0.321815410885949</v>
      </c>
      <c r="U9" s="17">
        <v>0.33185720632561999</v>
      </c>
      <c r="V9" s="17">
        <v>0.22841190128104299</v>
      </c>
      <c r="W9" s="17"/>
      <c r="X9" s="17">
        <v>0.37005183566746902</v>
      </c>
      <c r="Y9" s="17">
        <v>0.39584967957534301</v>
      </c>
      <c r="Z9" s="17">
        <v>0.33961501028429603</v>
      </c>
      <c r="AA9" s="17">
        <v>0.329506888143831</v>
      </c>
      <c r="AB9" s="17">
        <v>0</v>
      </c>
      <c r="AC9" s="17"/>
      <c r="AD9" s="17">
        <v>0.37133897667705101</v>
      </c>
    </row>
    <row r="10" spans="2:30" ht="58" x14ac:dyDescent="0.35">
      <c r="B10" s="18" t="s">
        <v>132</v>
      </c>
      <c r="C10" s="17">
        <v>0.33403115415856599</v>
      </c>
      <c r="D10" s="17">
        <v>0.31791041132326298</v>
      </c>
      <c r="E10" s="17">
        <v>0.354792923033316</v>
      </c>
      <c r="F10" s="17"/>
      <c r="G10" s="17">
        <v>0.32194689280176397</v>
      </c>
      <c r="H10" s="17">
        <v>0.31473423135135797</v>
      </c>
      <c r="I10" s="17">
        <v>0.36247183863951299</v>
      </c>
      <c r="J10" s="17"/>
      <c r="K10" s="17">
        <v>0.35275723295426897</v>
      </c>
      <c r="L10" s="17">
        <v>0.3127123846871</v>
      </c>
      <c r="M10" s="17">
        <v>0.26371395629800798</v>
      </c>
      <c r="N10" s="17">
        <v>0.34727740327680801</v>
      </c>
      <c r="O10" s="17">
        <v>0.238164327908191</v>
      </c>
      <c r="P10" s="17">
        <v>0.39205531955001799</v>
      </c>
      <c r="Q10" s="17">
        <v>0.31717050487058501</v>
      </c>
      <c r="R10" s="17">
        <v>0.37246361507697601</v>
      </c>
      <c r="S10" s="17">
        <v>0.38127862103363103</v>
      </c>
      <c r="T10" s="17">
        <v>0.24313540136626399</v>
      </c>
      <c r="U10" s="17">
        <v>0.378066312845243</v>
      </c>
      <c r="V10" s="17">
        <v>0.56290010018750303</v>
      </c>
      <c r="W10" s="17"/>
      <c r="X10" s="17">
        <v>0.31884816795262799</v>
      </c>
      <c r="Y10" s="17">
        <v>0.29945555850841998</v>
      </c>
      <c r="Z10" s="17">
        <v>0.40479044482147902</v>
      </c>
      <c r="AA10" s="17">
        <v>0.38370817236820998</v>
      </c>
      <c r="AB10" s="17">
        <v>0.447868875249336</v>
      </c>
      <c r="AC10" s="17"/>
      <c r="AD10" s="17">
        <v>0.30928541782691998</v>
      </c>
    </row>
    <row r="11" spans="2:30" x14ac:dyDescent="0.35">
      <c r="B11" s="18" t="s">
        <v>133</v>
      </c>
      <c r="C11" s="17">
        <v>0.33249824856996302</v>
      </c>
      <c r="D11" s="17">
        <v>0.38732675002518702</v>
      </c>
      <c r="E11" s="17">
        <v>0.27187126684540602</v>
      </c>
      <c r="F11" s="17"/>
      <c r="G11" s="17">
        <v>0.29549318457942397</v>
      </c>
      <c r="H11" s="17">
        <v>0.37875267807840501</v>
      </c>
      <c r="I11" s="17">
        <v>0.322243498729747</v>
      </c>
      <c r="J11" s="17"/>
      <c r="K11" s="17">
        <v>0.33652299553045401</v>
      </c>
      <c r="L11" s="17">
        <v>0.30147874480153802</v>
      </c>
      <c r="M11" s="17">
        <v>0.31618469263714599</v>
      </c>
      <c r="N11" s="17">
        <v>0.23388912426627601</v>
      </c>
      <c r="O11" s="17">
        <v>0.44526204766294603</v>
      </c>
      <c r="P11" s="17">
        <v>0.29721133603934102</v>
      </c>
      <c r="Q11" s="17">
        <v>0.43799490228776899</v>
      </c>
      <c r="R11" s="17">
        <v>0.32608519563511401</v>
      </c>
      <c r="S11" s="17">
        <v>0.285707983553525</v>
      </c>
      <c r="T11" s="17">
        <v>0.43248144255405702</v>
      </c>
      <c r="U11" s="17">
        <v>0.30915949299871298</v>
      </c>
      <c r="V11" s="17">
        <v>0.25380519453963601</v>
      </c>
      <c r="W11" s="17"/>
      <c r="X11" s="17">
        <v>0.36288982022647898</v>
      </c>
      <c r="Y11" s="17">
        <v>0.33874446042618001</v>
      </c>
      <c r="Z11" s="17">
        <v>0.294568610354905</v>
      </c>
      <c r="AA11" s="17">
        <v>0.33143035557137601</v>
      </c>
      <c r="AB11" s="17">
        <v>0.55213112475066395</v>
      </c>
      <c r="AC11" s="17"/>
      <c r="AD11" s="17">
        <v>0.37059854122401398</v>
      </c>
    </row>
    <row r="12" spans="2:30" ht="29" x14ac:dyDescent="0.35">
      <c r="B12" s="18" t="s">
        <v>134</v>
      </c>
      <c r="C12" s="17">
        <v>9.6007687112536197E-2</v>
      </c>
      <c r="D12" s="17">
        <v>0.111389358976607</v>
      </c>
      <c r="E12" s="17">
        <v>7.1892607067164202E-2</v>
      </c>
      <c r="F12" s="17"/>
      <c r="G12" s="17">
        <v>9.4406556195107294E-2</v>
      </c>
      <c r="H12" s="17">
        <v>9.23478612553221E-2</v>
      </c>
      <c r="I12" s="17">
        <v>0.100795280046904</v>
      </c>
      <c r="J12" s="17"/>
      <c r="K12" s="17">
        <v>6.2481696343099302E-2</v>
      </c>
      <c r="L12" s="17">
        <v>0.11109788226064</v>
      </c>
      <c r="M12" s="17">
        <v>0.124615913767242</v>
      </c>
      <c r="N12" s="17">
        <v>5.3298345423359997E-2</v>
      </c>
      <c r="O12" s="17">
        <v>0.162402773016047</v>
      </c>
      <c r="P12" s="17">
        <v>6.7510361190489906E-2</v>
      </c>
      <c r="Q12" s="17">
        <v>6.9079587034162199E-2</v>
      </c>
      <c r="R12" s="17">
        <v>0.115622713103639</v>
      </c>
      <c r="S12" s="17">
        <v>0.103091343099946</v>
      </c>
      <c r="T12" s="17">
        <v>0.18961217785621401</v>
      </c>
      <c r="U12" s="17">
        <v>4.4481398701893597E-2</v>
      </c>
      <c r="V12" s="17">
        <v>0</v>
      </c>
      <c r="W12" s="17"/>
      <c r="X12" s="17">
        <v>9.5409126654066201E-2</v>
      </c>
      <c r="Y12" s="17">
        <v>0.107357060319199</v>
      </c>
      <c r="Z12" s="17">
        <v>7.7003482608235405E-2</v>
      </c>
      <c r="AA12" s="17">
        <v>6.5506425757272294E-2</v>
      </c>
      <c r="AB12" s="17">
        <v>0</v>
      </c>
      <c r="AC12" s="17"/>
      <c r="AD12" s="17">
        <v>0.116994224582808</v>
      </c>
    </row>
    <row r="13" spans="2:30" x14ac:dyDescent="0.35">
      <c r="B13" s="18" t="s">
        <v>84</v>
      </c>
      <c r="C13" s="19">
        <v>6.0020530318017601E-2</v>
      </c>
      <c r="D13" s="19">
        <v>5.7487780556745201E-2</v>
      </c>
      <c r="E13" s="19">
        <v>6.1995200155633701E-2</v>
      </c>
      <c r="F13" s="19"/>
      <c r="G13" s="19">
        <v>8.1305749559435994E-2</v>
      </c>
      <c r="H13" s="19">
        <v>5.7115139123456997E-2</v>
      </c>
      <c r="I13" s="19">
        <v>4.4018588169151399E-2</v>
      </c>
      <c r="J13" s="19"/>
      <c r="K13" s="19">
        <v>6.2424270992468299E-2</v>
      </c>
      <c r="L13" s="19">
        <v>6.1191038666921202E-2</v>
      </c>
      <c r="M13" s="19">
        <v>7.8828776473977194E-2</v>
      </c>
      <c r="N13" s="19">
        <v>3.5911937009643402E-2</v>
      </c>
      <c r="O13" s="19">
        <v>7.6506978605723405E-2</v>
      </c>
      <c r="P13" s="19">
        <v>7.6868124970632196E-2</v>
      </c>
      <c r="Q13" s="19">
        <v>6.8367181643478797E-2</v>
      </c>
      <c r="R13" s="19">
        <v>4.9452637164269501E-2</v>
      </c>
      <c r="S13" s="19">
        <v>5.0252465547395403E-2</v>
      </c>
      <c r="T13" s="19">
        <v>4.45298223278556E-2</v>
      </c>
      <c r="U13" s="19">
        <v>6.08573509470791E-2</v>
      </c>
      <c r="V13" s="19">
        <v>3.43588818606336E-2</v>
      </c>
      <c r="W13" s="19"/>
      <c r="X13" s="19">
        <v>5.4176076395860299E-2</v>
      </c>
      <c r="Y13" s="19">
        <v>6.6556915181828602E-2</v>
      </c>
      <c r="Z13" s="19">
        <v>4.35858238731393E-2</v>
      </c>
      <c r="AA13" s="19">
        <v>1.6160191328830301E-2</v>
      </c>
      <c r="AB13" s="19">
        <v>0</v>
      </c>
      <c r="AC13" s="19"/>
      <c r="AD13" s="19">
        <v>5.3534894452963402E-2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G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7" width="20.7265625" customWidth="1"/>
  </cols>
  <sheetData>
    <row r="2" spans="2:7" ht="40" customHeight="1" x14ac:dyDescent="0.35">
      <c r="D2" s="33" t="s">
        <v>143</v>
      </c>
      <c r="E2" s="29"/>
      <c r="F2" s="29"/>
      <c r="G2" s="29"/>
    </row>
    <row r="6" spans="2:7" ht="50.15" customHeight="1" x14ac:dyDescent="0.35">
      <c r="B6" s="20" t="s">
        <v>14</v>
      </c>
      <c r="C6" s="20" t="s">
        <v>136</v>
      </c>
      <c r="D6" s="20" t="s">
        <v>137</v>
      </c>
      <c r="E6" s="20" t="s">
        <v>138</v>
      </c>
      <c r="F6" s="20" t="s">
        <v>139</v>
      </c>
    </row>
    <row r="7" spans="2:7" x14ac:dyDescent="0.35">
      <c r="B7" s="18" t="s">
        <v>140</v>
      </c>
      <c r="C7" s="17">
        <v>5.5412468834768698E-2</v>
      </c>
      <c r="D7" s="17">
        <v>8.1073514514957604E-2</v>
      </c>
      <c r="E7" s="17">
        <v>6.2863404050570101E-2</v>
      </c>
      <c r="F7" s="17">
        <v>7.3332271888381498E-2</v>
      </c>
    </row>
    <row r="8" spans="2:7" x14ac:dyDescent="0.35">
      <c r="B8" s="18" t="s">
        <v>141</v>
      </c>
      <c r="C8" s="17">
        <v>0.28400172269060697</v>
      </c>
      <c r="D8" s="17">
        <v>0.29535000699665798</v>
      </c>
      <c r="E8" s="17">
        <v>0.33183539218458002</v>
      </c>
      <c r="F8" s="17">
        <v>0.27321688229508301</v>
      </c>
    </row>
    <row r="9" spans="2:7" x14ac:dyDescent="0.35">
      <c r="B9" s="18" t="s">
        <v>142</v>
      </c>
      <c r="C9" s="17">
        <v>0.58173113200121696</v>
      </c>
      <c r="D9" s="17">
        <v>0.56053614780440997</v>
      </c>
      <c r="E9" s="17">
        <v>0.53587570930602302</v>
      </c>
      <c r="F9" s="17">
        <v>0.58644927555214799</v>
      </c>
    </row>
    <row r="10" spans="2:7" x14ac:dyDescent="0.35">
      <c r="B10" s="18" t="s">
        <v>50</v>
      </c>
      <c r="C10" s="17">
        <v>7.8854676473406604E-2</v>
      </c>
      <c r="D10" s="17">
        <v>6.3040330683974397E-2</v>
      </c>
      <c r="E10" s="17">
        <v>6.9425494458826301E-2</v>
      </c>
      <c r="F10" s="17">
        <v>6.7001570264387494E-2</v>
      </c>
    </row>
    <row r="11" spans="2:7" x14ac:dyDescent="0.35">
      <c r="B11" s="16"/>
      <c r="C11" s="16"/>
      <c r="D11" s="16"/>
      <c r="E11" s="16"/>
      <c r="F11" s="16"/>
    </row>
    <row r="12" spans="2:7" x14ac:dyDescent="0.35">
      <c r="B12" t="s">
        <v>53</v>
      </c>
    </row>
    <row r="13" spans="2:7" x14ac:dyDescent="0.35">
      <c r="B13" t="s">
        <v>54</v>
      </c>
    </row>
    <row r="17" spans="2:2" x14ac:dyDescent="0.3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144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140</v>
      </c>
      <c r="C9" s="17">
        <v>5.5412468834768698E-2</v>
      </c>
      <c r="D9" s="17">
        <v>6.0982417003181799E-2</v>
      </c>
      <c r="E9" s="17">
        <v>4.8673688484923303E-2</v>
      </c>
      <c r="F9" s="17"/>
      <c r="G9" s="17">
        <v>6.2035929199731998E-2</v>
      </c>
      <c r="H9" s="17">
        <v>4.4353593917910897E-2</v>
      </c>
      <c r="I9" s="17">
        <v>5.9816752486080899E-2</v>
      </c>
      <c r="J9" s="17"/>
      <c r="K9" s="17">
        <v>5.6982640428325002E-2</v>
      </c>
      <c r="L9" s="17">
        <v>5.2558675050573198E-2</v>
      </c>
      <c r="M9" s="17">
        <v>6.4706326081464496E-2</v>
      </c>
      <c r="N9" s="17">
        <v>7.6795084952425596E-2</v>
      </c>
      <c r="O9" s="17">
        <v>8.7716171050285702E-2</v>
      </c>
      <c r="P9" s="17">
        <v>6.8739897132409605E-2</v>
      </c>
      <c r="Q9" s="17">
        <v>5.5930114074151299E-2</v>
      </c>
      <c r="R9" s="17">
        <v>2.6882202738588001E-2</v>
      </c>
      <c r="S9" s="17">
        <v>3.4944645527914403E-2</v>
      </c>
      <c r="T9" s="17">
        <v>6.0031233696111901E-2</v>
      </c>
      <c r="U9" s="17">
        <v>0</v>
      </c>
      <c r="V9" s="17">
        <v>3.78806277103007E-2</v>
      </c>
      <c r="W9" s="17"/>
      <c r="X9" s="17">
        <v>6.7151565651089706E-2</v>
      </c>
      <c r="Y9" s="17">
        <v>5.0841494590842702E-2</v>
      </c>
      <c r="Z9" s="17">
        <v>4.5074397310626103E-2</v>
      </c>
      <c r="AA9" s="17">
        <v>9.1154694315311299E-2</v>
      </c>
      <c r="AB9" s="17">
        <v>0</v>
      </c>
      <c r="AC9" s="17"/>
      <c r="AD9" s="17">
        <v>6.2592260392725502E-2</v>
      </c>
    </row>
    <row r="10" spans="2:30" x14ac:dyDescent="0.35">
      <c r="B10" s="18" t="s">
        <v>141</v>
      </c>
      <c r="C10" s="17">
        <v>0.28400172269060697</v>
      </c>
      <c r="D10" s="17">
        <v>0.32598750041258501</v>
      </c>
      <c r="E10" s="17">
        <v>0.24389214143292001</v>
      </c>
      <c r="F10" s="17"/>
      <c r="G10" s="17">
        <v>0.30167667459652697</v>
      </c>
      <c r="H10" s="17">
        <v>0.26494951306435899</v>
      </c>
      <c r="I10" s="17">
        <v>0.286090064936392</v>
      </c>
      <c r="J10" s="17"/>
      <c r="K10" s="17">
        <v>0.30481120334305201</v>
      </c>
      <c r="L10" s="17">
        <v>0.27437844702057601</v>
      </c>
      <c r="M10" s="17">
        <v>0.28952493047146899</v>
      </c>
      <c r="N10" s="17">
        <v>0.210956906588041</v>
      </c>
      <c r="O10" s="17">
        <v>0.306129779413428</v>
      </c>
      <c r="P10" s="17">
        <v>0.29954486444032202</v>
      </c>
      <c r="Q10" s="17">
        <v>0.27650023435740201</v>
      </c>
      <c r="R10" s="17">
        <v>0.30141639751884802</v>
      </c>
      <c r="S10" s="17">
        <v>0.29704304162295198</v>
      </c>
      <c r="T10" s="17">
        <v>0.23882411725716499</v>
      </c>
      <c r="U10" s="17">
        <v>0.19271268642127601</v>
      </c>
      <c r="V10" s="17">
        <v>0.54479484562562497</v>
      </c>
      <c r="W10" s="17"/>
      <c r="X10" s="17">
        <v>0.26269024741473301</v>
      </c>
      <c r="Y10" s="17">
        <v>0.29142791917278699</v>
      </c>
      <c r="Z10" s="17">
        <v>0.26845097674263901</v>
      </c>
      <c r="AA10" s="17">
        <v>0.33686520142961002</v>
      </c>
      <c r="AB10" s="17">
        <v>0.47728835146239901</v>
      </c>
      <c r="AC10" s="17"/>
      <c r="AD10" s="17">
        <v>0.26615441715289001</v>
      </c>
    </row>
    <row r="11" spans="2:30" x14ac:dyDescent="0.35">
      <c r="B11" s="18" t="s">
        <v>142</v>
      </c>
      <c r="C11" s="17">
        <v>0.58173113200121696</v>
      </c>
      <c r="D11" s="17">
        <v>0.535227538289197</v>
      </c>
      <c r="E11" s="17">
        <v>0.625657476613524</v>
      </c>
      <c r="F11" s="17"/>
      <c r="G11" s="17">
        <v>0.57709305661577903</v>
      </c>
      <c r="H11" s="17">
        <v>0.60430363755184702</v>
      </c>
      <c r="I11" s="17">
        <v>0.56494446137757504</v>
      </c>
      <c r="J11" s="17"/>
      <c r="K11" s="17">
        <v>0.55685429962956801</v>
      </c>
      <c r="L11" s="17">
        <v>0.59913546628384096</v>
      </c>
      <c r="M11" s="17">
        <v>0.57112335845607398</v>
      </c>
      <c r="N11" s="17">
        <v>0.56919738989437996</v>
      </c>
      <c r="O11" s="17">
        <v>0.56497622340654496</v>
      </c>
      <c r="P11" s="17">
        <v>0.57385531077864604</v>
      </c>
      <c r="Q11" s="17">
        <v>0.57404910139909704</v>
      </c>
      <c r="R11" s="17">
        <v>0.57583555136736997</v>
      </c>
      <c r="S11" s="17">
        <v>0.60078743541435797</v>
      </c>
      <c r="T11" s="17">
        <v>0.65492787914211104</v>
      </c>
      <c r="U11" s="17">
        <v>0.72959323892176398</v>
      </c>
      <c r="V11" s="17">
        <v>0.27284550752220499</v>
      </c>
      <c r="W11" s="17"/>
      <c r="X11" s="17">
        <v>0.59180801659054605</v>
      </c>
      <c r="Y11" s="17">
        <v>0.59635505179908499</v>
      </c>
      <c r="Z11" s="17">
        <v>0.58060335525495799</v>
      </c>
      <c r="AA11" s="17">
        <v>0.49800893513706901</v>
      </c>
      <c r="AB11" s="17">
        <v>0.384147453711012</v>
      </c>
      <c r="AC11" s="17"/>
      <c r="AD11" s="17">
        <v>0.59522389369367301</v>
      </c>
    </row>
    <row r="12" spans="2:30" x14ac:dyDescent="0.35">
      <c r="B12" s="18" t="s">
        <v>50</v>
      </c>
      <c r="C12" s="19">
        <v>7.8854676473406604E-2</v>
      </c>
      <c r="D12" s="19">
        <v>7.7802544295036205E-2</v>
      </c>
      <c r="E12" s="19">
        <v>8.17766934686327E-2</v>
      </c>
      <c r="F12" s="19"/>
      <c r="G12" s="19">
        <v>5.9194339587961803E-2</v>
      </c>
      <c r="H12" s="19">
        <v>8.6393255465883306E-2</v>
      </c>
      <c r="I12" s="19">
        <v>8.9148721199951597E-2</v>
      </c>
      <c r="J12" s="19"/>
      <c r="K12" s="19">
        <v>8.1351856599054195E-2</v>
      </c>
      <c r="L12" s="19">
        <v>7.39274116450096E-2</v>
      </c>
      <c r="M12" s="19">
        <v>7.4645384990992797E-2</v>
      </c>
      <c r="N12" s="19">
        <v>0.143050618565154</v>
      </c>
      <c r="O12" s="19">
        <v>4.1177826129741898E-2</v>
      </c>
      <c r="P12" s="19">
        <v>5.7859927648621599E-2</v>
      </c>
      <c r="Q12" s="19">
        <v>9.3520550169350306E-2</v>
      </c>
      <c r="R12" s="19">
        <v>9.5865848375194296E-2</v>
      </c>
      <c r="S12" s="19">
        <v>6.7224877434775093E-2</v>
      </c>
      <c r="T12" s="19">
        <v>4.6216769904611703E-2</v>
      </c>
      <c r="U12" s="19">
        <v>7.7694074656959503E-2</v>
      </c>
      <c r="V12" s="19">
        <v>0.144479019141869</v>
      </c>
      <c r="W12" s="19"/>
      <c r="X12" s="19">
        <v>7.8350170343631106E-2</v>
      </c>
      <c r="Y12" s="19">
        <v>6.1375534437285197E-2</v>
      </c>
      <c r="Z12" s="19">
        <v>0.105871270691777</v>
      </c>
      <c r="AA12" s="19">
        <v>7.3971169118009605E-2</v>
      </c>
      <c r="AB12" s="19">
        <v>0.13856419482658899</v>
      </c>
      <c r="AC12" s="19"/>
      <c r="AD12" s="19">
        <v>7.6029428760711504E-2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145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140</v>
      </c>
      <c r="C9" s="17">
        <v>8.1073514514957604E-2</v>
      </c>
      <c r="D9" s="17">
        <v>9.3476544093224201E-2</v>
      </c>
      <c r="E9" s="17">
        <v>6.76626645586276E-2</v>
      </c>
      <c r="F9" s="17"/>
      <c r="G9" s="17">
        <v>0.101583316597105</v>
      </c>
      <c r="H9" s="17">
        <v>6.3851169533298099E-2</v>
      </c>
      <c r="I9" s="17">
        <v>7.8982165528012904E-2</v>
      </c>
      <c r="J9" s="17"/>
      <c r="K9" s="17">
        <v>9.3959204578065197E-2</v>
      </c>
      <c r="L9" s="17">
        <v>6.2421804290409E-2</v>
      </c>
      <c r="M9" s="17">
        <v>0.105415226807185</v>
      </c>
      <c r="N9" s="17">
        <v>7.7150454631627896E-2</v>
      </c>
      <c r="O9" s="17">
        <v>0.106785909291188</v>
      </c>
      <c r="P9" s="17">
        <v>5.30782453698267E-2</v>
      </c>
      <c r="Q9" s="17">
        <v>7.06834890935229E-2</v>
      </c>
      <c r="R9" s="17">
        <v>9.5523154251587902E-2</v>
      </c>
      <c r="S9" s="17">
        <v>0.100002181793145</v>
      </c>
      <c r="T9" s="17">
        <v>9.14366439361326E-2</v>
      </c>
      <c r="U9" s="17">
        <v>2.2135649683268199E-2</v>
      </c>
      <c r="V9" s="17">
        <v>7.2239509570934293E-2</v>
      </c>
      <c r="W9" s="17"/>
      <c r="X9" s="17">
        <v>9.4740288473471795E-2</v>
      </c>
      <c r="Y9" s="17">
        <v>7.66449049258911E-2</v>
      </c>
      <c r="Z9" s="17">
        <v>8.0924354276267998E-2</v>
      </c>
      <c r="AA9" s="17">
        <v>0.104867562804382</v>
      </c>
      <c r="AB9" s="17">
        <v>0</v>
      </c>
      <c r="AC9" s="17"/>
      <c r="AD9" s="17">
        <v>9.4023330746539402E-2</v>
      </c>
    </row>
    <row r="10" spans="2:30" x14ac:dyDescent="0.35">
      <c r="B10" s="18" t="s">
        <v>141</v>
      </c>
      <c r="C10" s="17">
        <v>0.29535000699665798</v>
      </c>
      <c r="D10" s="17">
        <v>0.31930208031746998</v>
      </c>
      <c r="E10" s="17">
        <v>0.27283544240081498</v>
      </c>
      <c r="F10" s="17"/>
      <c r="G10" s="17">
        <v>0.33569213674827297</v>
      </c>
      <c r="H10" s="17">
        <v>0.271862789952176</v>
      </c>
      <c r="I10" s="17">
        <v>0.28163662730481298</v>
      </c>
      <c r="J10" s="17"/>
      <c r="K10" s="17">
        <v>0.326161131357255</v>
      </c>
      <c r="L10" s="17">
        <v>0.23354530359776801</v>
      </c>
      <c r="M10" s="17">
        <v>0.29277673966024897</v>
      </c>
      <c r="N10" s="17">
        <v>0.309728593328293</v>
      </c>
      <c r="O10" s="17">
        <v>0.29208241773516203</v>
      </c>
      <c r="P10" s="17">
        <v>0.30885420430006899</v>
      </c>
      <c r="Q10" s="17">
        <v>0.327546480291179</v>
      </c>
      <c r="R10" s="17">
        <v>0.27463062549166301</v>
      </c>
      <c r="S10" s="17">
        <v>0.28201233453095997</v>
      </c>
      <c r="T10" s="17">
        <v>0.273379599284168</v>
      </c>
      <c r="U10" s="17">
        <v>0.27554102113520201</v>
      </c>
      <c r="V10" s="17">
        <v>0.43778348957951602</v>
      </c>
      <c r="W10" s="17"/>
      <c r="X10" s="17">
        <v>0.27842135814666102</v>
      </c>
      <c r="Y10" s="17">
        <v>0.287299545203066</v>
      </c>
      <c r="Z10" s="17">
        <v>0.31549481118672301</v>
      </c>
      <c r="AA10" s="17">
        <v>0.300996095826221</v>
      </c>
      <c r="AB10" s="17">
        <v>0.306547865866241</v>
      </c>
      <c r="AC10" s="17"/>
      <c r="AD10" s="17">
        <v>0.28501245584549501</v>
      </c>
    </row>
    <row r="11" spans="2:30" x14ac:dyDescent="0.35">
      <c r="B11" s="18" t="s">
        <v>142</v>
      </c>
      <c r="C11" s="17">
        <v>0.56053614780440997</v>
      </c>
      <c r="D11" s="17">
        <v>0.53054726051148005</v>
      </c>
      <c r="E11" s="17">
        <v>0.588255902464909</v>
      </c>
      <c r="F11" s="17"/>
      <c r="G11" s="17">
        <v>0.51223013378116999</v>
      </c>
      <c r="H11" s="17">
        <v>0.60487774381446802</v>
      </c>
      <c r="I11" s="17">
        <v>0.56197031704538503</v>
      </c>
      <c r="J11" s="17"/>
      <c r="K11" s="17">
        <v>0.511965854128558</v>
      </c>
      <c r="L11" s="17">
        <v>0.62569316287746701</v>
      </c>
      <c r="M11" s="17">
        <v>0.55683614822312999</v>
      </c>
      <c r="N11" s="17">
        <v>0.52720453900653996</v>
      </c>
      <c r="O11" s="17">
        <v>0.54183270742651701</v>
      </c>
      <c r="P11" s="17">
        <v>0.60166039118570902</v>
      </c>
      <c r="Q11" s="17">
        <v>0.53478738278275295</v>
      </c>
      <c r="R11" s="17">
        <v>0.53444931447600397</v>
      </c>
      <c r="S11" s="17">
        <v>0.57064610095030599</v>
      </c>
      <c r="T11" s="17">
        <v>0.60418093404318696</v>
      </c>
      <c r="U11" s="17">
        <v>0.62033432459552995</v>
      </c>
      <c r="V11" s="17">
        <v>0.379856863568315</v>
      </c>
      <c r="W11" s="17"/>
      <c r="X11" s="17">
        <v>0.54804731300397702</v>
      </c>
      <c r="Y11" s="17">
        <v>0.59410196022399797</v>
      </c>
      <c r="Z11" s="17">
        <v>0.52734478743804503</v>
      </c>
      <c r="AA11" s="17">
        <v>0.53512465555523303</v>
      </c>
      <c r="AB11" s="17">
        <v>0.55213112475066395</v>
      </c>
      <c r="AC11" s="17"/>
      <c r="AD11" s="17">
        <v>0.55297193176581305</v>
      </c>
    </row>
    <row r="12" spans="2:30" x14ac:dyDescent="0.35">
      <c r="B12" s="18" t="s">
        <v>50</v>
      </c>
      <c r="C12" s="19">
        <v>6.3040330683974397E-2</v>
      </c>
      <c r="D12" s="19">
        <v>5.6674115077825798E-2</v>
      </c>
      <c r="E12" s="19">
        <v>7.1245990575648496E-2</v>
      </c>
      <c r="F12" s="19"/>
      <c r="G12" s="19">
        <v>5.0494412873453298E-2</v>
      </c>
      <c r="H12" s="19">
        <v>5.9408296700057601E-2</v>
      </c>
      <c r="I12" s="19">
        <v>7.7410890121788603E-2</v>
      </c>
      <c r="J12" s="19"/>
      <c r="K12" s="19">
        <v>6.7913809936121394E-2</v>
      </c>
      <c r="L12" s="19">
        <v>7.8339729234355698E-2</v>
      </c>
      <c r="M12" s="19">
        <v>4.4971885309435397E-2</v>
      </c>
      <c r="N12" s="19">
        <v>8.5916413033539599E-2</v>
      </c>
      <c r="O12" s="19">
        <v>5.9298965547132598E-2</v>
      </c>
      <c r="P12" s="19">
        <v>3.6407159144395199E-2</v>
      </c>
      <c r="Q12" s="19">
        <v>6.69826478325454E-2</v>
      </c>
      <c r="R12" s="19">
        <v>9.5396905780744695E-2</v>
      </c>
      <c r="S12" s="19">
        <v>4.7339382725588901E-2</v>
      </c>
      <c r="T12" s="19">
        <v>3.1002822736512701E-2</v>
      </c>
      <c r="U12" s="19">
        <v>8.1989004586000197E-2</v>
      </c>
      <c r="V12" s="19">
        <v>0.110120137281235</v>
      </c>
      <c r="W12" s="19"/>
      <c r="X12" s="19">
        <v>7.8791040375890006E-2</v>
      </c>
      <c r="Y12" s="19">
        <v>4.1953589647045403E-2</v>
      </c>
      <c r="Z12" s="19">
        <v>7.6236047098964393E-2</v>
      </c>
      <c r="AA12" s="19">
        <v>5.90116858141643E-2</v>
      </c>
      <c r="AB12" s="19">
        <v>0.141321009383095</v>
      </c>
      <c r="AC12" s="19"/>
      <c r="AD12" s="19">
        <v>6.7992281642152499E-2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146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140</v>
      </c>
      <c r="C9" s="17">
        <v>6.2863404050570101E-2</v>
      </c>
      <c r="D9" s="17">
        <v>7.0828147720573595E-2</v>
      </c>
      <c r="E9" s="17">
        <v>5.5840322619903897E-2</v>
      </c>
      <c r="F9" s="17"/>
      <c r="G9" s="17">
        <v>6.3356563724735901E-2</v>
      </c>
      <c r="H9" s="17">
        <v>5.58690100152653E-2</v>
      </c>
      <c r="I9" s="17">
        <v>6.8893744992863395E-2</v>
      </c>
      <c r="J9" s="17"/>
      <c r="K9" s="17">
        <v>6.0815922125408997E-2</v>
      </c>
      <c r="L9" s="17">
        <v>3.8910260425387498E-2</v>
      </c>
      <c r="M9" s="17">
        <v>0.110199268323337</v>
      </c>
      <c r="N9" s="17">
        <v>7.5091377846595697E-2</v>
      </c>
      <c r="O9" s="17">
        <v>5.8965647004973899E-2</v>
      </c>
      <c r="P9" s="17">
        <v>6.3654403014874503E-2</v>
      </c>
      <c r="Q9" s="17">
        <v>8.7686545654202405E-2</v>
      </c>
      <c r="R9" s="17">
        <v>7.2641846885201006E-2</v>
      </c>
      <c r="S9" s="17">
        <v>6.7133383323868201E-2</v>
      </c>
      <c r="T9" s="17">
        <v>4.0312914543139802E-2</v>
      </c>
      <c r="U9" s="17">
        <v>2.2135649683268199E-2</v>
      </c>
      <c r="V9" s="17">
        <v>4.1653842213640997E-2</v>
      </c>
      <c r="W9" s="17"/>
      <c r="X9" s="17">
        <v>7.3994678235639003E-2</v>
      </c>
      <c r="Y9" s="17">
        <v>4.8787826708481002E-2</v>
      </c>
      <c r="Z9" s="17">
        <v>6.7322458791147899E-2</v>
      </c>
      <c r="AA9" s="17">
        <v>0.15061988704083901</v>
      </c>
      <c r="AB9" s="17">
        <v>0</v>
      </c>
      <c r="AC9" s="17"/>
      <c r="AD9" s="17">
        <v>7.0347171196764799E-2</v>
      </c>
    </row>
    <row r="10" spans="2:30" x14ac:dyDescent="0.35">
      <c r="B10" s="18" t="s">
        <v>141</v>
      </c>
      <c r="C10" s="17">
        <v>0.33183539218458002</v>
      </c>
      <c r="D10" s="17">
        <v>0.36932476437358902</v>
      </c>
      <c r="E10" s="17">
        <v>0.29064558993199602</v>
      </c>
      <c r="F10" s="17"/>
      <c r="G10" s="17">
        <v>0.37615910050694301</v>
      </c>
      <c r="H10" s="17">
        <v>0.28114229256701401</v>
      </c>
      <c r="I10" s="17">
        <v>0.33976659029205902</v>
      </c>
      <c r="J10" s="17"/>
      <c r="K10" s="17">
        <v>0.35935568350279901</v>
      </c>
      <c r="L10" s="17">
        <v>0.31711188343407698</v>
      </c>
      <c r="M10" s="17">
        <v>0.304668804226575</v>
      </c>
      <c r="N10" s="17">
        <v>0.31497775948836998</v>
      </c>
      <c r="O10" s="17">
        <v>0.37428323367384603</v>
      </c>
      <c r="P10" s="17">
        <v>0.34675141796026498</v>
      </c>
      <c r="Q10" s="17">
        <v>0.37049485044994901</v>
      </c>
      <c r="R10" s="17">
        <v>0.31976325739008199</v>
      </c>
      <c r="S10" s="17">
        <v>0.289679170527467</v>
      </c>
      <c r="T10" s="17">
        <v>0.323157908523938</v>
      </c>
      <c r="U10" s="17">
        <v>0.26634146858664198</v>
      </c>
      <c r="V10" s="17">
        <v>0.43401027507617601</v>
      </c>
      <c r="W10" s="17"/>
      <c r="X10" s="17">
        <v>0.31781384257822598</v>
      </c>
      <c r="Y10" s="17">
        <v>0.32190560175424998</v>
      </c>
      <c r="Z10" s="17">
        <v>0.34185843346265399</v>
      </c>
      <c r="AA10" s="17">
        <v>0.36454687758880999</v>
      </c>
      <c r="AB10" s="17">
        <v>0.47728835146239901</v>
      </c>
      <c r="AC10" s="17"/>
      <c r="AD10" s="17">
        <v>0.31761292594495</v>
      </c>
    </row>
    <row r="11" spans="2:30" x14ac:dyDescent="0.35">
      <c r="B11" s="18" t="s">
        <v>142</v>
      </c>
      <c r="C11" s="17">
        <v>0.53587570930602302</v>
      </c>
      <c r="D11" s="17">
        <v>0.49017079479731401</v>
      </c>
      <c r="E11" s="17">
        <v>0.58276651123455203</v>
      </c>
      <c r="F11" s="17"/>
      <c r="G11" s="17">
        <v>0.50233091502570604</v>
      </c>
      <c r="H11" s="17">
        <v>0.60087826548508005</v>
      </c>
      <c r="I11" s="17">
        <v>0.50525857529116402</v>
      </c>
      <c r="J11" s="17"/>
      <c r="K11" s="17">
        <v>0.51552629625916202</v>
      </c>
      <c r="L11" s="17">
        <v>0.553797351170633</v>
      </c>
      <c r="M11" s="17">
        <v>0.48891362322843801</v>
      </c>
      <c r="N11" s="17">
        <v>0.53754240172212797</v>
      </c>
      <c r="O11" s="17">
        <v>0.52584280400779404</v>
      </c>
      <c r="P11" s="17">
        <v>0.55084677353245703</v>
      </c>
      <c r="Q11" s="17">
        <v>0.45177332866591902</v>
      </c>
      <c r="R11" s="17">
        <v>0.50531891534603202</v>
      </c>
      <c r="S11" s="17">
        <v>0.57906127035227895</v>
      </c>
      <c r="T11" s="17">
        <v>0.57647661570507402</v>
      </c>
      <c r="U11" s="17">
        <v>0.670710015785691</v>
      </c>
      <c r="V11" s="17">
        <v>0.452096373139249</v>
      </c>
      <c r="W11" s="17"/>
      <c r="X11" s="17">
        <v>0.52485278616276199</v>
      </c>
      <c r="Y11" s="17">
        <v>0.57476891015405296</v>
      </c>
      <c r="Z11" s="17">
        <v>0.51307889986794197</v>
      </c>
      <c r="AA11" s="17">
        <v>0.40972973225078901</v>
      </c>
      <c r="AB11" s="17">
        <v>0.52271164853760099</v>
      </c>
      <c r="AC11" s="17"/>
      <c r="AD11" s="17">
        <v>0.53970341289896195</v>
      </c>
    </row>
    <row r="12" spans="2:30" x14ac:dyDescent="0.35">
      <c r="B12" s="18" t="s">
        <v>50</v>
      </c>
      <c r="C12" s="19">
        <v>6.9425494458826301E-2</v>
      </c>
      <c r="D12" s="19">
        <v>6.9676293108523593E-2</v>
      </c>
      <c r="E12" s="19">
        <v>7.0747576213548699E-2</v>
      </c>
      <c r="F12" s="19"/>
      <c r="G12" s="19">
        <v>5.8153420742615501E-2</v>
      </c>
      <c r="H12" s="19">
        <v>6.2110431932640903E-2</v>
      </c>
      <c r="I12" s="19">
        <v>8.6081089423913806E-2</v>
      </c>
      <c r="J12" s="19"/>
      <c r="K12" s="19">
        <v>6.4302098112629102E-2</v>
      </c>
      <c r="L12" s="19">
        <v>9.01805049699025E-2</v>
      </c>
      <c r="M12" s="19">
        <v>9.6218304221649203E-2</v>
      </c>
      <c r="N12" s="19">
        <v>7.2388460942906505E-2</v>
      </c>
      <c r="O12" s="19">
        <v>4.0908315313385603E-2</v>
      </c>
      <c r="P12" s="19">
        <v>3.8747405492402902E-2</v>
      </c>
      <c r="Q12" s="19">
        <v>9.0045275229929694E-2</v>
      </c>
      <c r="R12" s="19">
        <v>0.102275980378685</v>
      </c>
      <c r="S12" s="19">
        <v>6.4126175796386395E-2</v>
      </c>
      <c r="T12" s="19">
        <v>6.0052561227847898E-2</v>
      </c>
      <c r="U12" s="19">
        <v>4.0812865944398903E-2</v>
      </c>
      <c r="V12" s="19">
        <v>7.2239509570934293E-2</v>
      </c>
      <c r="W12" s="19"/>
      <c r="X12" s="19">
        <v>8.3338693023373003E-2</v>
      </c>
      <c r="Y12" s="19">
        <v>5.4537661383216397E-2</v>
      </c>
      <c r="Z12" s="19">
        <v>7.7740207878255696E-2</v>
      </c>
      <c r="AA12" s="19">
        <v>7.5103503119561696E-2</v>
      </c>
      <c r="AB12" s="19">
        <v>0</v>
      </c>
      <c r="AC12" s="19"/>
      <c r="AD12" s="19">
        <v>7.2336489959323402E-2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147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140</v>
      </c>
      <c r="C9" s="17">
        <v>7.3332271888381498E-2</v>
      </c>
      <c r="D9" s="17">
        <v>9.1831476532150597E-2</v>
      </c>
      <c r="E9" s="17">
        <v>5.5357297565683798E-2</v>
      </c>
      <c r="F9" s="17"/>
      <c r="G9" s="17">
        <v>5.9514759405205599E-2</v>
      </c>
      <c r="H9" s="17">
        <v>7.1328861490294604E-2</v>
      </c>
      <c r="I9" s="17">
        <v>8.7314230869004694E-2</v>
      </c>
      <c r="J9" s="17"/>
      <c r="K9" s="17">
        <v>7.0829440320370904E-2</v>
      </c>
      <c r="L9" s="17">
        <v>0.100448413708645</v>
      </c>
      <c r="M9" s="17">
        <v>9.6121129458413099E-2</v>
      </c>
      <c r="N9" s="17">
        <v>5.6778835852412099E-2</v>
      </c>
      <c r="O9" s="17">
        <v>7.4332854169033194E-2</v>
      </c>
      <c r="P9" s="17">
        <v>9.04402309142774E-2</v>
      </c>
      <c r="Q9" s="17">
        <v>8.0952254161948595E-2</v>
      </c>
      <c r="R9" s="17">
        <v>4.5290701552163401E-2</v>
      </c>
      <c r="S9" s="17">
        <v>6.9590274297254603E-2</v>
      </c>
      <c r="T9" s="17">
        <v>3.1980338640335199E-2</v>
      </c>
      <c r="U9" s="17">
        <v>1.8622240704881599E-2</v>
      </c>
      <c r="V9" s="17">
        <v>0.122762392591934</v>
      </c>
      <c r="W9" s="17"/>
      <c r="X9" s="17">
        <v>5.9505388766246503E-2</v>
      </c>
      <c r="Y9" s="17">
        <v>6.7768699948402705E-2</v>
      </c>
      <c r="Z9" s="17">
        <v>7.8334105324166695E-2</v>
      </c>
      <c r="AA9" s="17">
        <v>0.120506645264922</v>
      </c>
      <c r="AB9" s="17">
        <v>0</v>
      </c>
      <c r="AC9" s="17"/>
      <c r="AD9" s="17">
        <v>7.9064479721423594E-2</v>
      </c>
    </row>
    <row r="10" spans="2:30" x14ac:dyDescent="0.35">
      <c r="B10" s="18" t="s">
        <v>141</v>
      </c>
      <c r="C10" s="17">
        <v>0.27321688229508301</v>
      </c>
      <c r="D10" s="17">
        <v>0.29823353509874401</v>
      </c>
      <c r="E10" s="17">
        <v>0.24897919904752</v>
      </c>
      <c r="F10" s="17"/>
      <c r="G10" s="17">
        <v>0.25927720983434899</v>
      </c>
      <c r="H10" s="17">
        <v>0.27395648363456299</v>
      </c>
      <c r="I10" s="17">
        <v>0.284771358597253</v>
      </c>
      <c r="J10" s="17"/>
      <c r="K10" s="17">
        <v>0.31889294336583901</v>
      </c>
      <c r="L10" s="17">
        <v>0.27964286404430999</v>
      </c>
      <c r="M10" s="17">
        <v>0.20425636605767999</v>
      </c>
      <c r="N10" s="17">
        <v>0.230664496654089</v>
      </c>
      <c r="O10" s="17">
        <v>0.32800914266983999</v>
      </c>
      <c r="P10" s="17">
        <v>0.32018737575259099</v>
      </c>
      <c r="Q10" s="17">
        <v>0.24733008242653801</v>
      </c>
      <c r="R10" s="17">
        <v>0.32254203531825698</v>
      </c>
      <c r="S10" s="17">
        <v>0.218256533322224</v>
      </c>
      <c r="T10" s="17">
        <v>0.33663830528845701</v>
      </c>
      <c r="U10" s="17">
        <v>0.22573675156033801</v>
      </c>
      <c r="V10" s="17">
        <v>0.183919902984754</v>
      </c>
      <c r="W10" s="17"/>
      <c r="X10" s="17">
        <v>0.29104916262561997</v>
      </c>
      <c r="Y10" s="17">
        <v>0.26658418151417101</v>
      </c>
      <c r="Z10" s="17">
        <v>0.27845692421415802</v>
      </c>
      <c r="AA10" s="17">
        <v>0.22933626778399499</v>
      </c>
      <c r="AB10" s="17">
        <v>0.66739677120168195</v>
      </c>
      <c r="AC10" s="17"/>
      <c r="AD10" s="17">
        <v>0.26218268221290902</v>
      </c>
    </row>
    <row r="11" spans="2:30" x14ac:dyDescent="0.35">
      <c r="B11" s="18" t="s">
        <v>142</v>
      </c>
      <c r="C11" s="17">
        <v>0.58644927555214799</v>
      </c>
      <c r="D11" s="17">
        <v>0.54035231750984902</v>
      </c>
      <c r="E11" s="17">
        <v>0.62987094159922696</v>
      </c>
      <c r="F11" s="17"/>
      <c r="G11" s="17">
        <v>0.62339700510820595</v>
      </c>
      <c r="H11" s="17">
        <v>0.57890369533874897</v>
      </c>
      <c r="I11" s="17">
        <v>0.56098475143219795</v>
      </c>
      <c r="J11" s="17"/>
      <c r="K11" s="17">
        <v>0.53354675668830998</v>
      </c>
      <c r="L11" s="17">
        <v>0.53752192435561197</v>
      </c>
      <c r="M11" s="17">
        <v>0.62516428234544097</v>
      </c>
      <c r="N11" s="17">
        <v>0.64495279645414305</v>
      </c>
      <c r="O11" s="17">
        <v>0.490480417953087</v>
      </c>
      <c r="P11" s="17">
        <v>0.57043021997092302</v>
      </c>
      <c r="Q11" s="17">
        <v>0.60076618587075004</v>
      </c>
      <c r="R11" s="17">
        <v>0.58206105890099802</v>
      </c>
      <c r="S11" s="17">
        <v>0.65980184694789201</v>
      </c>
      <c r="T11" s="17">
        <v>0.57270695068822297</v>
      </c>
      <c r="U11" s="17">
        <v>0.69227424385366199</v>
      </c>
      <c r="V11" s="17">
        <v>0.62107819485237803</v>
      </c>
      <c r="W11" s="17"/>
      <c r="X11" s="17">
        <v>0.58904989719499301</v>
      </c>
      <c r="Y11" s="17">
        <v>0.60858223411683299</v>
      </c>
      <c r="Z11" s="17">
        <v>0.55418837057736803</v>
      </c>
      <c r="AA11" s="17">
        <v>0.59622882851194103</v>
      </c>
      <c r="AB11" s="17">
        <v>0.332603228798318</v>
      </c>
      <c r="AC11" s="17"/>
      <c r="AD11" s="17">
        <v>0.58989669312609305</v>
      </c>
    </row>
    <row r="12" spans="2:30" x14ac:dyDescent="0.35">
      <c r="B12" s="18" t="s">
        <v>50</v>
      </c>
      <c r="C12" s="19">
        <v>6.7001570264387494E-2</v>
      </c>
      <c r="D12" s="19">
        <v>6.9582670859256304E-2</v>
      </c>
      <c r="E12" s="19">
        <v>6.5792561787569204E-2</v>
      </c>
      <c r="F12" s="19"/>
      <c r="G12" s="19">
        <v>5.7811025652239403E-2</v>
      </c>
      <c r="H12" s="19">
        <v>7.5810959536393302E-2</v>
      </c>
      <c r="I12" s="19">
        <v>6.69296591015449E-2</v>
      </c>
      <c r="J12" s="19"/>
      <c r="K12" s="19">
        <v>7.6730859625479902E-2</v>
      </c>
      <c r="L12" s="19">
        <v>8.2386797891432995E-2</v>
      </c>
      <c r="M12" s="19">
        <v>7.4458222138466104E-2</v>
      </c>
      <c r="N12" s="19">
        <v>6.7603871039355903E-2</v>
      </c>
      <c r="O12" s="19">
        <v>0.10717758520803999</v>
      </c>
      <c r="P12" s="19">
        <v>1.8942173362208201E-2</v>
      </c>
      <c r="Q12" s="19">
        <v>7.0951477540762795E-2</v>
      </c>
      <c r="R12" s="19">
        <v>5.0106204228581301E-2</v>
      </c>
      <c r="S12" s="19">
        <v>5.2351345432629197E-2</v>
      </c>
      <c r="T12" s="19">
        <v>5.8674405382984997E-2</v>
      </c>
      <c r="U12" s="19">
        <v>6.3366763881118601E-2</v>
      </c>
      <c r="V12" s="19">
        <v>7.2239509570934293E-2</v>
      </c>
      <c r="W12" s="19"/>
      <c r="X12" s="19">
        <v>6.0395551413140902E-2</v>
      </c>
      <c r="Y12" s="19">
        <v>5.70648844205933E-2</v>
      </c>
      <c r="Z12" s="19">
        <v>8.9020599884307106E-2</v>
      </c>
      <c r="AA12" s="19">
        <v>5.3928258439142597E-2</v>
      </c>
      <c r="AB12" s="19">
        <v>0</v>
      </c>
      <c r="AC12" s="19"/>
      <c r="AD12" s="19">
        <v>6.8856144939574204E-2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J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0" width="20.7265625" customWidth="1"/>
  </cols>
  <sheetData>
    <row r="2" spans="2:10" ht="40" customHeight="1" x14ac:dyDescent="0.35">
      <c r="D2" s="33" t="s">
        <v>162</v>
      </c>
      <c r="E2" s="29"/>
      <c r="F2" s="29"/>
      <c r="G2" s="29"/>
      <c r="H2" s="29"/>
      <c r="I2" s="29"/>
      <c r="J2" s="29"/>
    </row>
    <row r="6" spans="2:10" ht="50.15" customHeight="1" x14ac:dyDescent="0.35">
      <c r="B6" s="20" t="s">
        <v>14</v>
      </c>
      <c r="C6" s="20" t="s">
        <v>148</v>
      </c>
      <c r="D6" s="20" t="s">
        <v>149</v>
      </c>
      <c r="E6" s="20" t="s">
        <v>150</v>
      </c>
      <c r="F6" s="20" t="s">
        <v>151</v>
      </c>
      <c r="G6" s="20" t="s">
        <v>152</v>
      </c>
      <c r="H6" s="20" t="s">
        <v>153</v>
      </c>
      <c r="I6" s="20" t="s">
        <v>154</v>
      </c>
    </row>
    <row r="7" spans="2:10" x14ac:dyDescent="0.35">
      <c r="B7" s="18" t="s">
        <v>155</v>
      </c>
      <c r="C7" s="17">
        <v>0.27517710527363498</v>
      </c>
      <c r="D7" s="17">
        <v>0.184057293015156</v>
      </c>
      <c r="E7" s="17">
        <v>0.22130059566881799</v>
      </c>
      <c r="F7" s="17">
        <v>9.5181260544880603E-2</v>
      </c>
      <c r="G7" s="17">
        <v>0.116479445591723</v>
      </c>
      <c r="H7" s="17">
        <v>8.0965356107506894E-2</v>
      </c>
      <c r="I7" s="17">
        <v>6.5630364148742307E-2</v>
      </c>
    </row>
    <row r="8" spans="2:10" x14ac:dyDescent="0.35">
      <c r="B8" s="18" t="s">
        <v>156</v>
      </c>
      <c r="C8" s="17">
        <v>0.379408573312638</v>
      </c>
      <c r="D8" s="17">
        <v>0.34524268820010401</v>
      </c>
      <c r="E8" s="17">
        <v>0.32627630508391098</v>
      </c>
      <c r="F8" s="17">
        <v>0.28111092813643901</v>
      </c>
      <c r="G8" s="17">
        <v>0.28325071628592802</v>
      </c>
      <c r="H8" s="17">
        <v>0.291821783725979</v>
      </c>
      <c r="I8" s="17">
        <v>0.14123208690057301</v>
      </c>
    </row>
    <row r="9" spans="2:10" x14ac:dyDescent="0.35">
      <c r="B9" s="18" t="s">
        <v>157</v>
      </c>
      <c r="C9" s="17">
        <v>0.174699046905025</v>
      </c>
      <c r="D9" s="17">
        <v>0.219564585982229</v>
      </c>
      <c r="E9" s="17">
        <v>0.23779665088997301</v>
      </c>
      <c r="F9" s="17">
        <v>0.33924188024275598</v>
      </c>
      <c r="G9" s="17">
        <v>0.28596840793970801</v>
      </c>
      <c r="H9" s="17">
        <v>0.35640484911470099</v>
      </c>
      <c r="I9" s="17">
        <v>0.33778643533291902</v>
      </c>
    </row>
    <row r="10" spans="2:10" x14ac:dyDescent="0.35">
      <c r="B10" s="18" t="s">
        <v>158</v>
      </c>
      <c r="C10" s="17">
        <v>6.0083050878701298E-2</v>
      </c>
      <c r="D10" s="17">
        <v>0.104257364366185</v>
      </c>
      <c r="E10" s="17">
        <v>8.87837165744466E-2</v>
      </c>
      <c r="F10" s="17">
        <v>0.17590823775898101</v>
      </c>
      <c r="G10" s="17">
        <v>0.24138040117776899</v>
      </c>
      <c r="H10" s="17">
        <v>0.184657998787053</v>
      </c>
      <c r="I10" s="17">
        <v>0.342952453008393</v>
      </c>
    </row>
    <row r="11" spans="2:10" x14ac:dyDescent="0.35">
      <c r="B11" s="18" t="s">
        <v>50</v>
      </c>
      <c r="C11" s="17">
        <v>0.11063222363</v>
      </c>
      <c r="D11" s="17">
        <v>0.146878068436326</v>
      </c>
      <c r="E11" s="17">
        <v>0.12584273178285099</v>
      </c>
      <c r="F11" s="17">
        <v>0.108557693316944</v>
      </c>
      <c r="G11" s="17">
        <v>7.2921029004872406E-2</v>
      </c>
      <c r="H11" s="17">
        <v>8.6150012264760198E-2</v>
      </c>
      <c r="I11" s="17">
        <v>0.11239866060937199</v>
      </c>
    </row>
    <row r="12" spans="2:10" x14ac:dyDescent="0.35">
      <c r="B12" s="23" t="s">
        <v>159</v>
      </c>
      <c r="C12" s="21">
        <v>0.65458567858627303</v>
      </c>
      <c r="D12" s="21">
        <v>0.52929998121526001</v>
      </c>
      <c r="E12" s="21">
        <v>0.54757690075273002</v>
      </c>
      <c r="F12" s="21">
        <v>0.37629218868131897</v>
      </c>
      <c r="G12" s="21">
        <v>0.39973016187765098</v>
      </c>
      <c r="H12" s="21">
        <v>0.37278713983348599</v>
      </c>
      <c r="I12" s="21">
        <v>0.206862451049315</v>
      </c>
    </row>
    <row r="13" spans="2:10" x14ac:dyDescent="0.35">
      <c r="B13" s="23" t="s">
        <v>160</v>
      </c>
      <c r="C13" s="21">
        <v>0.234782097783726</v>
      </c>
      <c r="D13" s="21">
        <v>0.32382195034841399</v>
      </c>
      <c r="E13" s="21">
        <v>0.32658036746441899</v>
      </c>
      <c r="F13" s="21">
        <v>0.51515011800173705</v>
      </c>
      <c r="G13" s="21">
        <v>0.52734880911747695</v>
      </c>
      <c r="H13" s="21">
        <v>0.54106284790175396</v>
      </c>
      <c r="I13" s="21">
        <v>0.68073888834131202</v>
      </c>
    </row>
    <row r="14" spans="2:10" x14ac:dyDescent="0.35">
      <c r="B14" s="23" t="s">
        <v>161</v>
      </c>
      <c r="C14" s="22">
        <v>0.41980358080254698</v>
      </c>
      <c r="D14" s="22">
        <v>0.20547803086684599</v>
      </c>
      <c r="E14" s="22">
        <v>0.22099653328831001</v>
      </c>
      <c r="F14" s="22">
        <v>-0.13885792932041799</v>
      </c>
      <c r="G14" s="22">
        <v>-0.12761864723982699</v>
      </c>
      <c r="H14" s="22">
        <v>-0.168275708068268</v>
      </c>
      <c r="I14" s="22">
        <v>-0.47387643729199702</v>
      </c>
    </row>
    <row r="15" spans="2:10" x14ac:dyDescent="0.35">
      <c r="B15" s="16"/>
      <c r="C15" s="16"/>
      <c r="D15" s="16"/>
      <c r="E15" s="16"/>
      <c r="F15" s="16"/>
      <c r="G15" s="16"/>
      <c r="H15" s="16"/>
      <c r="I15" s="16"/>
    </row>
    <row r="16" spans="2:10" x14ac:dyDescent="0.35">
      <c r="B16" t="s">
        <v>53</v>
      </c>
    </row>
    <row r="17" spans="2:2" x14ac:dyDescent="0.35">
      <c r="B17" t="s">
        <v>54</v>
      </c>
    </row>
    <row r="21" spans="2:2" x14ac:dyDescent="0.35">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0.27517710527363498</v>
      </c>
      <c r="D9" s="17">
        <v>0.28507024836943401</v>
      </c>
      <c r="E9" s="17">
        <v>0.26730115961080297</v>
      </c>
      <c r="F9" s="17"/>
      <c r="G9" s="17">
        <v>0.24573715907308599</v>
      </c>
      <c r="H9" s="17">
        <v>0.235138796217124</v>
      </c>
      <c r="I9" s="17">
        <v>0.33802114516276399</v>
      </c>
      <c r="J9" s="17"/>
      <c r="K9" s="17">
        <v>0.28658475979717601</v>
      </c>
      <c r="L9" s="17">
        <v>0.29467619491326202</v>
      </c>
      <c r="M9" s="17">
        <v>0.27689024668763801</v>
      </c>
      <c r="N9" s="17">
        <v>0.21252070330952</v>
      </c>
      <c r="O9" s="17">
        <v>0.17284618481767</v>
      </c>
      <c r="P9" s="17">
        <v>0.36426505027602701</v>
      </c>
      <c r="Q9" s="17">
        <v>0.34762738751793898</v>
      </c>
      <c r="R9" s="17">
        <v>0.42148210141585801</v>
      </c>
      <c r="S9" s="17">
        <v>0.26189489218433798</v>
      </c>
      <c r="T9" s="17">
        <v>0.25755099116751601</v>
      </c>
      <c r="U9" s="17">
        <v>0.162503622938974</v>
      </c>
      <c r="V9" s="17">
        <v>0.16709254837293999</v>
      </c>
      <c r="W9" s="17"/>
      <c r="X9" s="17">
        <v>0.25956947460716001</v>
      </c>
      <c r="Y9" s="17">
        <v>0.25864043830878097</v>
      </c>
      <c r="Z9" s="17">
        <v>0.33211136069691799</v>
      </c>
      <c r="AA9" s="17">
        <v>0.26881495385861398</v>
      </c>
      <c r="AB9" s="17">
        <v>0.55213112475066395</v>
      </c>
      <c r="AC9" s="17"/>
      <c r="AD9" s="17">
        <v>0.26938837287718798</v>
      </c>
    </row>
    <row r="10" spans="2:30" x14ac:dyDescent="0.35">
      <c r="B10" s="18" t="s">
        <v>156</v>
      </c>
      <c r="C10" s="17">
        <v>0.379408573312638</v>
      </c>
      <c r="D10" s="17">
        <v>0.37232568871152899</v>
      </c>
      <c r="E10" s="17">
        <v>0.39327038398145098</v>
      </c>
      <c r="F10" s="17"/>
      <c r="G10" s="17">
        <v>0.37504601070886601</v>
      </c>
      <c r="H10" s="17">
        <v>0.41427344019244799</v>
      </c>
      <c r="I10" s="17">
        <v>0.35102104672023599</v>
      </c>
      <c r="J10" s="17"/>
      <c r="K10" s="17">
        <v>0.36519438997480203</v>
      </c>
      <c r="L10" s="17">
        <v>0.38586980409721999</v>
      </c>
      <c r="M10" s="17">
        <v>0.36530066902068298</v>
      </c>
      <c r="N10" s="17">
        <v>0.358102438463752</v>
      </c>
      <c r="O10" s="17">
        <v>0.432504019323661</v>
      </c>
      <c r="P10" s="17">
        <v>0.35213935923822998</v>
      </c>
      <c r="Q10" s="17">
        <v>0.349148681338039</v>
      </c>
      <c r="R10" s="17">
        <v>0.28853449456952601</v>
      </c>
      <c r="S10" s="17">
        <v>0.42628953811874298</v>
      </c>
      <c r="T10" s="17">
        <v>0.33080833161561801</v>
      </c>
      <c r="U10" s="17">
        <v>0.46532435670404898</v>
      </c>
      <c r="V10" s="17">
        <v>0.49652997938041099</v>
      </c>
      <c r="W10" s="17"/>
      <c r="X10" s="17">
        <v>0.36981408738077698</v>
      </c>
      <c r="Y10" s="17">
        <v>0.39490489658588901</v>
      </c>
      <c r="Z10" s="17">
        <v>0.36014652298753702</v>
      </c>
      <c r="AA10" s="17">
        <v>0.35486195044246399</v>
      </c>
      <c r="AB10" s="17">
        <v>0.167983671039652</v>
      </c>
      <c r="AC10" s="17"/>
      <c r="AD10" s="17">
        <v>0.384018771718178</v>
      </c>
    </row>
    <row r="11" spans="2:30" x14ac:dyDescent="0.35">
      <c r="B11" s="18" t="s">
        <v>157</v>
      </c>
      <c r="C11" s="17">
        <v>0.174699046905025</v>
      </c>
      <c r="D11" s="17">
        <v>0.19046963710123499</v>
      </c>
      <c r="E11" s="17">
        <v>0.15420322868736699</v>
      </c>
      <c r="F11" s="17"/>
      <c r="G11" s="17">
        <v>0.17857570271481801</v>
      </c>
      <c r="H11" s="17">
        <v>0.16912531829375799</v>
      </c>
      <c r="I11" s="17">
        <v>0.17644615722103599</v>
      </c>
      <c r="J11" s="17"/>
      <c r="K11" s="17">
        <v>0.197705327526286</v>
      </c>
      <c r="L11" s="17">
        <v>0.189213924679939</v>
      </c>
      <c r="M11" s="17">
        <v>0.17165775191541999</v>
      </c>
      <c r="N11" s="17">
        <v>0.10723188129462401</v>
      </c>
      <c r="O11" s="17">
        <v>0.18827719970753201</v>
      </c>
      <c r="P11" s="17">
        <v>0.107694537168104</v>
      </c>
      <c r="Q11" s="17">
        <v>0.151132835481429</v>
      </c>
      <c r="R11" s="17">
        <v>0.19893305831583899</v>
      </c>
      <c r="S11" s="17">
        <v>0.173913386787792</v>
      </c>
      <c r="T11" s="17">
        <v>0.22071735492583699</v>
      </c>
      <c r="U11" s="17">
        <v>0.26779474354110699</v>
      </c>
      <c r="V11" s="17">
        <v>0.148935823412228</v>
      </c>
      <c r="W11" s="17"/>
      <c r="X11" s="17">
        <v>0.18862051043657599</v>
      </c>
      <c r="Y11" s="17">
        <v>0.17983219990183799</v>
      </c>
      <c r="Z11" s="17">
        <v>0.126405829775355</v>
      </c>
      <c r="AA11" s="17">
        <v>0.24276761086477699</v>
      </c>
      <c r="AB11" s="17">
        <v>0.27988520420968399</v>
      </c>
      <c r="AC11" s="17"/>
      <c r="AD11" s="17">
        <v>0.177824289807161</v>
      </c>
    </row>
    <row r="12" spans="2:30" x14ac:dyDescent="0.35">
      <c r="B12" s="18" t="s">
        <v>158</v>
      </c>
      <c r="C12" s="17">
        <v>6.0083050878701298E-2</v>
      </c>
      <c r="D12" s="17">
        <v>5.9208022402113002E-2</v>
      </c>
      <c r="E12" s="17">
        <v>5.52552481479286E-2</v>
      </c>
      <c r="F12" s="17"/>
      <c r="G12" s="17">
        <v>6.4665321644502394E-2</v>
      </c>
      <c r="H12" s="17">
        <v>7.4064980341200501E-2</v>
      </c>
      <c r="I12" s="17">
        <v>4.3139929787052798E-2</v>
      </c>
      <c r="J12" s="17"/>
      <c r="K12" s="17">
        <v>5.64287999687186E-2</v>
      </c>
      <c r="L12" s="17">
        <v>1.51535655541253E-2</v>
      </c>
      <c r="M12" s="17">
        <v>6.0369340809280497E-2</v>
      </c>
      <c r="N12" s="17">
        <v>0.14701828146556201</v>
      </c>
      <c r="O12" s="17">
        <v>8.8687791415671E-2</v>
      </c>
      <c r="P12" s="17">
        <v>6.9276809460813299E-2</v>
      </c>
      <c r="Q12" s="17">
        <v>6.4826033671750605E-2</v>
      </c>
      <c r="R12" s="17">
        <v>0</v>
      </c>
      <c r="S12" s="17">
        <v>4.1999653503037401E-2</v>
      </c>
      <c r="T12" s="17">
        <v>6.11432528725534E-2</v>
      </c>
      <c r="U12" s="17">
        <v>4.3059154404094899E-2</v>
      </c>
      <c r="V12" s="17">
        <v>8.0159667635833903E-2</v>
      </c>
      <c r="W12" s="17"/>
      <c r="X12" s="17">
        <v>3.1536789865701499E-2</v>
      </c>
      <c r="Y12" s="17">
        <v>7.7716860497593507E-2</v>
      </c>
      <c r="Z12" s="17">
        <v>6.0766414305058497E-2</v>
      </c>
      <c r="AA12" s="17">
        <v>3.3748568140093402E-2</v>
      </c>
      <c r="AB12" s="17">
        <v>0</v>
      </c>
      <c r="AC12" s="17"/>
      <c r="AD12" s="17">
        <v>5.5965875964941403E-2</v>
      </c>
    </row>
    <row r="13" spans="2:30" x14ac:dyDescent="0.35">
      <c r="B13" s="18" t="s">
        <v>50</v>
      </c>
      <c r="C13" s="17">
        <v>0.11063222363</v>
      </c>
      <c r="D13" s="17">
        <v>9.2926403415689293E-2</v>
      </c>
      <c r="E13" s="17">
        <v>0.12996997957244999</v>
      </c>
      <c r="F13" s="17"/>
      <c r="G13" s="17">
        <v>0.13597580585872701</v>
      </c>
      <c r="H13" s="17">
        <v>0.10739746495546899</v>
      </c>
      <c r="I13" s="17">
        <v>9.1371721108910606E-2</v>
      </c>
      <c r="J13" s="17"/>
      <c r="K13" s="17">
        <v>9.4086722733016201E-2</v>
      </c>
      <c r="L13" s="17">
        <v>0.11508651075545399</v>
      </c>
      <c r="M13" s="17">
        <v>0.125781991566978</v>
      </c>
      <c r="N13" s="17">
        <v>0.175126695466543</v>
      </c>
      <c r="O13" s="17">
        <v>0.117684804735465</v>
      </c>
      <c r="P13" s="17">
        <v>0.10662424385682601</v>
      </c>
      <c r="Q13" s="17">
        <v>8.7265061990842593E-2</v>
      </c>
      <c r="R13" s="17">
        <v>9.1050345698776305E-2</v>
      </c>
      <c r="S13" s="17">
        <v>9.5902529406090106E-2</v>
      </c>
      <c r="T13" s="17">
        <v>0.129780069418477</v>
      </c>
      <c r="U13" s="17">
        <v>6.1318122411774E-2</v>
      </c>
      <c r="V13" s="17">
        <v>0.10728198119858701</v>
      </c>
      <c r="W13" s="17"/>
      <c r="X13" s="17">
        <v>0.150459137709786</v>
      </c>
      <c r="Y13" s="17">
        <v>8.8905604705898894E-2</v>
      </c>
      <c r="Z13" s="17">
        <v>0.12056987223513201</v>
      </c>
      <c r="AA13" s="17">
        <v>9.9806916694051395E-2</v>
      </c>
      <c r="AB13" s="17">
        <v>0</v>
      </c>
      <c r="AC13" s="17"/>
      <c r="AD13" s="17">
        <v>0.112802689632532</v>
      </c>
    </row>
    <row r="14" spans="2:30" x14ac:dyDescent="0.35">
      <c r="B14" s="18" t="s">
        <v>159</v>
      </c>
      <c r="C14" s="21">
        <v>0.65458567858627303</v>
      </c>
      <c r="D14" s="21">
        <v>0.657395937080963</v>
      </c>
      <c r="E14" s="21">
        <v>0.66057154359225401</v>
      </c>
      <c r="F14" s="21"/>
      <c r="G14" s="21">
        <v>0.62078316978195203</v>
      </c>
      <c r="H14" s="21">
        <v>0.64941223640957202</v>
      </c>
      <c r="I14" s="21">
        <v>0.68904219188300098</v>
      </c>
      <c r="J14" s="21"/>
      <c r="K14" s="21">
        <v>0.65177914977197904</v>
      </c>
      <c r="L14" s="21">
        <v>0.68054599901048196</v>
      </c>
      <c r="M14" s="21">
        <v>0.64219091570832199</v>
      </c>
      <c r="N14" s="21">
        <v>0.570623141773271</v>
      </c>
      <c r="O14" s="21">
        <v>0.605350204141332</v>
      </c>
      <c r="P14" s="21">
        <v>0.71640440951425699</v>
      </c>
      <c r="Q14" s="21">
        <v>0.69677606885597798</v>
      </c>
      <c r="R14" s="21">
        <v>0.71001659598538402</v>
      </c>
      <c r="S14" s="21">
        <v>0.68818443030307996</v>
      </c>
      <c r="T14" s="21">
        <v>0.58835932278313297</v>
      </c>
      <c r="U14" s="21">
        <v>0.62782797964302395</v>
      </c>
      <c r="V14" s="21">
        <v>0.66362252775335095</v>
      </c>
      <c r="W14" s="21"/>
      <c r="X14" s="21">
        <v>0.62938356198793699</v>
      </c>
      <c r="Y14" s="21">
        <v>0.65354533489467004</v>
      </c>
      <c r="Z14" s="21">
        <v>0.69225788368445496</v>
      </c>
      <c r="AA14" s="21">
        <v>0.62367690430107803</v>
      </c>
      <c r="AB14" s="21">
        <v>0.72011479579031601</v>
      </c>
      <c r="AC14" s="21"/>
      <c r="AD14" s="21">
        <v>0.65340714459536597</v>
      </c>
    </row>
    <row r="15" spans="2:30" x14ac:dyDescent="0.35">
      <c r="B15" s="18" t="s">
        <v>160</v>
      </c>
      <c r="C15" s="21">
        <v>0.234782097783726</v>
      </c>
      <c r="D15" s="21">
        <v>0.249677659503348</v>
      </c>
      <c r="E15" s="21">
        <v>0.209458476835296</v>
      </c>
      <c r="F15" s="21"/>
      <c r="G15" s="21">
        <v>0.24324102435931999</v>
      </c>
      <c r="H15" s="21">
        <v>0.243190298634959</v>
      </c>
      <c r="I15" s="21">
        <v>0.21958608700808899</v>
      </c>
      <c r="J15" s="21"/>
      <c r="K15" s="21">
        <v>0.25413412749500502</v>
      </c>
      <c r="L15" s="21">
        <v>0.204367490234064</v>
      </c>
      <c r="M15" s="21">
        <v>0.23202709272470001</v>
      </c>
      <c r="N15" s="21">
        <v>0.25425016276018603</v>
      </c>
      <c r="O15" s="21">
        <v>0.276964991123203</v>
      </c>
      <c r="P15" s="21">
        <v>0.176971346628917</v>
      </c>
      <c r="Q15" s="21">
        <v>0.215958869153179</v>
      </c>
      <c r="R15" s="21">
        <v>0.19893305831583899</v>
      </c>
      <c r="S15" s="21">
        <v>0.21591304029083</v>
      </c>
      <c r="T15" s="21">
        <v>0.28186060779839001</v>
      </c>
      <c r="U15" s="21">
        <v>0.31085389794520202</v>
      </c>
      <c r="V15" s="21">
        <v>0.22909549104806201</v>
      </c>
      <c r="W15" s="21"/>
      <c r="X15" s="21">
        <v>0.22015730030227701</v>
      </c>
      <c r="Y15" s="21">
        <v>0.25754906039943098</v>
      </c>
      <c r="Z15" s="21">
        <v>0.187172244080413</v>
      </c>
      <c r="AA15" s="21">
        <v>0.27651617900487102</v>
      </c>
      <c r="AB15" s="21">
        <v>0.27988520420968399</v>
      </c>
      <c r="AC15" s="21"/>
      <c r="AD15" s="21">
        <v>0.23379016577210199</v>
      </c>
    </row>
    <row r="16" spans="2:30" x14ac:dyDescent="0.35">
      <c r="B16" s="18" t="s">
        <v>161</v>
      </c>
      <c r="C16" s="22">
        <v>0.41980358080254698</v>
      </c>
      <c r="D16" s="22">
        <v>0.40771827757761497</v>
      </c>
      <c r="E16" s="22">
        <v>0.451113066756958</v>
      </c>
      <c r="F16" s="22"/>
      <c r="G16" s="22">
        <v>0.37754214542263198</v>
      </c>
      <c r="H16" s="22">
        <v>0.40622193777461402</v>
      </c>
      <c r="I16" s="22">
        <v>0.46945610487491202</v>
      </c>
      <c r="J16" s="22"/>
      <c r="K16" s="22">
        <v>0.39764502227697401</v>
      </c>
      <c r="L16" s="22">
        <v>0.47617850877641699</v>
      </c>
      <c r="M16" s="22">
        <v>0.41016382298362097</v>
      </c>
      <c r="N16" s="22">
        <v>0.31637297901308498</v>
      </c>
      <c r="O16" s="22">
        <v>0.32838521301812901</v>
      </c>
      <c r="P16" s="22">
        <v>0.53943306288533999</v>
      </c>
      <c r="Q16" s="22">
        <v>0.48081719970279901</v>
      </c>
      <c r="R16" s="22">
        <v>0.51108353766954495</v>
      </c>
      <c r="S16" s="22">
        <v>0.47227139001225099</v>
      </c>
      <c r="T16" s="22">
        <v>0.30649871498474301</v>
      </c>
      <c r="U16" s="22">
        <v>0.31697408169782199</v>
      </c>
      <c r="V16" s="22">
        <v>0.43452703670529003</v>
      </c>
      <c r="W16" s="22"/>
      <c r="X16" s="22">
        <v>0.40922626168566001</v>
      </c>
      <c r="Y16" s="22">
        <v>0.395996274495238</v>
      </c>
      <c r="Z16" s="22">
        <v>0.50508563960404196</v>
      </c>
      <c r="AA16" s="22">
        <v>0.34716072529620701</v>
      </c>
      <c r="AB16" s="22">
        <v>0.44022959158063202</v>
      </c>
      <c r="AC16" s="22"/>
      <c r="AD16" s="22">
        <v>0.41961697882326399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0.184057293015156</v>
      </c>
      <c r="D9" s="17">
        <v>0.18733018125852</v>
      </c>
      <c r="E9" s="17">
        <v>0.17853532524851501</v>
      </c>
      <c r="F9" s="17"/>
      <c r="G9" s="17">
        <v>0.185681419418216</v>
      </c>
      <c r="H9" s="17">
        <v>0.187784972688814</v>
      </c>
      <c r="I9" s="17">
        <v>0.17918681034185499</v>
      </c>
      <c r="J9" s="17"/>
      <c r="K9" s="17">
        <v>0.22867701598032</v>
      </c>
      <c r="L9" s="17">
        <v>0.15663785642584199</v>
      </c>
      <c r="M9" s="17">
        <v>0.17521184053605801</v>
      </c>
      <c r="N9" s="17">
        <v>0.12298765881990301</v>
      </c>
      <c r="O9" s="17">
        <v>0.21545327402894399</v>
      </c>
      <c r="P9" s="17">
        <v>0.25104266465819702</v>
      </c>
      <c r="Q9" s="17">
        <v>0.140320566923782</v>
      </c>
      <c r="R9" s="17">
        <v>0.14260134655362999</v>
      </c>
      <c r="S9" s="17">
        <v>0.20309239589757999</v>
      </c>
      <c r="T9" s="17">
        <v>0.218930000578439</v>
      </c>
      <c r="U9" s="17">
        <v>0.123672231314991</v>
      </c>
      <c r="V9" s="17">
        <v>0.124651665932123</v>
      </c>
      <c r="W9" s="17"/>
      <c r="X9" s="17">
        <v>0.19848617959081599</v>
      </c>
      <c r="Y9" s="17">
        <v>0.181075740178607</v>
      </c>
      <c r="Z9" s="17">
        <v>0.170811511811677</v>
      </c>
      <c r="AA9" s="17">
        <v>0.21533265376480401</v>
      </c>
      <c r="AB9" s="17">
        <v>0.13856419482658899</v>
      </c>
      <c r="AC9" s="17"/>
      <c r="AD9" s="17">
        <v>0.204209722626988</v>
      </c>
    </row>
    <row r="10" spans="2:30" x14ac:dyDescent="0.35">
      <c r="B10" s="18" t="s">
        <v>156</v>
      </c>
      <c r="C10" s="17">
        <v>0.34524268820010401</v>
      </c>
      <c r="D10" s="17">
        <v>0.35947428650691099</v>
      </c>
      <c r="E10" s="17">
        <v>0.32637273641037301</v>
      </c>
      <c r="F10" s="17"/>
      <c r="G10" s="17">
        <v>0.35055924082828499</v>
      </c>
      <c r="H10" s="17">
        <v>0.34294987822831902</v>
      </c>
      <c r="I10" s="17">
        <v>0.34269389226886199</v>
      </c>
      <c r="J10" s="17"/>
      <c r="K10" s="17">
        <v>0.25542904791932097</v>
      </c>
      <c r="L10" s="17">
        <v>0.353036572303211</v>
      </c>
      <c r="M10" s="17">
        <v>0.35435033983166297</v>
      </c>
      <c r="N10" s="17">
        <v>0.38468006079053801</v>
      </c>
      <c r="O10" s="17">
        <v>0.41684212072788002</v>
      </c>
      <c r="P10" s="17">
        <v>0.38975879917242301</v>
      </c>
      <c r="Q10" s="17">
        <v>0.34775753115019098</v>
      </c>
      <c r="R10" s="17">
        <v>0.36312487244451103</v>
      </c>
      <c r="S10" s="17">
        <v>0.31452481608448402</v>
      </c>
      <c r="T10" s="17">
        <v>0.254943112089208</v>
      </c>
      <c r="U10" s="17">
        <v>0.45589175054738401</v>
      </c>
      <c r="V10" s="17">
        <v>0.421259237128282</v>
      </c>
      <c r="W10" s="17"/>
      <c r="X10" s="17">
        <v>0.38685647784217198</v>
      </c>
      <c r="Y10" s="17">
        <v>0.348046126559314</v>
      </c>
      <c r="Z10" s="17">
        <v>0.29737252874710202</v>
      </c>
      <c r="AA10" s="17">
        <v>0.38795534462503201</v>
      </c>
      <c r="AB10" s="17">
        <v>0.309304680422747</v>
      </c>
      <c r="AC10" s="17"/>
      <c r="AD10" s="17">
        <v>0.34880558709434101</v>
      </c>
    </row>
    <row r="11" spans="2:30" x14ac:dyDescent="0.35">
      <c r="B11" s="18" t="s">
        <v>157</v>
      </c>
      <c r="C11" s="17">
        <v>0.219564585982229</v>
      </c>
      <c r="D11" s="17">
        <v>0.20386286750424401</v>
      </c>
      <c r="E11" s="17">
        <v>0.23811809145486201</v>
      </c>
      <c r="F11" s="17"/>
      <c r="G11" s="17">
        <v>0.22860948811106199</v>
      </c>
      <c r="H11" s="17">
        <v>0.221760806771998</v>
      </c>
      <c r="I11" s="17">
        <v>0.20959442750855201</v>
      </c>
      <c r="J11" s="17"/>
      <c r="K11" s="17">
        <v>0.23732258787595401</v>
      </c>
      <c r="L11" s="17">
        <v>0.20760462092132001</v>
      </c>
      <c r="M11" s="17">
        <v>0.203457822310814</v>
      </c>
      <c r="N11" s="17">
        <v>0.19353979436729801</v>
      </c>
      <c r="O11" s="17">
        <v>0.20178268168928001</v>
      </c>
      <c r="P11" s="17">
        <v>0.14606427296274499</v>
      </c>
      <c r="Q11" s="17">
        <v>0.21964959158411601</v>
      </c>
      <c r="R11" s="17">
        <v>0.23108438596737299</v>
      </c>
      <c r="S11" s="17">
        <v>0.28325654079790402</v>
      </c>
      <c r="T11" s="17">
        <v>0.267664363057108</v>
      </c>
      <c r="U11" s="17">
        <v>0.17368464980794901</v>
      </c>
      <c r="V11" s="17">
        <v>0.27079439166673303</v>
      </c>
      <c r="W11" s="17"/>
      <c r="X11" s="17">
        <v>0.171325834109225</v>
      </c>
      <c r="Y11" s="17">
        <v>0.23973646357505801</v>
      </c>
      <c r="Z11" s="17">
        <v>0.24113525481621301</v>
      </c>
      <c r="AA11" s="17">
        <v>0.154615231661586</v>
      </c>
      <c r="AB11" s="17">
        <v>0.167983671039652</v>
      </c>
      <c r="AC11" s="17"/>
      <c r="AD11" s="17">
        <v>0.207253641977484</v>
      </c>
    </row>
    <row r="12" spans="2:30" x14ac:dyDescent="0.35">
      <c r="B12" s="18" t="s">
        <v>158</v>
      </c>
      <c r="C12" s="17">
        <v>0.104257364366185</v>
      </c>
      <c r="D12" s="17">
        <v>0.12050601980003101</v>
      </c>
      <c r="E12" s="17">
        <v>8.9380887620153296E-2</v>
      </c>
      <c r="F12" s="17"/>
      <c r="G12" s="17">
        <v>9.3287372167498397E-2</v>
      </c>
      <c r="H12" s="17">
        <v>9.6770952230713206E-2</v>
      </c>
      <c r="I12" s="17">
        <v>0.12080609459503799</v>
      </c>
      <c r="J12" s="17"/>
      <c r="K12" s="17">
        <v>0.114679274774696</v>
      </c>
      <c r="L12" s="17">
        <v>0.117484134905591</v>
      </c>
      <c r="M12" s="17">
        <v>7.1961080359022794E-2</v>
      </c>
      <c r="N12" s="17">
        <v>9.1551652679845399E-2</v>
      </c>
      <c r="O12" s="17">
        <v>6.32710074403319E-2</v>
      </c>
      <c r="P12" s="17">
        <v>0.11691582820084601</v>
      </c>
      <c r="Q12" s="17">
        <v>0.15899648678741901</v>
      </c>
      <c r="R12" s="17">
        <v>0.14315848290653899</v>
      </c>
      <c r="S12" s="17">
        <v>6.0113771674839001E-2</v>
      </c>
      <c r="T12" s="17">
        <v>0.15658238918589201</v>
      </c>
      <c r="U12" s="17">
        <v>8.0987842162675003E-2</v>
      </c>
      <c r="V12" s="17">
        <v>4.1653842213640997E-2</v>
      </c>
      <c r="W12" s="17"/>
      <c r="X12" s="17">
        <v>9.5130305885136601E-2</v>
      </c>
      <c r="Y12" s="17">
        <v>9.3295141367757503E-2</v>
      </c>
      <c r="Z12" s="17">
        <v>0.13396984636975701</v>
      </c>
      <c r="AA12" s="17">
        <v>0.142451722996951</v>
      </c>
      <c r="AB12" s="17">
        <v>0.384147453711012</v>
      </c>
      <c r="AC12" s="17"/>
      <c r="AD12" s="17">
        <v>0.109176387610936</v>
      </c>
    </row>
    <row r="13" spans="2:30" x14ac:dyDescent="0.35">
      <c r="B13" s="18" t="s">
        <v>50</v>
      </c>
      <c r="C13" s="17">
        <v>0.146878068436326</v>
      </c>
      <c r="D13" s="17">
        <v>0.128826644930294</v>
      </c>
      <c r="E13" s="17">
        <v>0.16759295926609699</v>
      </c>
      <c r="F13" s="17"/>
      <c r="G13" s="17">
        <v>0.14186247947493899</v>
      </c>
      <c r="H13" s="17">
        <v>0.15073339008015499</v>
      </c>
      <c r="I13" s="17">
        <v>0.14771877528569399</v>
      </c>
      <c r="J13" s="17"/>
      <c r="K13" s="17">
        <v>0.16389207344970899</v>
      </c>
      <c r="L13" s="17">
        <v>0.16523681544403601</v>
      </c>
      <c r="M13" s="17">
        <v>0.195018916962443</v>
      </c>
      <c r="N13" s="17">
        <v>0.207240833342416</v>
      </c>
      <c r="O13" s="17">
        <v>0.102650916113565</v>
      </c>
      <c r="P13" s="17">
        <v>9.6218435005788694E-2</v>
      </c>
      <c r="Q13" s="17">
        <v>0.133275823554491</v>
      </c>
      <c r="R13" s="17">
        <v>0.120030912127948</v>
      </c>
      <c r="S13" s="17">
        <v>0.139012475545193</v>
      </c>
      <c r="T13" s="17">
        <v>0.10188013508935399</v>
      </c>
      <c r="U13" s="17">
        <v>0.16576352616700199</v>
      </c>
      <c r="V13" s="17">
        <v>0.14164086305922</v>
      </c>
      <c r="W13" s="17"/>
      <c r="X13" s="17">
        <v>0.14820120257265099</v>
      </c>
      <c r="Y13" s="17">
        <v>0.137846528319263</v>
      </c>
      <c r="Z13" s="17">
        <v>0.156710858255251</v>
      </c>
      <c r="AA13" s="17">
        <v>9.9645046951627306E-2</v>
      </c>
      <c r="AB13" s="17">
        <v>0</v>
      </c>
      <c r="AC13" s="17"/>
      <c r="AD13" s="17">
        <v>0.13055466069025001</v>
      </c>
    </row>
    <row r="14" spans="2:30" x14ac:dyDescent="0.35">
      <c r="B14" s="18" t="s">
        <v>159</v>
      </c>
      <c r="C14" s="21">
        <v>0.52929998121526001</v>
      </c>
      <c r="D14" s="21">
        <v>0.54680446776543101</v>
      </c>
      <c r="E14" s="21">
        <v>0.50490806165888802</v>
      </c>
      <c r="F14" s="21"/>
      <c r="G14" s="21">
        <v>0.53624066024650097</v>
      </c>
      <c r="H14" s="21">
        <v>0.53073485091713302</v>
      </c>
      <c r="I14" s="21">
        <v>0.52188070261071695</v>
      </c>
      <c r="J14" s="21"/>
      <c r="K14" s="21">
        <v>0.484106063899641</v>
      </c>
      <c r="L14" s="21">
        <v>0.509674428729053</v>
      </c>
      <c r="M14" s="21">
        <v>0.52956218036771996</v>
      </c>
      <c r="N14" s="21">
        <v>0.50766771961044099</v>
      </c>
      <c r="O14" s="21">
        <v>0.63229539475682395</v>
      </c>
      <c r="P14" s="21">
        <v>0.64080146383061998</v>
      </c>
      <c r="Q14" s="21">
        <v>0.48807809807397301</v>
      </c>
      <c r="R14" s="21">
        <v>0.50572621899813996</v>
      </c>
      <c r="S14" s="21">
        <v>0.51761721198206401</v>
      </c>
      <c r="T14" s="21">
        <v>0.47387311266764598</v>
      </c>
      <c r="U14" s="21">
        <v>0.57956398186237401</v>
      </c>
      <c r="V14" s="21">
        <v>0.54591090306040502</v>
      </c>
      <c r="W14" s="21"/>
      <c r="X14" s="21">
        <v>0.58534265743298797</v>
      </c>
      <c r="Y14" s="21">
        <v>0.52912186673792105</v>
      </c>
      <c r="Z14" s="21">
        <v>0.46818404055877899</v>
      </c>
      <c r="AA14" s="21">
        <v>0.60328799838983604</v>
      </c>
      <c r="AB14" s="21">
        <v>0.447868875249336</v>
      </c>
      <c r="AC14" s="21"/>
      <c r="AD14" s="21">
        <v>0.55301530972132895</v>
      </c>
    </row>
    <row r="15" spans="2:30" x14ac:dyDescent="0.35">
      <c r="B15" s="18" t="s">
        <v>160</v>
      </c>
      <c r="C15" s="21">
        <v>0.32382195034841399</v>
      </c>
      <c r="D15" s="21">
        <v>0.32436888730427499</v>
      </c>
      <c r="E15" s="21">
        <v>0.32749897907501602</v>
      </c>
      <c r="F15" s="21"/>
      <c r="G15" s="21">
        <v>0.32189686027856002</v>
      </c>
      <c r="H15" s="21">
        <v>0.31853175900271202</v>
      </c>
      <c r="I15" s="21">
        <v>0.330400522103589</v>
      </c>
      <c r="J15" s="21"/>
      <c r="K15" s="21">
        <v>0.35200186265064998</v>
      </c>
      <c r="L15" s="21">
        <v>0.32508875582691099</v>
      </c>
      <c r="M15" s="21">
        <v>0.27541890266983698</v>
      </c>
      <c r="N15" s="21">
        <v>0.28509144704714301</v>
      </c>
      <c r="O15" s="21">
        <v>0.26505368912961202</v>
      </c>
      <c r="P15" s="21">
        <v>0.262980101163591</v>
      </c>
      <c r="Q15" s="21">
        <v>0.37864607837153602</v>
      </c>
      <c r="R15" s="21">
        <v>0.37424286887391101</v>
      </c>
      <c r="S15" s="21">
        <v>0.34337031247274302</v>
      </c>
      <c r="T15" s="21">
        <v>0.42424675224300001</v>
      </c>
      <c r="U15" s="21">
        <v>0.25467249197062403</v>
      </c>
      <c r="V15" s="21">
        <v>0.31244823388037402</v>
      </c>
      <c r="W15" s="21"/>
      <c r="X15" s="21">
        <v>0.26645613999436102</v>
      </c>
      <c r="Y15" s="21">
        <v>0.33303160494281597</v>
      </c>
      <c r="Z15" s="21">
        <v>0.37510510118597001</v>
      </c>
      <c r="AA15" s="21">
        <v>0.297066954658537</v>
      </c>
      <c r="AB15" s="21">
        <v>0.55213112475066395</v>
      </c>
      <c r="AC15" s="21"/>
      <c r="AD15" s="21">
        <v>0.31643002958842098</v>
      </c>
    </row>
    <row r="16" spans="2:30" x14ac:dyDescent="0.35">
      <c r="B16" s="18" t="s">
        <v>161</v>
      </c>
      <c r="C16" s="22">
        <v>0.20547803086684599</v>
      </c>
      <c r="D16" s="22">
        <v>0.222435580461156</v>
      </c>
      <c r="E16" s="22">
        <v>0.177409082583872</v>
      </c>
      <c r="F16" s="22"/>
      <c r="G16" s="22">
        <v>0.21434379996794101</v>
      </c>
      <c r="H16" s="22">
        <v>0.21220309191442199</v>
      </c>
      <c r="I16" s="22">
        <v>0.19148018050712801</v>
      </c>
      <c r="J16" s="22"/>
      <c r="K16" s="22">
        <v>0.13210420124899</v>
      </c>
      <c r="L16" s="22">
        <v>0.18458567290214101</v>
      </c>
      <c r="M16" s="22">
        <v>0.25414327769788297</v>
      </c>
      <c r="N16" s="22">
        <v>0.22257627256329801</v>
      </c>
      <c r="O16" s="22">
        <v>0.36724170562721198</v>
      </c>
      <c r="P16" s="22">
        <v>0.37782136266702898</v>
      </c>
      <c r="Q16" s="22">
        <v>0.109432019702438</v>
      </c>
      <c r="R16" s="22">
        <v>0.13148335012422899</v>
      </c>
      <c r="S16" s="22">
        <v>0.17424689950932101</v>
      </c>
      <c r="T16" s="22">
        <v>4.9626360424646597E-2</v>
      </c>
      <c r="U16" s="22">
        <v>0.32489148989174998</v>
      </c>
      <c r="V16" s="22">
        <v>0.233462669180031</v>
      </c>
      <c r="W16" s="22"/>
      <c r="X16" s="22">
        <v>0.318886517438627</v>
      </c>
      <c r="Y16" s="22">
        <v>0.196090261795106</v>
      </c>
      <c r="Z16" s="22">
        <v>9.3078939372809102E-2</v>
      </c>
      <c r="AA16" s="22">
        <v>0.30622104373129899</v>
      </c>
      <c r="AB16" s="22">
        <v>-0.10426224950132799</v>
      </c>
      <c r="AC16" s="22"/>
      <c r="AD16" s="22">
        <v>0.236585280132909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6.5630364148742307E-2</v>
      </c>
      <c r="D9" s="17">
        <v>7.9703846408194806E-2</v>
      </c>
      <c r="E9" s="17">
        <v>5.2180890342484E-2</v>
      </c>
      <c r="F9" s="17"/>
      <c r="G9" s="17">
        <v>4.8892129310598199E-2</v>
      </c>
      <c r="H9" s="17">
        <v>4.84966314665587E-2</v>
      </c>
      <c r="I9" s="17">
        <v>9.6157930582173798E-2</v>
      </c>
      <c r="J9" s="17"/>
      <c r="K9" s="17">
        <v>0.11665011472680401</v>
      </c>
      <c r="L9" s="17">
        <v>5.4304381942967703E-2</v>
      </c>
      <c r="M9" s="17">
        <v>2.0811836210044999E-2</v>
      </c>
      <c r="N9" s="17">
        <v>6.9260867499948198E-2</v>
      </c>
      <c r="O9" s="17">
        <v>3.1603599857264797E-2</v>
      </c>
      <c r="P9" s="17">
        <v>6.3143234358737393E-2</v>
      </c>
      <c r="Q9" s="17">
        <v>8.2033660278910694E-2</v>
      </c>
      <c r="R9" s="17">
        <v>0</v>
      </c>
      <c r="S9" s="17">
        <v>0.10345596746060499</v>
      </c>
      <c r="T9" s="17">
        <v>6.0280912910498398E-2</v>
      </c>
      <c r="U9" s="17">
        <v>3.8752731920477401E-2</v>
      </c>
      <c r="V9" s="17">
        <v>4.1653842213640997E-2</v>
      </c>
      <c r="W9" s="17"/>
      <c r="X9" s="17">
        <v>5.8604951668160099E-2</v>
      </c>
      <c r="Y9" s="17">
        <v>5.7418855884764503E-2</v>
      </c>
      <c r="Z9" s="17">
        <v>7.9809853553743301E-2</v>
      </c>
      <c r="AA9" s="17">
        <v>0.111373979334177</v>
      </c>
      <c r="AB9" s="17">
        <v>0</v>
      </c>
      <c r="AC9" s="17"/>
      <c r="AD9" s="17">
        <v>6.93256000504716E-2</v>
      </c>
    </row>
    <row r="10" spans="2:30" x14ac:dyDescent="0.35">
      <c r="B10" s="18" t="s">
        <v>156</v>
      </c>
      <c r="C10" s="17">
        <v>0.14123208690057301</v>
      </c>
      <c r="D10" s="17">
        <v>0.15712568625882301</v>
      </c>
      <c r="E10" s="17">
        <v>0.123145449028985</v>
      </c>
      <c r="F10" s="17"/>
      <c r="G10" s="17">
        <v>0.14670240160874901</v>
      </c>
      <c r="H10" s="17">
        <v>0.124062996933925</v>
      </c>
      <c r="I10" s="17">
        <v>0.152294994478746</v>
      </c>
      <c r="J10" s="17"/>
      <c r="K10" s="17">
        <v>0.13967746148059401</v>
      </c>
      <c r="L10" s="17">
        <v>0.11923708242364101</v>
      </c>
      <c r="M10" s="17">
        <v>0.13982845647730599</v>
      </c>
      <c r="N10" s="17">
        <v>0.149611991791927</v>
      </c>
      <c r="O10" s="17">
        <v>0.123413977901245</v>
      </c>
      <c r="P10" s="17">
        <v>0.21784044912810199</v>
      </c>
      <c r="Q10" s="17">
        <v>0.16292279504719701</v>
      </c>
      <c r="R10" s="17">
        <v>2.0879374387205898E-2</v>
      </c>
      <c r="S10" s="17">
        <v>0.15775048322865001</v>
      </c>
      <c r="T10" s="17">
        <v>0.15864209081134201</v>
      </c>
      <c r="U10" s="17">
        <v>0.10702411842111501</v>
      </c>
      <c r="V10" s="17">
        <v>7.6012724074274604E-2</v>
      </c>
      <c r="W10" s="17"/>
      <c r="X10" s="17">
        <v>0.13823932807259201</v>
      </c>
      <c r="Y10" s="17">
        <v>0.125931222466001</v>
      </c>
      <c r="Z10" s="17">
        <v>0.15310687830715</v>
      </c>
      <c r="AA10" s="17">
        <v>0.24335455272912701</v>
      </c>
      <c r="AB10" s="17">
        <v>0.27988520420968399</v>
      </c>
      <c r="AC10" s="17"/>
      <c r="AD10" s="17">
        <v>0.13442942044039999</v>
      </c>
    </row>
    <row r="11" spans="2:30" x14ac:dyDescent="0.35">
      <c r="B11" s="18" t="s">
        <v>157</v>
      </c>
      <c r="C11" s="17">
        <v>0.33778643533291902</v>
      </c>
      <c r="D11" s="17">
        <v>0.33646488192089902</v>
      </c>
      <c r="E11" s="17">
        <v>0.341115401584277</v>
      </c>
      <c r="F11" s="17"/>
      <c r="G11" s="17">
        <v>0.35173981664296899</v>
      </c>
      <c r="H11" s="17">
        <v>0.347652109204377</v>
      </c>
      <c r="I11" s="17">
        <v>0.31641992828657201</v>
      </c>
      <c r="J11" s="17"/>
      <c r="K11" s="17">
        <v>0.31558871208121902</v>
      </c>
      <c r="L11" s="17">
        <v>0.29505891515552102</v>
      </c>
      <c r="M11" s="17">
        <v>0.36775601873115299</v>
      </c>
      <c r="N11" s="17">
        <v>0.40391632874486899</v>
      </c>
      <c r="O11" s="17">
        <v>0.44699888631284901</v>
      </c>
      <c r="P11" s="17">
        <v>0.2482699530901</v>
      </c>
      <c r="Q11" s="17">
        <v>0.290038134808701</v>
      </c>
      <c r="R11" s="17">
        <v>0.39025333859530198</v>
      </c>
      <c r="S11" s="17">
        <v>0.26866188927250101</v>
      </c>
      <c r="T11" s="17">
        <v>0.307058293661163</v>
      </c>
      <c r="U11" s="17">
        <v>0.53220207318332502</v>
      </c>
      <c r="V11" s="17">
        <v>0.459765062550475</v>
      </c>
      <c r="W11" s="17"/>
      <c r="X11" s="17">
        <v>0.32016772036318902</v>
      </c>
      <c r="Y11" s="17">
        <v>0.34260390676307401</v>
      </c>
      <c r="Z11" s="17">
        <v>0.34590696559768502</v>
      </c>
      <c r="AA11" s="17">
        <v>0.36641098164395602</v>
      </c>
      <c r="AB11" s="17">
        <v>0.167983671039652</v>
      </c>
      <c r="AC11" s="17"/>
      <c r="AD11" s="17">
        <v>0.324537419276266</v>
      </c>
    </row>
    <row r="12" spans="2:30" x14ac:dyDescent="0.35">
      <c r="B12" s="18" t="s">
        <v>158</v>
      </c>
      <c r="C12" s="17">
        <v>0.342952453008393</v>
      </c>
      <c r="D12" s="17">
        <v>0.331261519832803</v>
      </c>
      <c r="E12" s="17">
        <v>0.35822913381435401</v>
      </c>
      <c r="F12" s="17"/>
      <c r="G12" s="17">
        <v>0.33159042924495502</v>
      </c>
      <c r="H12" s="17">
        <v>0.359475558327012</v>
      </c>
      <c r="I12" s="17">
        <v>0.33765892880399601</v>
      </c>
      <c r="J12" s="17"/>
      <c r="K12" s="17">
        <v>0.308737408923145</v>
      </c>
      <c r="L12" s="17">
        <v>0.40797092001774199</v>
      </c>
      <c r="M12" s="17">
        <v>0.32098924725623701</v>
      </c>
      <c r="N12" s="17">
        <v>0.26093067880491</v>
      </c>
      <c r="O12" s="17">
        <v>0.26251091031794399</v>
      </c>
      <c r="P12" s="17">
        <v>0.37433180003734901</v>
      </c>
      <c r="Q12" s="17">
        <v>0.40526734350065102</v>
      </c>
      <c r="R12" s="17">
        <v>0.49781694131871601</v>
      </c>
      <c r="S12" s="17">
        <v>0.37266264614766798</v>
      </c>
      <c r="T12" s="17">
        <v>0.36815001142557702</v>
      </c>
      <c r="U12" s="17">
        <v>0.22157545689105199</v>
      </c>
      <c r="V12" s="17">
        <v>0.24304688039208799</v>
      </c>
      <c r="W12" s="17"/>
      <c r="X12" s="17">
        <v>0.37645578775392102</v>
      </c>
      <c r="Y12" s="17">
        <v>0.36266774192906498</v>
      </c>
      <c r="Z12" s="17">
        <v>0.31490692945697402</v>
      </c>
      <c r="AA12" s="17">
        <v>0.16586711623860401</v>
      </c>
      <c r="AB12" s="17">
        <v>0.55213112475066395</v>
      </c>
      <c r="AC12" s="17"/>
      <c r="AD12" s="17">
        <v>0.37017472954541603</v>
      </c>
    </row>
    <row r="13" spans="2:30" x14ac:dyDescent="0.35">
      <c r="B13" s="18" t="s">
        <v>50</v>
      </c>
      <c r="C13" s="17">
        <v>0.11239866060937199</v>
      </c>
      <c r="D13" s="17">
        <v>9.5444065579279203E-2</v>
      </c>
      <c r="E13" s="17">
        <v>0.1253291252299</v>
      </c>
      <c r="F13" s="17"/>
      <c r="G13" s="17">
        <v>0.12107522319272999</v>
      </c>
      <c r="H13" s="17">
        <v>0.120312704068127</v>
      </c>
      <c r="I13" s="17">
        <v>9.7468217848511798E-2</v>
      </c>
      <c r="J13" s="17"/>
      <c r="K13" s="17">
        <v>0.119346302788238</v>
      </c>
      <c r="L13" s="17">
        <v>0.12342870046012901</v>
      </c>
      <c r="M13" s="17">
        <v>0.15061444132526</v>
      </c>
      <c r="N13" s="17">
        <v>0.116280133158345</v>
      </c>
      <c r="O13" s="17">
        <v>0.13547262561069701</v>
      </c>
      <c r="P13" s="17">
        <v>9.6414563385711305E-2</v>
      </c>
      <c r="Q13" s="17">
        <v>5.9738066364540598E-2</v>
      </c>
      <c r="R13" s="17">
        <v>9.1050345698776305E-2</v>
      </c>
      <c r="S13" s="17">
        <v>9.7469013890575898E-2</v>
      </c>
      <c r="T13" s="17">
        <v>0.10586869119141901</v>
      </c>
      <c r="U13" s="17">
        <v>0.100445619584031</v>
      </c>
      <c r="V13" s="17">
        <v>0.17952149076952101</v>
      </c>
      <c r="W13" s="17"/>
      <c r="X13" s="17">
        <v>0.106532212142138</v>
      </c>
      <c r="Y13" s="17">
        <v>0.111378272957095</v>
      </c>
      <c r="Z13" s="17">
        <v>0.10626937308444701</v>
      </c>
      <c r="AA13" s="17">
        <v>0.112993370054137</v>
      </c>
      <c r="AB13" s="17">
        <v>0</v>
      </c>
      <c r="AC13" s="17"/>
      <c r="AD13" s="17">
        <v>0.10153283068744599</v>
      </c>
    </row>
    <row r="14" spans="2:30" x14ac:dyDescent="0.35">
      <c r="B14" s="18" t="s">
        <v>159</v>
      </c>
      <c r="C14" s="21">
        <v>0.206862451049315</v>
      </c>
      <c r="D14" s="21">
        <v>0.23682953266701801</v>
      </c>
      <c r="E14" s="21">
        <v>0.17532633937146899</v>
      </c>
      <c r="F14" s="21"/>
      <c r="G14" s="21">
        <v>0.195594530919347</v>
      </c>
      <c r="H14" s="21">
        <v>0.172559628400484</v>
      </c>
      <c r="I14" s="21">
        <v>0.24845292506092001</v>
      </c>
      <c r="J14" s="21"/>
      <c r="K14" s="21">
        <v>0.25632757620739799</v>
      </c>
      <c r="L14" s="21">
        <v>0.173541464366608</v>
      </c>
      <c r="M14" s="21">
        <v>0.160640292687351</v>
      </c>
      <c r="N14" s="21">
        <v>0.218872859291875</v>
      </c>
      <c r="O14" s="21">
        <v>0.15501757775850999</v>
      </c>
      <c r="P14" s="21">
        <v>0.28098368348684</v>
      </c>
      <c r="Q14" s="21">
        <v>0.24495645532610799</v>
      </c>
      <c r="R14" s="21">
        <v>2.0879374387205898E-2</v>
      </c>
      <c r="S14" s="21">
        <v>0.26120645068925502</v>
      </c>
      <c r="T14" s="21">
        <v>0.21892300372184101</v>
      </c>
      <c r="U14" s="21">
        <v>0.14577685034159199</v>
      </c>
      <c r="V14" s="21">
        <v>0.117666566287916</v>
      </c>
      <c r="W14" s="21"/>
      <c r="X14" s="21">
        <v>0.196844279740752</v>
      </c>
      <c r="Y14" s="21">
        <v>0.183350078350766</v>
      </c>
      <c r="Z14" s="21">
        <v>0.23291673186089401</v>
      </c>
      <c r="AA14" s="21">
        <v>0.35472853206330301</v>
      </c>
      <c r="AB14" s="21">
        <v>0.27988520420968399</v>
      </c>
      <c r="AC14" s="21"/>
      <c r="AD14" s="21">
        <v>0.20375502049087199</v>
      </c>
    </row>
    <row r="15" spans="2:30" x14ac:dyDescent="0.35">
      <c r="B15" s="18" t="s">
        <v>160</v>
      </c>
      <c r="C15" s="21">
        <v>0.68073888834131202</v>
      </c>
      <c r="D15" s="21">
        <v>0.66772640175370301</v>
      </c>
      <c r="E15" s="21">
        <v>0.69934453539863095</v>
      </c>
      <c r="F15" s="21"/>
      <c r="G15" s="21">
        <v>0.68333024588792302</v>
      </c>
      <c r="H15" s="21">
        <v>0.707127667531389</v>
      </c>
      <c r="I15" s="21">
        <v>0.65407885709056801</v>
      </c>
      <c r="J15" s="21"/>
      <c r="K15" s="21">
        <v>0.62432612100436402</v>
      </c>
      <c r="L15" s="21">
        <v>0.70302983517326301</v>
      </c>
      <c r="M15" s="21">
        <v>0.68874526598738905</v>
      </c>
      <c r="N15" s="21">
        <v>0.66484700754977999</v>
      </c>
      <c r="O15" s="21">
        <v>0.70950979663079305</v>
      </c>
      <c r="P15" s="21">
        <v>0.62260175312744903</v>
      </c>
      <c r="Q15" s="21">
        <v>0.69530547830935197</v>
      </c>
      <c r="R15" s="21">
        <v>0.88807027991401799</v>
      </c>
      <c r="S15" s="21">
        <v>0.64132453542016898</v>
      </c>
      <c r="T15" s="21">
        <v>0.67520830508674001</v>
      </c>
      <c r="U15" s="21">
        <v>0.75377753007437698</v>
      </c>
      <c r="V15" s="21">
        <v>0.70281194294256299</v>
      </c>
      <c r="W15" s="21"/>
      <c r="X15" s="21">
        <v>0.69662350811711005</v>
      </c>
      <c r="Y15" s="21">
        <v>0.70527164869213899</v>
      </c>
      <c r="Z15" s="21">
        <v>0.66081389505466004</v>
      </c>
      <c r="AA15" s="21">
        <v>0.53227809788255998</v>
      </c>
      <c r="AB15" s="21">
        <v>0.72011479579031601</v>
      </c>
      <c r="AC15" s="21"/>
      <c r="AD15" s="21">
        <v>0.69471214882168197</v>
      </c>
    </row>
    <row r="16" spans="2:30" x14ac:dyDescent="0.35">
      <c r="B16" s="18" t="s">
        <v>161</v>
      </c>
      <c r="C16" s="22">
        <v>-0.47387643729199702</v>
      </c>
      <c r="D16" s="22">
        <v>-0.43089686908668501</v>
      </c>
      <c r="E16" s="22">
        <v>-0.52401819602716104</v>
      </c>
      <c r="F16" s="22"/>
      <c r="G16" s="22">
        <v>-0.48773571496857598</v>
      </c>
      <c r="H16" s="22">
        <v>-0.534568039130905</v>
      </c>
      <c r="I16" s="22">
        <v>-0.40562593202964797</v>
      </c>
      <c r="J16" s="22"/>
      <c r="K16" s="22">
        <v>-0.36799854479696598</v>
      </c>
      <c r="L16" s="22">
        <v>-0.52948837080665401</v>
      </c>
      <c r="M16" s="22">
        <v>-0.52810497330003803</v>
      </c>
      <c r="N16" s="22">
        <v>-0.44597414825790499</v>
      </c>
      <c r="O16" s="22">
        <v>-0.55449221887228295</v>
      </c>
      <c r="P16" s="22">
        <v>-0.34161806964060898</v>
      </c>
      <c r="Q16" s="22">
        <v>-0.45034902298324397</v>
      </c>
      <c r="R16" s="22">
        <v>-0.86719090552681199</v>
      </c>
      <c r="S16" s="22">
        <v>-0.38011808473091502</v>
      </c>
      <c r="T16" s="22">
        <v>-0.45628530136489998</v>
      </c>
      <c r="U16" s="22">
        <v>-0.60800067973278504</v>
      </c>
      <c r="V16" s="22">
        <v>-0.58514537665464805</v>
      </c>
      <c r="W16" s="22"/>
      <c r="X16" s="22">
        <v>-0.49977922837635802</v>
      </c>
      <c r="Y16" s="22">
        <v>-0.52192157034137299</v>
      </c>
      <c r="Z16" s="22">
        <v>-0.42789716319376597</v>
      </c>
      <c r="AA16" s="22">
        <v>-0.17754956581925699</v>
      </c>
      <c r="AB16" s="22">
        <v>-0.44022959158063202</v>
      </c>
      <c r="AC16" s="22"/>
      <c r="AD16" s="22">
        <v>-0.49095712833081001</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0.116479445591723</v>
      </c>
      <c r="D9" s="17">
        <v>0.124765485429513</v>
      </c>
      <c r="E9" s="17">
        <v>0.110341816620614</v>
      </c>
      <c r="F9" s="17"/>
      <c r="G9" s="17">
        <v>8.8616764777775497E-2</v>
      </c>
      <c r="H9" s="17">
        <v>0.10701883471694</v>
      </c>
      <c r="I9" s="17">
        <v>0.149682900089706</v>
      </c>
      <c r="J9" s="17"/>
      <c r="K9" s="17">
        <v>0.15434567726647599</v>
      </c>
      <c r="L9" s="17">
        <v>0.101275480375404</v>
      </c>
      <c r="M9" s="17">
        <v>8.5016877777781094E-2</v>
      </c>
      <c r="N9" s="17">
        <v>0.12170615556023399</v>
      </c>
      <c r="O9" s="17">
        <v>9.6156524663266907E-2</v>
      </c>
      <c r="P9" s="17">
        <v>8.9956206522363094E-2</v>
      </c>
      <c r="Q9" s="17">
        <v>0.19005785666713701</v>
      </c>
      <c r="R9" s="17">
        <v>0.156824325525142</v>
      </c>
      <c r="S9" s="17">
        <v>0.126258567749539</v>
      </c>
      <c r="T9" s="17">
        <v>0.10094235173377</v>
      </c>
      <c r="U9" s="17">
        <v>8.4501251141061606E-2</v>
      </c>
      <c r="V9" s="17">
        <v>0</v>
      </c>
      <c r="W9" s="17"/>
      <c r="X9" s="17">
        <v>0.114894732895053</v>
      </c>
      <c r="Y9" s="17">
        <v>0.11218925123004</v>
      </c>
      <c r="Z9" s="17">
        <v>0.10706382831663</v>
      </c>
      <c r="AA9" s="17">
        <v>9.80404715640118E-2</v>
      </c>
      <c r="AB9" s="17">
        <v>0.55213112475066395</v>
      </c>
      <c r="AC9" s="17"/>
      <c r="AD9" s="17">
        <v>0.13148174274930499</v>
      </c>
    </row>
    <row r="10" spans="2:30" x14ac:dyDescent="0.35">
      <c r="B10" s="18" t="s">
        <v>156</v>
      </c>
      <c r="C10" s="17">
        <v>0.28325071628592802</v>
      </c>
      <c r="D10" s="17">
        <v>0.288653921986815</v>
      </c>
      <c r="E10" s="17">
        <v>0.28399159096920901</v>
      </c>
      <c r="F10" s="17"/>
      <c r="G10" s="17">
        <v>0.32349808680171299</v>
      </c>
      <c r="H10" s="17">
        <v>0.228372109646377</v>
      </c>
      <c r="I10" s="17">
        <v>0.29862830627857301</v>
      </c>
      <c r="J10" s="17"/>
      <c r="K10" s="17">
        <v>0.26012951901894799</v>
      </c>
      <c r="L10" s="17">
        <v>0.33942775993227098</v>
      </c>
      <c r="M10" s="17">
        <v>0.22927064693497601</v>
      </c>
      <c r="N10" s="17">
        <v>0.29911901743620101</v>
      </c>
      <c r="O10" s="17">
        <v>0.249254019864772</v>
      </c>
      <c r="P10" s="17">
        <v>0.32145720651521598</v>
      </c>
      <c r="Q10" s="17">
        <v>0.27298249598818403</v>
      </c>
      <c r="R10" s="17">
        <v>0.27612882410733303</v>
      </c>
      <c r="S10" s="17">
        <v>0.28707930888984101</v>
      </c>
      <c r="T10" s="17">
        <v>0.28692597884477899</v>
      </c>
      <c r="U10" s="17">
        <v>0.27327813428533199</v>
      </c>
      <c r="V10" s="17">
        <v>0.24373047015910701</v>
      </c>
      <c r="W10" s="17"/>
      <c r="X10" s="17">
        <v>0.27880997462035001</v>
      </c>
      <c r="Y10" s="17">
        <v>0.29083354988037502</v>
      </c>
      <c r="Z10" s="17">
        <v>0.28215087769830299</v>
      </c>
      <c r="AA10" s="17">
        <v>0.249779361896182</v>
      </c>
      <c r="AB10" s="17">
        <v>0.309304680422747</v>
      </c>
      <c r="AC10" s="17"/>
      <c r="AD10" s="17">
        <v>0.29330236854475999</v>
      </c>
    </row>
    <row r="11" spans="2:30" x14ac:dyDescent="0.35">
      <c r="B11" s="18" t="s">
        <v>157</v>
      </c>
      <c r="C11" s="17">
        <v>0.28596840793970801</v>
      </c>
      <c r="D11" s="17">
        <v>0.26505803578492398</v>
      </c>
      <c r="E11" s="17">
        <v>0.30280390587867401</v>
      </c>
      <c r="F11" s="17"/>
      <c r="G11" s="17">
        <v>0.29559758618382798</v>
      </c>
      <c r="H11" s="17">
        <v>0.28393176284509603</v>
      </c>
      <c r="I11" s="17">
        <v>0.27939675765619298</v>
      </c>
      <c r="J11" s="17"/>
      <c r="K11" s="17">
        <v>0.26128952015615498</v>
      </c>
      <c r="L11" s="17">
        <v>0.26669226801769802</v>
      </c>
      <c r="M11" s="17">
        <v>0.29683195860351402</v>
      </c>
      <c r="N11" s="17">
        <v>0.33453567438229098</v>
      </c>
      <c r="O11" s="17">
        <v>0.28062659938422502</v>
      </c>
      <c r="P11" s="17">
        <v>0.30890320121339199</v>
      </c>
      <c r="Q11" s="17">
        <v>0.22238550371115501</v>
      </c>
      <c r="R11" s="17">
        <v>0.26118746205530602</v>
      </c>
      <c r="S11" s="17">
        <v>0.28689195705929499</v>
      </c>
      <c r="T11" s="17">
        <v>0.36334209190810202</v>
      </c>
      <c r="U11" s="17">
        <v>0.234584523966271</v>
      </c>
      <c r="V11" s="17">
        <v>0.34456292328698901</v>
      </c>
      <c r="W11" s="17"/>
      <c r="X11" s="17">
        <v>0.30471179818680599</v>
      </c>
      <c r="Y11" s="17">
        <v>0.264255404308538</v>
      </c>
      <c r="Z11" s="17">
        <v>0.31421112824275899</v>
      </c>
      <c r="AA11" s="17">
        <v>0.330332575812809</v>
      </c>
      <c r="AB11" s="17">
        <v>0</v>
      </c>
      <c r="AC11" s="17"/>
      <c r="AD11" s="17">
        <v>0.264884590790187</v>
      </c>
    </row>
    <row r="12" spans="2:30" x14ac:dyDescent="0.35">
      <c r="B12" s="18" t="s">
        <v>158</v>
      </c>
      <c r="C12" s="17">
        <v>0.24138040117776899</v>
      </c>
      <c r="D12" s="17">
        <v>0.24934393984022299</v>
      </c>
      <c r="E12" s="17">
        <v>0.227484443486378</v>
      </c>
      <c r="F12" s="17"/>
      <c r="G12" s="17">
        <v>0.22948007445618501</v>
      </c>
      <c r="H12" s="17">
        <v>0.28812199467126798</v>
      </c>
      <c r="I12" s="17">
        <v>0.208635525966436</v>
      </c>
      <c r="J12" s="17"/>
      <c r="K12" s="17">
        <v>0.264727708264059</v>
      </c>
      <c r="L12" s="17">
        <v>0.19485921728243299</v>
      </c>
      <c r="M12" s="17">
        <v>0.31050016148783199</v>
      </c>
      <c r="N12" s="17">
        <v>0.13991491752999899</v>
      </c>
      <c r="O12" s="17">
        <v>0.33278502995799403</v>
      </c>
      <c r="P12" s="17">
        <v>0.221808906951969</v>
      </c>
      <c r="Q12" s="17">
        <v>0.27984148214982602</v>
      </c>
      <c r="R12" s="17">
        <v>0.25800138047502302</v>
      </c>
      <c r="S12" s="17">
        <v>0.235424104357773</v>
      </c>
      <c r="T12" s="17">
        <v>0.188758343817237</v>
      </c>
      <c r="U12" s="17">
        <v>0.24429597116145699</v>
      </c>
      <c r="V12" s="17">
        <v>0.29781325476932902</v>
      </c>
      <c r="W12" s="17"/>
      <c r="X12" s="17">
        <v>0.23684019119576599</v>
      </c>
      <c r="Y12" s="17">
        <v>0.26268448853788001</v>
      </c>
      <c r="Z12" s="17">
        <v>0.221865510143235</v>
      </c>
      <c r="AA12" s="17">
        <v>0.226181257823624</v>
      </c>
      <c r="AB12" s="17">
        <v>0.13856419482658899</v>
      </c>
      <c r="AC12" s="17"/>
      <c r="AD12" s="17">
        <v>0.23711489444157499</v>
      </c>
    </row>
    <row r="13" spans="2:30" x14ac:dyDescent="0.35">
      <c r="B13" s="18" t="s">
        <v>50</v>
      </c>
      <c r="C13" s="17">
        <v>7.2921029004872406E-2</v>
      </c>
      <c r="D13" s="17">
        <v>7.2178616958524594E-2</v>
      </c>
      <c r="E13" s="17">
        <v>7.5378243045125706E-2</v>
      </c>
      <c r="F13" s="17"/>
      <c r="G13" s="17">
        <v>6.28074877804988E-2</v>
      </c>
      <c r="H13" s="17">
        <v>9.2555298120318805E-2</v>
      </c>
      <c r="I13" s="17">
        <v>6.3656510009091297E-2</v>
      </c>
      <c r="J13" s="17"/>
      <c r="K13" s="17">
        <v>5.9507575294361903E-2</v>
      </c>
      <c r="L13" s="17">
        <v>9.7745274392195006E-2</v>
      </c>
      <c r="M13" s="17">
        <v>7.8380355195896298E-2</v>
      </c>
      <c r="N13" s="17">
        <v>0.104724235091276</v>
      </c>
      <c r="O13" s="17">
        <v>4.1177826129741898E-2</v>
      </c>
      <c r="P13" s="17">
        <v>5.7874478797059599E-2</v>
      </c>
      <c r="Q13" s="17">
        <v>3.4732661483697497E-2</v>
      </c>
      <c r="R13" s="17">
        <v>4.7858007837197E-2</v>
      </c>
      <c r="S13" s="17">
        <v>6.4346061943551497E-2</v>
      </c>
      <c r="T13" s="17">
        <v>6.0031233696111901E-2</v>
      </c>
      <c r="U13" s="17">
        <v>0.16334011944587801</v>
      </c>
      <c r="V13" s="17">
        <v>0.11389335178457501</v>
      </c>
      <c r="W13" s="17"/>
      <c r="X13" s="17">
        <v>6.4743303102024502E-2</v>
      </c>
      <c r="Y13" s="17">
        <v>7.0037306043167394E-2</v>
      </c>
      <c r="Z13" s="17">
        <v>7.4708655599072596E-2</v>
      </c>
      <c r="AA13" s="17">
        <v>9.5666332903373605E-2</v>
      </c>
      <c r="AB13" s="17">
        <v>0</v>
      </c>
      <c r="AC13" s="17"/>
      <c r="AD13" s="17">
        <v>7.3216403474174296E-2</v>
      </c>
    </row>
    <row r="14" spans="2:30" x14ac:dyDescent="0.35">
      <c r="B14" s="18" t="s">
        <v>159</v>
      </c>
      <c r="C14" s="21">
        <v>0.39973016187765098</v>
      </c>
      <c r="D14" s="21">
        <v>0.41341940741632799</v>
      </c>
      <c r="E14" s="21">
        <v>0.39433340758982199</v>
      </c>
      <c r="F14" s="21"/>
      <c r="G14" s="21">
        <v>0.41211485157948802</v>
      </c>
      <c r="H14" s="21">
        <v>0.33539094436331701</v>
      </c>
      <c r="I14" s="21">
        <v>0.44831120636827898</v>
      </c>
      <c r="J14" s="21"/>
      <c r="K14" s="21">
        <v>0.41447519628542401</v>
      </c>
      <c r="L14" s="21">
        <v>0.44070324030767399</v>
      </c>
      <c r="M14" s="21">
        <v>0.314287524712758</v>
      </c>
      <c r="N14" s="21">
        <v>0.42082517299643402</v>
      </c>
      <c r="O14" s="21">
        <v>0.34541054452803899</v>
      </c>
      <c r="P14" s="21">
        <v>0.411413413037579</v>
      </c>
      <c r="Q14" s="21">
        <v>0.46304035265532101</v>
      </c>
      <c r="R14" s="21">
        <v>0.432953149632475</v>
      </c>
      <c r="S14" s="21">
        <v>0.41333787663937999</v>
      </c>
      <c r="T14" s="21">
        <v>0.38786833057854903</v>
      </c>
      <c r="U14" s="21">
        <v>0.35777938542639398</v>
      </c>
      <c r="V14" s="21">
        <v>0.24373047015910701</v>
      </c>
      <c r="W14" s="21"/>
      <c r="X14" s="21">
        <v>0.39370470751540299</v>
      </c>
      <c r="Y14" s="21">
        <v>0.403022801110415</v>
      </c>
      <c r="Z14" s="21">
        <v>0.38921470601493402</v>
      </c>
      <c r="AA14" s="21">
        <v>0.34781983346019302</v>
      </c>
      <c r="AB14" s="21">
        <v>0.86143580517341101</v>
      </c>
      <c r="AC14" s="21"/>
      <c r="AD14" s="21">
        <v>0.42478411129406402</v>
      </c>
    </row>
    <row r="15" spans="2:30" x14ac:dyDescent="0.35">
      <c r="B15" s="18" t="s">
        <v>160</v>
      </c>
      <c r="C15" s="21">
        <v>0.52734880911747695</v>
      </c>
      <c r="D15" s="21">
        <v>0.514401975625147</v>
      </c>
      <c r="E15" s="21">
        <v>0.53028834936505198</v>
      </c>
      <c r="F15" s="21"/>
      <c r="G15" s="21">
        <v>0.52507766064001304</v>
      </c>
      <c r="H15" s="21">
        <v>0.572053757516364</v>
      </c>
      <c r="I15" s="21">
        <v>0.48803228362263001</v>
      </c>
      <c r="J15" s="21"/>
      <c r="K15" s="21">
        <v>0.52601722842021403</v>
      </c>
      <c r="L15" s="21">
        <v>0.46155148530013101</v>
      </c>
      <c r="M15" s="21">
        <v>0.60733212009134596</v>
      </c>
      <c r="N15" s="21">
        <v>0.47445059191229</v>
      </c>
      <c r="O15" s="21">
        <v>0.61341162934221904</v>
      </c>
      <c r="P15" s="21">
        <v>0.53071210816536196</v>
      </c>
      <c r="Q15" s="21">
        <v>0.50222698586098202</v>
      </c>
      <c r="R15" s="21">
        <v>0.51918884253032904</v>
      </c>
      <c r="S15" s="21">
        <v>0.52231606141706799</v>
      </c>
      <c r="T15" s="21">
        <v>0.55210043572533896</v>
      </c>
      <c r="U15" s="21">
        <v>0.47888049512772901</v>
      </c>
      <c r="V15" s="21">
        <v>0.64237617805631797</v>
      </c>
      <c r="W15" s="21"/>
      <c r="X15" s="21">
        <v>0.54155198938257298</v>
      </c>
      <c r="Y15" s="21">
        <v>0.52693989284641796</v>
      </c>
      <c r="Z15" s="21">
        <v>0.53607663838599395</v>
      </c>
      <c r="AA15" s="21">
        <v>0.55651383363643303</v>
      </c>
      <c r="AB15" s="21">
        <v>0.13856419482658899</v>
      </c>
      <c r="AC15" s="21"/>
      <c r="AD15" s="21">
        <v>0.50199948523176097</v>
      </c>
    </row>
    <row r="16" spans="2:30" x14ac:dyDescent="0.35">
      <c r="B16" s="18" t="s">
        <v>161</v>
      </c>
      <c r="C16" s="22">
        <v>-0.12761864723982699</v>
      </c>
      <c r="D16" s="22">
        <v>-0.100982568208819</v>
      </c>
      <c r="E16" s="22">
        <v>-0.13595494177522999</v>
      </c>
      <c r="F16" s="22"/>
      <c r="G16" s="22">
        <v>-0.112962809060525</v>
      </c>
      <c r="H16" s="22">
        <v>-0.23666281315304699</v>
      </c>
      <c r="I16" s="22">
        <v>-3.9721077254350902E-2</v>
      </c>
      <c r="J16" s="22"/>
      <c r="K16" s="22">
        <v>-0.11154203213479</v>
      </c>
      <c r="L16" s="22">
        <v>-2.0848244992456199E-2</v>
      </c>
      <c r="M16" s="22">
        <v>-0.29304459537858901</v>
      </c>
      <c r="N16" s="22">
        <v>-5.3625418915855302E-2</v>
      </c>
      <c r="O16" s="22">
        <v>-0.26800108481418</v>
      </c>
      <c r="P16" s="22">
        <v>-0.119298695127783</v>
      </c>
      <c r="Q16" s="22">
        <v>-3.9186633205661001E-2</v>
      </c>
      <c r="R16" s="22">
        <v>-8.6235692897854002E-2</v>
      </c>
      <c r="S16" s="22">
        <v>-0.108978184777688</v>
      </c>
      <c r="T16" s="22">
        <v>-0.16423210514678999</v>
      </c>
      <c r="U16" s="22">
        <v>-0.121101109701335</v>
      </c>
      <c r="V16" s="22">
        <v>-0.39864570789721099</v>
      </c>
      <c r="W16" s="22"/>
      <c r="X16" s="22">
        <v>-0.14784728186717</v>
      </c>
      <c r="Y16" s="22">
        <v>-0.123917091736003</v>
      </c>
      <c r="Z16" s="22">
        <v>-0.14686193237105999</v>
      </c>
      <c r="AA16" s="22">
        <v>-0.20869400017624001</v>
      </c>
      <c r="AB16" s="22">
        <v>0.72287161034682201</v>
      </c>
      <c r="AC16" s="22"/>
      <c r="AD16" s="22">
        <v>-7.7215373937696993E-2</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8.0965356107506894E-2</v>
      </c>
      <c r="D9" s="17">
        <v>9.5523311950720294E-2</v>
      </c>
      <c r="E9" s="17">
        <v>6.7352074243085203E-2</v>
      </c>
      <c r="F9" s="17"/>
      <c r="G9" s="17">
        <v>8.0129719311573894E-2</v>
      </c>
      <c r="H9" s="17">
        <v>5.13912159432574E-2</v>
      </c>
      <c r="I9" s="17">
        <v>0.10902749502214699</v>
      </c>
      <c r="J9" s="17"/>
      <c r="K9" s="17">
        <v>0.116018904341696</v>
      </c>
      <c r="L9" s="17">
        <v>8.5937415959806807E-2</v>
      </c>
      <c r="M9" s="17">
        <v>1.2352822570353699E-2</v>
      </c>
      <c r="N9" s="17">
        <v>7.5942027589350994E-2</v>
      </c>
      <c r="O9" s="17">
        <v>3.1603599857264797E-2</v>
      </c>
      <c r="P9" s="17">
        <v>8.2726594436742906E-2</v>
      </c>
      <c r="Q9" s="17">
        <v>6.7161829967394199E-2</v>
      </c>
      <c r="R9" s="17">
        <v>6.7861135977844905E-2</v>
      </c>
      <c r="S9" s="17">
        <v>0.128282299701101</v>
      </c>
      <c r="T9" s="17">
        <v>6.06294371906302E-2</v>
      </c>
      <c r="U9" s="17">
        <v>8.1351114859877505E-2</v>
      </c>
      <c r="V9" s="17">
        <v>0.15685598147712701</v>
      </c>
      <c r="W9" s="17"/>
      <c r="X9" s="17">
        <v>7.2103532694218306E-2</v>
      </c>
      <c r="Y9" s="17">
        <v>5.75048253843677E-2</v>
      </c>
      <c r="Z9" s="17">
        <v>0.13265821726640101</v>
      </c>
      <c r="AA9" s="17">
        <v>0.157745818891596</v>
      </c>
      <c r="AB9" s="17">
        <v>0.13856419482658899</v>
      </c>
      <c r="AC9" s="17"/>
      <c r="AD9" s="17">
        <v>8.9677796107681604E-2</v>
      </c>
    </row>
    <row r="10" spans="2:30" x14ac:dyDescent="0.35">
      <c r="B10" s="18" t="s">
        <v>156</v>
      </c>
      <c r="C10" s="17">
        <v>0.291821783725979</v>
      </c>
      <c r="D10" s="17">
        <v>0.30281190598698798</v>
      </c>
      <c r="E10" s="17">
        <v>0.28484619208193102</v>
      </c>
      <c r="F10" s="17"/>
      <c r="G10" s="17">
        <v>0.28729368697257901</v>
      </c>
      <c r="H10" s="17">
        <v>0.26261740485728502</v>
      </c>
      <c r="I10" s="17">
        <v>0.32278392276652801</v>
      </c>
      <c r="J10" s="17"/>
      <c r="K10" s="17">
        <v>0.26408620592458998</v>
      </c>
      <c r="L10" s="17">
        <v>0.230250198150695</v>
      </c>
      <c r="M10" s="17">
        <v>0.35256108913477102</v>
      </c>
      <c r="N10" s="17">
        <v>0.35786910678892597</v>
      </c>
      <c r="O10" s="17">
        <v>0.26383557948974401</v>
      </c>
      <c r="P10" s="17">
        <v>0.32118386165166202</v>
      </c>
      <c r="Q10" s="17">
        <v>0.27768442835506402</v>
      </c>
      <c r="R10" s="17">
        <v>0.26787779936456602</v>
      </c>
      <c r="S10" s="17">
        <v>0.26361419369485101</v>
      </c>
      <c r="T10" s="17">
        <v>0.34619807630947003</v>
      </c>
      <c r="U10" s="17">
        <v>0.357275130960027</v>
      </c>
      <c r="V10" s="17">
        <v>0.24105415659174201</v>
      </c>
      <c r="W10" s="17"/>
      <c r="X10" s="17">
        <v>0.25890692622414302</v>
      </c>
      <c r="Y10" s="17">
        <v>0.31247912363050001</v>
      </c>
      <c r="Z10" s="17">
        <v>0.25700080101740402</v>
      </c>
      <c r="AA10" s="17">
        <v>0.29952424341901401</v>
      </c>
      <c r="AB10" s="17">
        <v>0.55549523803165002</v>
      </c>
      <c r="AC10" s="17"/>
      <c r="AD10" s="17">
        <v>0.271751873017264</v>
      </c>
    </row>
    <row r="11" spans="2:30" x14ac:dyDescent="0.35">
      <c r="B11" s="18" t="s">
        <v>157</v>
      </c>
      <c r="C11" s="17">
        <v>0.35640484911470099</v>
      </c>
      <c r="D11" s="17">
        <v>0.34649331939153899</v>
      </c>
      <c r="E11" s="17">
        <v>0.36551124502466598</v>
      </c>
      <c r="F11" s="17"/>
      <c r="G11" s="17">
        <v>0.357665307930012</v>
      </c>
      <c r="H11" s="17">
        <v>0.37308584997546501</v>
      </c>
      <c r="I11" s="17">
        <v>0.339883887892792</v>
      </c>
      <c r="J11" s="17"/>
      <c r="K11" s="17">
        <v>0.325372264894907</v>
      </c>
      <c r="L11" s="17">
        <v>0.44796336645544399</v>
      </c>
      <c r="M11" s="17">
        <v>0.35948673923083202</v>
      </c>
      <c r="N11" s="17">
        <v>0.35405423579843198</v>
      </c>
      <c r="O11" s="17">
        <v>0.48572013623349602</v>
      </c>
      <c r="P11" s="17">
        <v>0.36094459403615198</v>
      </c>
      <c r="Q11" s="17">
        <v>0.38808667431518901</v>
      </c>
      <c r="R11" s="17">
        <v>0.401725236687414</v>
      </c>
      <c r="S11" s="17">
        <v>0.280670128792748</v>
      </c>
      <c r="T11" s="17">
        <v>0.30302054441342302</v>
      </c>
      <c r="U11" s="17">
        <v>0.234584523966271</v>
      </c>
      <c r="V11" s="17">
        <v>0.21560247127802301</v>
      </c>
      <c r="W11" s="17"/>
      <c r="X11" s="17">
        <v>0.36505581943468801</v>
      </c>
      <c r="Y11" s="17">
        <v>0.35174417274478798</v>
      </c>
      <c r="Z11" s="17">
        <v>0.36816772340114701</v>
      </c>
      <c r="AA11" s="17">
        <v>0.39082808522429802</v>
      </c>
      <c r="AB11" s="17">
        <v>0.141321009383095</v>
      </c>
      <c r="AC11" s="17"/>
      <c r="AD11" s="17">
        <v>0.35890478371708501</v>
      </c>
    </row>
    <row r="12" spans="2:30" x14ac:dyDescent="0.35">
      <c r="B12" s="18" t="s">
        <v>158</v>
      </c>
      <c r="C12" s="17">
        <v>0.184657998787053</v>
      </c>
      <c r="D12" s="17">
        <v>0.174831599626561</v>
      </c>
      <c r="E12" s="17">
        <v>0.19182342599035701</v>
      </c>
      <c r="F12" s="17"/>
      <c r="G12" s="17">
        <v>0.180755293397661</v>
      </c>
      <c r="H12" s="17">
        <v>0.22556717913440899</v>
      </c>
      <c r="I12" s="17">
        <v>0.15028139764965001</v>
      </c>
      <c r="J12" s="17"/>
      <c r="K12" s="17">
        <v>0.20976912700005201</v>
      </c>
      <c r="L12" s="17">
        <v>0.154157106573627</v>
      </c>
      <c r="M12" s="17">
        <v>0.166142905920698</v>
      </c>
      <c r="N12" s="17">
        <v>0.12735980966506999</v>
      </c>
      <c r="O12" s="17">
        <v>0.118943700559262</v>
      </c>
      <c r="P12" s="17">
        <v>0.176251614664824</v>
      </c>
      <c r="Q12" s="17">
        <v>0.176646593333015</v>
      </c>
      <c r="R12" s="17">
        <v>0.21949332280939601</v>
      </c>
      <c r="S12" s="17">
        <v>0.23239393738055</v>
      </c>
      <c r="T12" s="17">
        <v>0.24433581212290501</v>
      </c>
      <c r="U12" s="17">
        <v>0.24255393716812801</v>
      </c>
      <c r="V12" s="17">
        <v>0.159010547792757</v>
      </c>
      <c r="W12" s="17"/>
      <c r="X12" s="17">
        <v>0.23322573993075699</v>
      </c>
      <c r="Y12" s="17">
        <v>0.19375127428507599</v>
      </c>
      <c r="Z12" s="17">
        <v>0.149534041948955</v>
      </c>
      <c r="AA12" s="17">
        <v>9.5490330350990901E-2</v>
      </c>
      <c r="AB12" s="17">
        <v>0.16461955775866599</v>
      </c>
      <c r="AC12" s="17"/>
      <c r="AD12" s="17">
        <v>0.20380570549027899</v>
      </c>
    </row>
    <row r="13" spans="2:30" x14ac:dyDescent="0.35">
      <c r="B13" s="18" t="s">
        <v>50</v>
      </c>
      <c r="C13" s="17">
        <v>8.6150012264760198E-2</v>
      </c>
      <c r="D13" s="17">
        <v>8.0339863044192203E-2</v>
      </c>
      <c r="E13" s="17">
        <v>9.0467062659960296E-2</v>
      </c>
      <c r="F13" s="17"/>
      <c r="G13" s="17">
        <v>9.4155992388173099E-2</v>
      </c>
      <c r="H13" s="17">
        <v>8.73383500895831E-2</v>
      </c>
      <c r="I13" s="17">
        <v>7.8023296668883593E-2</v>
      </c>
      <c r="J13" s="17"/>
      <c r="K13" s="17">
        <v>8.4753497838754799E-2</v>
      </c>
      <c r="L13" s="17">
        <v>8.1691912860426596E-2</v>
      </c>
      <c r="M13" s="17">
        <v>0.109456443143345</v>
      </c>
      <c r="N13" s="17">
        <v>8.4774820158221006E-2</v>
      </c>
      <c r="O13" s="17">
        <v>9.9896983860233199E-2</v>
      </c>
      <c r="P13" s="17">
        <v>5.8893335210618597E-2</v>
      </c>
      <c r="Q13" s="17">
        <v>9.0420474029337894E-2</v>
      </c>
      <c r="R13" s="17">
        <v>4.3042505160779003E-2</v>
      </c>
      <c r="S13" s="17">
        <v>9.5039440430749605E-2</v>
      </c>
      <c r="T13" s="17">
        <v>4.58161299635714E-2</v>
      </c>
      <c r="U13" s="17">
        <v>8.42352930456962E-2</v>
      </c>
      <c r="V13" s="17">
        <v>0.227476842860351</v>
      </c>
      <c r="W13" s="17"/>
      <c r="X13" s="17">
        <v>7.0707981716193205E-2</v>
      </c>
      <c r="Y13" s="17">
        <v>8.4520603955267296E-2</v>
      </c>
      <c r="Z13" s="17">
        <v>9.26392163660925E-2</v>
      </c>
      <c r="AA13" s="17">
        <v>5.6411522114100797E-2</v>
      </c>
      <c r="AB13" s="17">
        <v>0</v>
      </c>
      <c r="AC13" s="17"/>
      <c r="AD13" s="17">
        <v>7.5859841667690303E-2</v>
      </c>
    </row>
    <row r="14" spans="2:30" x14ac:dyDescent="0.35">
      <c r="B14" s="18" t="s">
        <v>159</v>
      </c>
      <c r="C14" s="21">
        <v>0.37278713983348599</v>
      </c>
      <c r="D14" s="21">
        <v>0.39833521793770799</v>
      </c>
      <c r="E14" s="21">
        <v>0.352198266325017</v>
      </c>
      <c r="F14" s="21"/>
      <c r="G14" s="21">
        <v>0.36742340628415299</v>
      </c>
      <c r="H14" s="21">
        <v>0.31400862080054198</v>
      </c>
      <c r="I14" s="21">
        <v>0.43181141778867399</v>
      </c>
      <c r="J14" s="21"/>
      <c r="K14" s="21">
        <v>0.38010511026628602</v>
      </c>
      <c r="L14" s="21">
        <v>0.316187614110502</v>
      </c>
      <c r="M14" s="21">
        <v>0.36491391170512499</v>
      </c>
      <c r="N14" s="21">
        <v>0.43381113437827701</v>
      </c>
      <c r="O14" s="21">
        <v>0.29543917934700897</v>
      </c>
      <c r="P14" s="21">
        <v>0.40391045608840498</v>
      </c>
      <c r="Q14" s="21">
        <v>0.34484625832245802</v>
      </c>
      <c r="R14" s="21">
        <v>0.335738935342411</v>
      </c>
      <c r="S14" s="21">
        <v>0.39189649339595201</v>
      </c>
      <c r="T14" s="21">
        <v>0.40682751350010099</v>
      </c>
      <c r="U14" s="21">
        <v>0.438626245819904</v>
      </c>
      <c r="V14" s="21">
        <v>0.39791013806886999</v>
      </c>
      <c r="W14" s="21"/>
      <c r="X14" s="21">
        <v>0.33101045891836101</v>
      </c>
      <c r="Y14" s="21">
        <v>0.36998394901486797</v>
      </c>
      <c r="Z14" s="21">
        <v>0.389659018283805</v>
      </c>
      <c r="AA14" s="21">
        <v>0.45727006231061001</v>
      </c>
      <c r="AB14" s="21">
        <v>0.69405943285823901</v>
      </c>
      <c r="AC14" s="21"/>
      <c r="AD14" s="21">
        <v>0.36142966912494601</v>
      </c>
    </row>
    <row r="15" spans="2:30" x14ac:dyDescent="0.35">
      <c r="B15" s="18" t="s">
        <v>160</v>
      </c>
      <c r="C15" s="21">
        <v>0.54106284790175396</v>
      </c>
      <c r="D15" s="21">
        <v>0.52132491901809996</v>
      </c>
      <c r="E15" s="21">
        <v>0.55733467101502299</v>
      </c>
      <c r="F15" s="21"/>
      <c r="G15" s="21">
        <v>0.538420601327673</v>
      </c>
      <c r="H15" s="21">
        <v>0.59865302910987395</v>
      </c>
      <c r="I15" s="21">
        <v>0.49016528554244199</v>
      </c>
      <c r="J15" s="21"/>
      <c r="K15" s="21">
        <v>0.53514139189495902</v>
      </c>
      <c r="L15" s="21">
        <v>0.60212047302907101</v>
      </c>
      <c r="M15" s="21">
        <v>0.52562964515152999</v>
      </c>
      <c r="N15" s="21">
        <v>0.48141404546350203</v>
      </c>
      <c r="O15" s="21">
        <v>0.60466383679275804</v>
      </c>
      <c r="P15" s="21">
        <v>0.53719620870097595</v>
      </c>
      <c r="Q15" s="21">
        <v>0.56473326764820397</v>
      </c>
      <c r="R15" s="21">
        <v>0.62121855949681004</v>
      </c>
      <c r="S15" s="21">
        <v>0.51306406617329803</v>
      </c>
      <c r="T15" s="21">
        <v>0.54735635653632797</v>
      </c>
      <c r="U15" s="21">
        <v>0.4771384611344</v>
      </c>
      <c r="V15" s="21">
        <v>0.37461301907077998</v>
      </c>
      <c r="W15" s="21"/>
      <c r="X15" s="21">
        <v>0.59828155936544603</v>
      </c>
      <c r="Y15" s="21">
        <v>0.54549544702986497</v>
      </c>
      <c r="Z15" s="21">
        <v>0.51770176535010304</v>
      </c>
      <c r="AA15" s="21">
        <v>0.48631841557528899</v>
      </c>
      <c r="AB15" s="21">
        <v>0.30594056714176099</v>
      </c>
      <c r="AC15" s="21"/>
      <c r="AD15" s="21">
        <v>0.562710489207364</v>
      </c>
    </row>
    <row r="16" spans="2:30" x14ac:dyDescent="0.35">
      <c r="B16" s="18" t="s">
        <v>161</v>
      </c>
      <c r="C16" s="22">
        <v>-0.168275708068268</v>
      </c>
      <c r="D16" s="22">
        <v>-0.12298970108039101</v>
      </c>
      <c r="E16" s="22">
        <v>-0.20513640469000599</v>
      </c>
      <c r="F16" s="22"/>
      <c r="G16" s="22">
        <v>-0.17099719504352001</v>
      </c>
      <c r="H16" s="22">
        <v>-0.28464440830933202</v>
      </c>
      <c r="I16" s="22">
        <v>-5.8353867753767899E-2</v>
      </c>
      <c r="J16" s="22"/>
      <c r="K16" s="22">
        <v>-0.155036281628673</v>
      </c>
      <c r="L16" s="22">
        <v>-0.28593285891856901</v>
      </c>
      <c r="M16" s="22">
        <v>-0.160715733446405</v>
      </c>
      <c r="N16" s="22">
        <v>-4.7602911085225602E-2</v>
      </c>
      <c r="O16" s="22">
        <v>-0.30922465744574901</v>
      </c>
      <c r="P16" s="22">
        <v>-0.133285752612571</v>
      </c>
      <c r="Q16" s="22">
        <v>-0.21988700932574601</v>
      </c>
      <c r="R16" s="22">
        <v>-0.28547962415439898</v>
      </c>
      <c r="S16" s="22">
        <v>-0.12116757277734699</v>
      </c>
      <c r="T16" s="22">
        <v>-0.14052884303622701</v>
      </c>
      <c r="U16" s="22">
        <v>-3.8512215314495599E-2</v>
      </c>
      <c r="V16" s="22">
        <v>2.3297118998090199E-2</v>
      </c>
      <c r="W16" s="22"/>
      <c r="X16" s="22">
        <v>-0.26727110044708502</v>
      </c>
      <c r="Y16" s="22">
        <v>-0.17551149801499599</v>
      </c>
      <c r="Z16" s="22">
        <v>-0.12804274706629801</v>
      </c>
      <c r="AA16" s="22">
        <v>-2.9048353264679201E-2</v>
      </c>
      <c r="AB16" s="22">
        <v>0.38811886571647802</v>
      </c>
      <c r="AC16" s="22"/>
      <c r="AD16" s="22">
        <v>-0.20128082008241899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9.5181260544880603E-2</v>
      </c>
      <c r="D9" s="17">
        <v>0.109425320405183</v>
      </c>
      <c r="E9" s="17">
        <v>8.2226723804883606E-2</v>
      </c>
      <c r="F9" s="17"/>
      <c r="G9" s="17">
        <v>7.0257730883289002E-2</v>
      </c>
      <c r="H9" s="17">
        <v>7.1927206779562103E-2</v>
      </c>
      <c r="I9" s="17">
        <v>0.138550454461601</v>
      </c>
      <c r="J9" s="17"/>
      <c r="K9" s="17">
        <v>0.13809533472801999</v>
      </c>
      <c r="L9" s="17">
        <v>6.8101094738238693E-2</v>
      </c>
      <c r="M9" s="17">
        <v>5.4566307674791398E-2</v>
      </c>
      <c r="N9" s="17">
        <v>0.108868754233495</v>
      </c>
      <c r="O9" s="17">
        <v>7.6939440706503603E-2</v>
      </c>
      <c r="P9" s="17">
        <v>8.08043485208471E-2</v>
      </c>
      <c r="Q9" s="17">
        <v>9.2030474839071605E-2</v>
      </c>
      <c r="R9" s="17">
        <v>8.7049450326575295E-2</v>
      </c>
      <c r="S9" s="17">
        <v>0.116196352246934</v>
      </c>
      <c r="T9" s="17">
        <v>0.11795842242039301</v>
      </c>
      <c r="U9" s="17">
        <v>0.103541740099395</v>
      </c>
      <c r="V9" s="17">
        <v>4.5117196008181398E-2</v>
      </c>
      <c r="W9" s="17"/>
      <c r="X9" s="17">
        <v>7.2539150080612999E-2</v>
      </c>
      <c r="Y9" s="17">
        <v>7.6027463217371194E-2</v>
      </c>
      <c r="Z9" s="17">
        <v>0.15262092590151299</v>
      </c>
      <c r="AA9" s="17">
        <v>0.10912016230864401</v>
      </c>
      <c r="AB9" s="17">
        <v>0.13856419482658899</v>
      </c>
      <c r="AC9" s="17"/>
      <c r="AD9" s="17">
        <v>0.101875734393225</v>
      </c>
    </row>
    <row r="10" spans="2:30" x14ac:dyDescent="0.35">
      <c r="B10" s="18" t="s">
        <v>156</v>
      </c>
      <c r="C10" s="17">
        <v>0.28111092813643901</v>
      </c>
      <c r="D10" s="17">
        <v>0.293752537484405</v>
      </c>
      <c r="E10" s="17">
        <v>0.26569876756387101</v>
      </c>
      <c r="F10" s="17"/>
      <c r="G10" s="17">
        <v>0.30216660245201898</v>
      </c>
      <c r="H10" s="17">
        <v>0.251264652136649</v>
      </c>
      <c r="I10" s="17">
        <v>0.29020571766747699</v>
      </c>
      <c r="J10" s="17"/>
      <c r="K10" s="17">
        <v>0.27569649419700398</v>
      </c>
      <c r="L10" s="17">
        <v>0.25554364959949799</v>
      </c>
      <c r="M10" s="17">
        <v>0.32180164230713898</v>
      </c>
      <c r="N10" s="17">
        <v>0.22649722481846801</v>
      </c>
      <c r="O10" s="17">
        <v>0.24598395088871</v>
      </c>
      <c r="P10" s="17">
        <v>0.33872950890254999</v>
      </c>
      <c r="Q10" s="17">
        <v>0.334216877060247</v>
      </c>
      <c r="R10" s="17">
        <v>0.25300125332874202</v>
      </c>
      <c r="S10" s="17">
        <v>0.25745364826321998</v>
      </c>
      <c r="T10" s="17">
        <v>0.287635337600889</v>
      </c>
      <c r="U10" s="17">
        <v>0.29525326409734598</v>
      </c>
      <c r="V10" s="17">
        <v>0.31244823388037402</v>
      </c>
      <c r="W10" s="17"/>
      <c r="X10" s="17">
        <v>0.26638038040885198</v>
      </c>
      <c r="Y10" s="17">
        <v>0.287216531958498</v>
      </c>
      <c r="Z10" s="17">
        <v>0.257914142443044</v>
      </c>
      <c r="AA10" s="17">
        <v>0.41475750285861002</v>
      </c>
      <c r="AB10" s="17">
        <v>0.55549523803165002</v>
      </c>
      <c r="AC10" s="17"/>
      <c r="AD10" s="17">
        <v>0.26153479324117601</v>
      </c>
    </row>
    <row r="11" spans="2:30" x14ac:dyDescent="0.35">
      <c r="B11" s="18" t="s">
        <v>157</v>
      </c>
      <c r="C11" s="17">
        <v>0.33924188024275598</v>
      </c>
      <c r="D11" s="17">
        <v>0.31878195625862299</v>
      </c>
      <c r="E11" s="17">
        <v>0.36307416099483403</v>
      </c>
      <c r="F11" s="17"/>
      <c r="G11" s="17">
        <v>0.32843545211682601</v>
      </c>
      <c r="H11" s="17">
        <v>0.354394853677995</v>
      </c>
      <c r="I11" s="17">
        <v>0.33472668250828902</v>
      </c>
      <c r="J11" s="17"/>
      <c r="K11" s="17">
        <v>0.29717818896193998</v>
      </c>
      <c r="L11" s="17">
        <v>0.39462825484893399</v>
      </c>
      <c r="M11" s="17">
        <v>0.29456755676346003</v>
      </c>
      <c r="N11" s="17">
        <v>0.30639425533402498</v>
      </c>
      <c r="O11" s="17">
        <v>0.303652910581656</v>
      </c>
      <c r="P11" s="17">
        <v>0.41753601968681497</v>
      </c>
      <c r="Q11" s="17">
        <v>0.35433212935319602</v>
      </c>
      <c r="R11" s="17">
        <v>0.34065086873023198</v>
      </c>
      <c r="S11" s="17">
        <v>0.32634352748726603</v>
      </c>
      <c r="T11" s="17">
        <v>0.33451585530012301</v>
      </c>
      <c r="U11" s="17">
        <v>0.29583617826721997</v>
      </c>
      <c r="V11" s="17">
        <v>0.44554339460838699</v>
      </c>
      <c r="W11" s="17"/>
      <c r="X11" s="17">
        <v>0.34250411597090502</v>
      </c>
      <c r="Y11" s="17">
        <v>0.361416847453221</v>
      </c>
      <c r="Z11" s="17">
        <v>0.33332591637676001</v>
      </c>
      <c r="AA11" s="17">
        <v>0.231710414038964</v>
      </c>
      <c r="AB11" s="17">
        <v>0.141321009383095</v>
      </c>
      <c r="AC11" s="17"/>
      <c r="AD11" s="17">
        <v>0.35427395729363798</v>
      </c>
    </row>
    <row r="12" spans="2:30" x14ac:dyDescent="0.35">
      <c r="B12" s="18" t="s">
        <v>158</v>
      </c>
      <c r="C12" s="17">
        <v>0.17590823775898101</v>
      </c>
      <c r="D12" s="17">
        <v>0.17649872527914701</v>
      </c>
      <c r="E12" s="17">
        <v>0.17415095625897201</v>
      </c>
      <c r="F12" s="17"/>
      <c r="G12" s="17">
        <v>0.17256565879118599</v>
      </c>
      <c r="H12" s="17">
        <v>0.20784893304280899</v>
      </c>
      <c r="I12" s="17">
        <v>0.14932738046357999</v>
      </c>
      <c r="J12" s="17"/>
      <c r="K12" s="17">
        <v>0.16760096412418499</v>
      </c>
      <c r="L12" s="17">
        <v>0.153981401490043</v>
      </c>
      <c r="M12" s="17">
        <v>0.18690906556904199</v>
      </c>
      <c r="N12" s="17">
        <v>0.218247433631749</v>
      </c>
      <c r="O12" s="17">
        <v>0.228376845939956</v>
      </c>
      <c r="P12" s="17">
        <v>0.110755267022299</v>
      </c>
      <c r="Q12" s="17">
        <v>0.149461641011294</v>
      </c>
      <c r="R12" s="17">
        <v>0.247125523323699</v>
      </c>
      <c r="S12" s="17">
        <v>0.21063316844337099</v>
      </c>
      <c r="T12" s="17">
        <v>0.15668615696775501</v>
      </c>
      <c r="U12" s="17">
        <v>0.20324932173444399</v>
      </c>
      <c r="V12" s="17">
        <v>7.9534469923941697E-2</v>
      </c>
      <c r="W12" s="17"/>
      <c r="X12" s="17">
        <v>0.19410974844924</v>
      </c>
      <c r="Y12" s="17">
        <v>0.18636290921085799</v>
      </c>
      <c r="Z12" s="17">
        <v>0.151170580059133</v>
      </c>
      <c r="AA12" s="17">
        <v>0.13062525213374801</v>
      </c>
      <c r="AB12" s="17">
        <v>0.16461955775866599</v>
      </c>
      <c r="AC12" s="17"/>
      <c r="AD12" s="17">
        <v>0.18728301773491199</v>
      </c>
    </row>
    <row r="13" spans="2:30" x14ac:dyDescent="0.35">
      <c r="B13" s="18" t="s">
        <v>50</v>
      </c>
      <c r="C13" s="17">
        <v>0.108557693316944</v>
      </c>
      <c r="D13" s="17">
        <v>0.101541460572643</v>
      </c>
      <c r="E13" s="17">
        <v>0.11484939137744</v>
      </c>
      <c r="F13" s="17"/>
      <c r="G13" s="17">
        <v>0.12657455575668</v>
      </c>
      <c r="H13" s="17">
        <v>0.114564354362984</v>
      </c>
      <c r="I13" s="17">
        <v>8.7189764899052793E-2</v>
      </c>
      <c r="J13" s="17"/>
      <c r="K13" s="17">
        <v>0.121429017988851</v>
      </c>
      <c r="L13" s="17">
        <v>0.127745599323286</v>
      </c>
      <c r="M13" s="17">
        <v>0.14215542768556799</v>
      </c>
      <c r="N13" s="17">
        <v>0.13999233198226299</v>
      </c>
      <c r="O13" s="17">
        <v>0.14504685188317401</v>
      </c>
      <c r="P13" s="17">
        <v>5.2174855867489899E-2</v>
      </c>
      <c r="Q13" s="17">
        <v>6.9958877736191805E-2</v>
      </c>
      <c r="R13" s="17">
        <v>7.2172904290751405E-2</v>
      </c>
      <c r="S13" s="17">
        <v>8.9373303559209097E-2</v>
      </c>
      <c r="T13" s="17">
        <v>0.10320422771084101</v>
      </c>
      <c r="U13" s="17">
        <v>0.102119495801596</v>
      </c>
      <c r="V13" s="17">
        <v>0.117356705579116</v>
      </c>
      <c r="W13" s="17"/>
      <c r="X13" s="17">
        <v>0.12446660509039</v>
      </c>
      <c r="Y13" s="17">
        <v>8.8976248160051605E-2</v>
      </c>
      <c r="Z13" s="17">
        <v>0.10496843521955</v>
      </c>
      <c r="AA13" s="17">
        <v>0.11378666866003501</v>
      </c>
      <c r="AB13" s="17">
        <v>0</v>
      </c>
      <c r="AC13" s="17"/>
      <c r="AD13" s="17">
        <v>9.5032497337049604E-2</v>
      </c>
    </row>
    <row r="14" spans="2:30" x14ac:dyDescent="0.35">
      <c r="B14" s="18" t="s">
        <v>159</v>
      </c>
      <c r="C14" s="21">
        <v>0.37629218868131897</v>
      </c>
      <c r="D14" s="21">
        <v>0.40317785788958799</v>
      </c>
      <c r="E14" s="21">
        <v>0.347925491368754</v>
      </c>
      <c r="F14" s="21"/>
      <c r="G14" s="21">
        <v>0.372424333335308</v>
      </c>
      <c r="H14" s="21">
        <v>0.32319185891621099</v>
      </c>
      <c r="I14" s="21">
        <v>0.42875617212907802</v>
      </c>
      <c r="J14" s="21"/>
      <c r="K14" s="21">
        <v>0.41379182892502497</v>
      </c>
      <c r="L14" s="21">
        <v>0.32364474433773599</v>
      </c>
      <c r="M14" s="21">
        <v>0.37636794998193102</v>
      </c>
      <c r="N14" s="21">
        <v>0.33536597905196303</v>
      </c>
      <c r="O14" s="21">
        <v>0.32292339159521299</v>
      </c>
      <c r="P14" s="21">
        <v>0.41953385742339699</v>
      </c>
      <c r="Q14" s="21">
        <v>0.42624735189931801</v>
      </c>
      <c r="R14" s="21">
        <v>0.34005070365531798</v>
      </c>
      <c r="S14" s="21">
        <v>0.37365000051015501</v>
      </c>
      <c r="T14" s="21">
        <v>0.405593760021281</v>
      </c>
      <c r="U14" s="21">
        <v>0.39879500419674102</v>
      </c>
      <c r="V14" s="21">
        <v>0.357565429888555</v>
      </c>
      <c r="W14" s="21"/>
      <c r="X14" s="21">
        <v>0.33891953048946499</v>
      </c>
      <c r="Y14" s="21">
        <v>0.36324399517586903</v>
      </c>
      <c r="Z14" s="21">
        <v>0.410535068344557</v>
      </c>
      <c r="AA14" s="21">
        <v>0.52387766516725298</v>
      </c>
      <c r="AB14" s="21">
        <v>0.69405943285823901</v>
      </c>
      <c r="AC14" s="21"/>
      <c r="AD14" s="21">
        <v>0.36341052763440002</v>
      </c>
    </row>
    <row r="15" spans="2:30" x14ac:dyDescent="0.35">
      <c r="B15" s="18" t="s">
        <v>160</v>
      </c>
      <c r="C15" s="21">
        <v>0.51515011800173705</v>
      </c>
      <c r="D15" s="21">
        <v>0.495280681537769</v>
      </c>
      <c r="E15" s="21">
        <v>0.53722511725380595</v>
      </c>
      <c r="F15" s="21"/>
      <c r="G15" s="21">
        <v>0.50100111090801203</v>
      </c>
      <c r="H15" s="21">
        <v>0.562243786720804</v>
      </c>
      <c r="I15" s="21">
        <v>0.48405406297186898</v>
      </c>
      <c r="J15" s="21"/>
      <c r="K15" s="21">
        <v>0.464779153086124</v>
      </c>
      <c r="L15" s="21">
        <v>0.54860965633897696</v>
      </c>
      <c r="M15" s="21">
        <v>0.48147662233250099</v>
      </c>
      <c r="N15" s="21">
        <v>0.52464168896577401</v>
      </c>
      <c r="O15" s="21">
        <v>0.532029756521612</v>
      </c>
      <c r="P15" s="21">
        <v>0.52829128670911296</v>
      </c>
      <c r="Q15" s="21">
        <v>0.50379377036449002</v>
      </c>
      <c r="R15" s="21">
        <v>0.58777639205393095</v>
      </c>
      <c r="S15" s="21">
        <v>0.53697669593063602</v>
      </c>
      <c r="T15" s="21">
        <v>0.49120201226787802</v>
      </c>
      <c r="U15" s="21">
        <v>0.49908550000166302</v>
      </c>
      <c r="V15" s="21">
        <v>0.52507786453232896</v>
      </c>
      <c r="W15" s="21"/>
      <c r="X15" s="21">
        <v>0.53661386442014503</v>
      </c>
      <c r="Y15" s="21">
        <v>0.54777975666407897</v>
      </c>
      <c r="Z15" s="21">
        <v>0.48449649643589299</v>
      </c>
      <c r="AA15" s="21">
        <v>0.36233566617271201</v>
      </c>
      <c r="AB15" s="21">
        <v>0.30594056714176099</v>
      </c>
      <c r="AC15" s="21"/>
      <c r="AD15" s="21">
        <v>0.54155697502855005</v>
      </c>
    </row>
    <row r="16" spans="2:30" x14ac:dyDescent="0.35">
      <c r="B16" s="18" t="s">
        <v>161</v>
      </c>
      <c r="C16" s="22">
        <v>-0.13885792932041799</v>
      </c>
      <c r="D16" s="22">
        <v>-9.2102823648181398E-2</v>
      </c>
      <c r="E16" s="22">
        <v>-0.189299625885052</v>
      </c>
      <c r="F16" s="22"/>
      <c r="G16" s="22">
        <v>-0.128576777572704</v>
      </c>
      <c r="H16" s="22">
        <v>-0.239051927804593</v>
      </c>
      <c r="I16" s="22">
        <v>-5.5297890842791103E-2</v>
      </c>
      <c r="J16" s="22"/>
      <c r="K16" s="22">
        <v>-5.0987324161099599E-2</v>
      </c>
      <c r="L16" s="22">
        <v>-0.224964912001241</v>
      </c>
      <c r="M16" s="22">
        <v>-0.10510867235057</v>
      </c>
      <c r="N16" s="22">
        <v>-0.18927570991381101</v>
      </c>
      <c r="O16" s="22">
        <v>-0.209106364926399</v>
      </c>
      <c r="P16" s="22">
        <v>-0.10875742928571699</v>
      </c>
      <c r="Q16" s="22">
        <v>-7.7546418465171504E-2</v>
      </c>
      <c r="R16" s="22">
        <v>-0.247725688398614</v>
      </c>
      <c r="S16" s="22">
        <v>-0.163326695420482</v>
      </c>
      <c r="T16" s="22">
        <v>-8.5608252246596406E-2</v>
      </c>
      <c r="U16" s="22">
        <v>-0.100290495804922</v>
      </c>
      <c r="V16" s="22">
        <v>-0.16751243464377299</v>
      </c>
      <c r="W16" s="22"/>
      <c r="X16" s="22">
        <v>-0.197694333930681</v>
      </c>
      <c r="Y16" s="22">
        <v>-0.18453576148820999</v>
      </c>
      <c r="Z16" s="22">
        <v>-7.3961428091336004E-2</v>
      </c>
      <c r="AA16" s="22">
        <v>0.161541998994542</v>
      </c>
      <c r="AB16" s="22">
        <v>0.38811886571647802</v>
      </c>
      <c r="AC16" s="22"/>
      <c r="AD16" s="22">
        <v>-0.17814644739415</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D21"/>
  <sheetViews>
    <sheetView showGridLines="0" workbookViewId="0">
      <pane xSplit="2" topLeftCell="C1" activePane="topRight" state="frozen"/>
      <selection pane="topRight" activeCell="B17" sqref="B17"/>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169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160</v>
      </c>
      <c r="L7" s="10">
        <v>130</v>
      </c>
      <c r="M7" s="10">
        <v>94</v>
      </c>
      <c r="N7" s="10">
        <v>57</v>
      </c>
      <c r="O7" s="10">
        <v>64</v>
      </c>
      <c r="P7" s="10">
        <v>101</v>
      </c>
      <c r="Q7" s="10">
        <v>89</v>
      </c>
      <c r="R7" s="10">
        <v>43</v>
      </c>
      <c r="S7" s="10">
        <v>121</v>
      </c>
      <c r="T7" s="10">
        <v>69</v>
      </c>
      <c r="U7" s="10">
        <v>48</v>
      </c>
      <c r="V7" s="10">
        <v>26</v>
      </c>
      <c r="W7" s="10"/>
      <c r="X7" s="10">
        <v>219</v>
      </c>
      <c r="Y7" s="10">
        <v>508</v>
      </c>
      <c r="Z7" s="10">
        <v>191</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138</v>
      </c>
      <c r="L8" s="11">
        <v>132</v>
      </c>
      <c r="M8" s="11">
        <v>83</v>
      </c>
      <c r="N8" s="11">
        <v>87</v>
      </c>
      <c r="O8" s="11">
        <v>75</v>
      </c>
      <c r="P8" s="11">
        <v>92</v>
      </c>
      <c r="Q8" s="11">
        <v>86</v>
      </c>
      <c r="R8" s="11">
        <v>40</v>
      </c>
      <c r="S8" s="11">
        <v>113</v>
      </c>
      <c r="T8" s="11">
        <v>80</v>
      </c>
      <c r="U8" s="11">
        <v>47</v>
      </c>
      <c r="V8" s="11">
        <v>29</v>
      </c>
      <c r="W8" s="11"/>
      <c r="X8" s="11">
        <v>227</v>
      </c>
      <c r="Y8" s="11">
        <v>505</v>
      </c>
      <c r="Z8" s="11">
        <v>184</v>
      </c>
      <c r="AA8" s="11">
        <v>48</v>
      </c>
      <c r="AB8" s="11">
        <v>6</v>
      </c>
      <c r="AC8" s="11"/>
      <c r="AD8" s="11">
        <v>674</v>
      </c>
    </row>
    <row r="9" spans="2:30" x14ac:dyDescent="0.35">
      <c r="B9" s="18" t="s">
        <v>155</v>
      </c>
      <c r="C9" s="17">
        <v>0.22130059566881799</v>
      </c>
      <c r="D9" s="17">
        <v>0.22475933977729801</v>
      </c>
      <c r="E9" s="17">
        <v>0.22085955050762901</v>
      </c>
      <c r="F9" s="17"/>
      <c r="G9" s="17">
        <v>0.20766232778171401</v>
      </c>
      <c r="H9" s="17">
        <v>0.19432543561827501</v>
      </c>
      <c r="I9" s="17">
        <v>0.258329897105182</v>
      </c>
      <c r="J9" s="17"/>
      <c r="K9" s="17">
        <v>0.21497665588630299</v>
      </c>
      <c r="L9" s="17">
        <v>0.27468924982605802</v>
      </c>
      <c r="M9" s="17">
        <v>0.16043714243400301</v>
      </c>
      <c r="N9" s="17">
        <v>0.159604093137517</v>
      </c>
      <c r="O9" s="17">
        <v>0.22494030685984701</v>
      </c>
      <c r="P9" s="17">
        <v>0.25096093768411898</v>
      </c>
      <c r="Q9" s="17">
        <v>0.25186642243813701</v>
      </c>
      <c r="R9" s="17">
        <v>0.27910343404447502</v>
      </c>
      <c r="S9" s="17">
        <v>0.26249582224625101</v>
      </c>
      <c r="T9" s="17">
        <v>0.229137241156469</v>
      </c>
      <c r="U9" s="17">
        <v>0.119905239999574</v>
      </c>
      <c r="V9" s="17">
        <v>7.6012724074274604E-2</v>
      </c>
      <c r="W9" s="17"/>
      <c r="X9" s="17">
        <v>0.22347322574530001</v>
      </c>
      <c r="Y9" s="17">
        <v>0.231384628649037</v>
      </c>
      <c r="Z9" s="17">
        <v>0.201734859018109</v>
      </c>
      <c r="AA9" s="17">
        <v>0.20380420105300301</v>
      </c>
      <c r="AB9" s="17">
        <v>0.384147453711012</v>
      </c>
      <c r="AC9" s="17"/>
      <c r="AD9" s="17">
        <v>0.244834265059615</v>
      </c>
    </row>
    <row r="10" spans="2:30" x14ac:dyDescent="0.35">
      <c r="B10" s="18" t="s">
        <v>156</v>
      </c>
      <c r="C10" s="17">
        <v>0.32627630508391098</v>
      </c>
      <c r="D10" s="17">
        <v>0.32505266087933499</v>
      </c>
      <c r="E10" s="17">
        <v>0.333215598223076</v>
      </c>
      <c r="F10" s="17"/>
      <c r="G10" s="17">
        <v>0.30020832699911598</v>
      </c>
      <c r="H10" s="17">
        <v>0.34679958446763298</v>
      </c>
      <c r="I10" s="17">
        <v>0.33021071860647</v>
      </c>
      <c r="J10" s="17"/>
      <c r="K10" s="17">
        <v>0.27085487078182402</v>
      </c>
      <c r="L10" s="17">
        <v>0.332921925092446</v>
      </c>
      <c r="M10" s="17">
        <v>0.35798843612037601</v>
      </c>
      <c r="N10" s="17">
        <v>0.33330088176785899</v>
      </c>
      <c r="O10" s="17">
        <v>0.32961521587098103</v>
      </c>
      <c r="P10" s="17">
        <v>0.33447691631145499</v>
      </c>
      <c r="Q10" s="17">
        <v>0.36168589948249003</v>
      </c>
      <c r="R10" s="17">
        <v>0.38937709234874401</v>
      </c>
      <c r="S10" s="17">
        <v>0.279111688585506</v>
      </c>
      <c r="T10" s="17">
        <v>0.29960004643308702</v>
      </c>
      <c r="U10" s="17">
        <v>0.33351154444109499</v>
      </c>
      <c r="V10" s="17">
        <v>0.46689818038819902</v>
      </c>
      <c r="W10" s="17"/>
      <c r="X10" s="17">
        <v>0.31412928238614402</v>
      </c>
      <c r="Y10" s="17">
        <v>0.32951773370349002</v>
      </c>
      <c r="Z10" s="17">
        <v>0.32703192050819002</v>
      </c>
      <c r="AA10" s="17">
        <v>0.32636909936921699</v>
      </c>
      <c r="AB10" s="17">
        <v>0.306547865866241</v>
      </c>
      <c r="AC10" s="17"/>
      <c r="AD10" s="17">
        <v>0.32227402506589697</v>
      </c>
    </row>
    <row r="11" spans="2:30" x14ac:dyDescent="0.35">
      <c r="B11" s="18" t="s">
        <v>157</v>
      </c>
      <c r="C11" s="17">
        <v>0.23779665088997301</v>
      </c>
      <c r="D11" s="17">
        <v>0.23639013545021101</v>
      </c>
      <c r="E11" s="17">
        <v>0.2365539536705</v>
      </c>
      <c r="F11" s="17"/>
      <c r="G11" s="17">
        <v>0.25074420436473099</v>
      </c>
      <c r="H11" s="17">
        <v>0.24839816263867601</v>
      </c>
      <c r="I11" s="17">
        <v>0.21655916730469099</v>
      </c>
      <c r="J11" s="17"/>
      <c r="K11" s="17">
        <v>0.26140108480075602</v>
      </c>
      <c r="L11" s="17">
        <v>0.16913744951302501</v>
      </c>
      <c r="M11" s="17">
        <v>0.212270743437178</v>
      </c>
      <c r="N11" s="17">
        <v>0.27662148770499401</v>
      </c>
      <c r="O11" s="17">
        <v>0.21169582432939599</v>
      </c>
      <c r="P11" s="17">
        <v>0.233224068637857</v>
      </c>
      <c r="Q11" s="17">
        <v>0.19625967777998499</v>
      </c>
      <c r="R11" s="17">
        <v>0.20877142249299899</v>
      </c>
      <c r="S11" s="17">
        <v>0.306404715298638</v>
      </c>
      <c r="T11" s="17">
        <v>0.18657981012623601</v>
      </c>
      <c r="U11" s="17">
        <v>0.36457833219732799</v>
      </c>
      <c r="V11" s="17">
        <v>0.308049821665142</v>
      </c>
      <c r="W11" s="17"/>
      <c r="X11" s="17">
        <v>0.24983038563143301</v>
      </c>
      <c r="Y11" s="17">
        <v>0.22899489567896</v>
      </c>
      <c r="Z11" s="17">
        <v>0.236966869953078</v>
      </c>
      <c r="AA11" s="17">
        <v>0.27901100750022001</v>
      </c>
      <c r="AB11" s="17">
        <v>0.309304680422747</v>
      </c>
      <c r="AC11" s="17"/>
      <c r="AD11" s="17">
        <v>0.235571198554513</v>
      </c>
    </row>
    <row r="12" spans="2:30" x14ac:dyDescent="0.35">
      <c r="B12" s="18" t="s">
        <v>158</v>
      </c>
      <c r="C12" s="17">
        <v>8.87837165744466E-2</v>
      </c>
      <c r="D12" s="17">
        <v>8.8375146456164205E-2</v>
      </c>
      <c r="E12" s="17">
        <v>8.2026645020258304E-2</v>
      </c>
      <c r="F12" s="17"/>
      <c r="G12" s="17">
        <v>6.9258620920836997E-2</v>
      </c>
      <c r="H12" s="17">
        <v>0.105219743132333</v>
      </c>
      <c r="I12" s="17">
        <v>9.0744018704966706E-2</v>
      </c>
      <c r="J12" s="17"/>
      <c r="K12" s="17">
        <v>0.14614643490571999</v>
      </c>
      <c r="L12" s="17">
        <v>6.7462822483783796E-2</v>
      </c>
      <c r="M12" s="17">
        <v>8.6510719692236199E-2</v>
      </c>
      <c r="N12" s="17">
        <v>8.7964909533266106E-2</v>
      </c>
      <c r="O12" s="17">
        <v>8.6380816133369398E-2</v>
      </c>
      <c r="P12" s="17">
        <v>6.9665621235589101E-2</v>
      </c>
      <c r="Q12" s="17">
        <v>0.13058669394401401</v>
      </c>
      <c r="R12" s="17">
        <v>4.5290701552163401E-2</v>
      </c>
      <c r="S12" s="17">
        <v>5.23732492637142E-2</v>
      </c>
      <c r="T12" s="17">
        <v>0.10297082673405999</v>
      </c>
      <c r="U12" s="17">
        <v>7.9522114863203902E-2</v>
      </c>
      <c r="V12" s="17">
        <v>4.2440882440816903E-2</v>
      </c>
      <c r="W12" s="17"/>
      <c r="X12" s="17">
        <v>6.1007569851558897E-2</v>
      </c>
      <c r="Y12" s="17">
        <v>9.2322201915820898E-2</v>
      </c>
      <c r="Z12" s="17">
        <v>0.124282674849871</v>
      </c>
      <c r="AA12" s="17">
        <v>9.5913313326355304E-2</v>
      </c>
      <c r="AB12" s="17">
        <v>0</v>
      </c>
      <c r="AC12" s="17"/>
      <c r="AD12" s="17">
        <v>7.9395527330420296E-2</v>
      </c>
    </row>
    <row r="13" spans="2:30" x14ac:dyDescent="0.35">
      <c r="B13" s="18" t="s">
        <v>50</v>
      </c>
      <c r="C13" s="17">
        <v>0.12584273178285099</v>
      </c>
      <c r="D13" s="17">
        <v>0.12542271743699099</v>
      </c>
      <c r="E13" s="17">
        <v>0.12734425257853599</v>
      </c>
      <c r="F13" s="17"/>
      <c r="G13" s="17">
        <v>0.17212651993360201</v>
      </c>
      <c r="H13" s="17">
        <v>0.105257074143082</v>
      </c>
      <c r="I13" s="17">
        <v>0.10415619827869101</v>
      </c>
      <c r="J13" s="17"/>
      <c r="K13" s="17">
        <v>0.106620953625397</v>
      </c>
      <c r="L13" s="17">
        <v>0.155788553084687</v>
      </c>
      <c r="M13" s="17">
        <v>0.18279295831620601</v>
      </c>
      <c r="N13" s="17">
        <v>0.14250862785636301</v>
      </c>
      <c r="O13" s="17">
        <v>0.147367836806406</v>
      </c>
      <c r="P13" s="17">
        <v>0.11167245613097899</v>
      </c>
      <c r="Q13" s="17">
        <v>5.9601306355375E-2</v>
      </c>
      <c r="R13" s="17">
        <v>7.7457349561618899E-2</v>
      </c>
      <c r="S13" s="17">
        <v>9.9614524605890306E-2</v>
      </c>
      <c r="T13" s="17">
        <v>0.18171207555014801</v>
      </c>
      <c r="U13" s="17">
        <v>0.102482768498799</v>
      </c>
      <c r="V13" s="17">
        <v>0.106598391431568</v>
      </c>
      <c r="W13" s="17"/>
      <c r="X13" s="17">
        <v>0.15155953638556499</v>
      </c>
      <c r="Y13" s="17">
        <v>0.11778054005269099</v>
      </c>
      <c r="Z13" s="17">
        <v>0.109983675670751</v>
      </c>
      <c r="AA13" s="17">
        <v>9.4902378751205496E-2</v>
      </c>
      <c r="AB13" s="17">
        <v>0</v>
      </c>
      <c r="AC13" s="17"/>
      <c r="AD13" s="17">
        <v>0.117924983989555</v>
      </c>
    </row>
    <row r="14" spans="2:30" x14ac:dyDescent="0.35">
      <c r="B14" s="18" t="s">
        <v>159</v>
      </c>
      <c r="C14" s="21">
        <v>0.54757690075273002</v>
      </c>
      <c r="D14" s="21">
        <v>0.54981200065663305</v>
      </c>
      <c r="E14" s="21">
        <v>0.55407514873070496</v>
      </c>
      <c r="F14" s="21"/>
      <c r="G14" s="21">
        <v>0.50787065478083004</v>
      </c>
      <c r="H14" s="21">
        <v>0.54112502008590802</v>
      </c>
      <c r="I14" s="21">
        <v>0.58854061571165195</v>
      </c>
      <c r="J14" s="21"/>
      <c r="K14" s="21">
        <v>0.48583152666812701</v>
      </c>
      <c r="L14" s="21">
        <v>0.60761117491850403</v>
      </c>
      <c r="M14" s="21">
        <v>0.51842557855437899</v>
      </c>
      <c r="N14" s="21">
        <v>0.49290497490537599</v>
      </c>
      <c r="O14" s="21">
        <v>0.55455552273082898</v>
      </c>
      <c r="P14" s="21">
        <v>0.58543785399557402</v>
      </c>
      <c r="Q14" s="21">
        <v>0.61355232192062703</v>
      </c>
      <c r="R14" s="21">
        <v>0.66848052639321898</v>
      </c>
      <c r="S14" s="21">
        <v>0.54160751083175696</v>
      </c>
      <c r="T14" s="21">
        <v>0.52873728758955596</v>
      </c>
      <c r="U14" s="21">
        <v>0.45341678444067002</v>
      </c>
      <c r="V14" s="21">
        <v>0.54291090446247403</v>
      </c>
      <c r="W14" s="21"/>
      <c r="X14" s="21">
        <v>0.53760250813144295</v>
      </c>
      <c r="Y14" s="21">
        <v>0.56090236235252799</v>
      </c>
      <c r="Z14" s="21">
        <v>0.52876677952629902</v>
      </c>
      <c r="AA14" s="21">
        <v>0.53017330042222</v>
      </c>
      <c r="AB14" s="21">
        <v>0.69069531957725305</v>
      </c>
      <c r="AC14" s="21"/>
      <c r="AD14" s="21">
        <v>0.567108290125512</v>
      </c>
    </row>
    <row r="15" spans="2:30" x14ac:dyDescent="0.35">
      <c r="B15" s="18" t="s">
        <v>160</v>
      </c>
      <c r="C15" s="21">
        <v>0.32658036746441899</v>
      </c>
      <c r="D15" s="21">
        <v>0.32476528190637499</v>
      </c>
      <c r="E15" s="21">
        <v>0.318580598690758</v>
      </c>
      <c r="F15" s="21"/>
      <c r="G15" s="21">
        <v>0.320002825285568</v>
      </c>
      <c r="H15" s="21">
        <v>0.35361790577100999</v>
      </c>
      <c r="I15" s="21">
        <v>0.307303186009657</v>
      </c>
      <c r="J15" s="21"/>
      <c r="K15" s="21">
        <v>0.40754751970647601</v>
      </c>
      <c r="L15" s="21">
        <v>0.236600271996809</v>
      </c>
      <c r="M15" s="21">
        <v>0.298781463129414</v>
      </c>
      <c r="N15" s="21">
        <v>0.36458639723825997</v>
      </c>
      <c r="O15" s="21">
        <v>0.298076640462765</v>
      </c>
      <c r="P15" s="21">
        <v>0.302889689873446</v>
      </c>
      <c r="Q15" s="21">
        <v>0.326846371723998</v>
      </c>
      <c r="R15" s="21">
        <v>0.25406212404516298</v>
      </c>
      <c r="S15" s="21">
        <v>0.358777964562352</v>
      </c>
      <c r="T15" s="21">
        <v>0.28955063686029497</v>
      </c>
      <c r="U15" s="21">
        <v>0.44410044706053198</v>
      </c>
      <c r="V15" s="21">
        <v>0.35049070410595901</v>
      </c>
      <c r="W15" s="21"/>
      <c r="X15" s="21">
        <v>0.31083795548299198</v>
      </c>
      <c r="Y15" s="21">
        <v>0.321317097594781</v>
      </c>
      <c r="Z15" s="21">
        <v>0.36124954480295002</v>
      </c>
      <c r="AA15" s="21">
        <v>0.37492432082657501</v>
      </c>
      <c r="AB15" s="21">
        <v>0.309304680422747</v>
      </c>
      <c r="AC15" s="21"/>
      <c r="AD15" s="21">
        <v>0.31496672588493302</v>
      </c>
    </row>
    <row r="16" spans="2:30" x14ac:dyDescent="0.35">
      <c r="B16" s="18" t="s">
        <v>161</v>
      </c>
      <c r="C16" s="22">
        <v>0.22099653328831001</v>
      </c>
      <c r="D16" s="22">
        <v>0.225046718750258</v>
      </c>
      <c r="E16" s="22">
        <v>0.23549455003994699</v>
      </c>
      <c r="F16" s="22"/>
      <c r="G16" s="22">
        <v>0.18786782949526201</v>
      </c>
      <c r="H16" s="22">
        <v>0.187507114314899</v>
      </c>
      <c r="I16" s="22">
        <v>0.281237429701994</v>
      </c>
      <c r="J16" s="22"/>
      <c r="K16" s="22">
        <v>7.8284006961650304E-2</v>
      </c>
      <c r="L16" s="22">
        <v>0.37101090292169497</v>
      </c>
      <c r="M16" s="22">
        <v>0.21964411542496501</v>
      </c>
      <c r="N16" s="22">
        <v>0.12831857766711599</v>
      </c>
      <c r="O16" s="22">
        <v>0.25647888226806398</v>
      </c>
      <c r="P16" s="22">
        <v>0.28254816412212802</v>
      </c>
      <c r="Q16" s="22">
        <v>0.28670595019662898</v>
      </c>
      <c r="R16" s="22">
        <v>0.41441840234805599</v>
      </c>
      <c r="S16" s="22">
        <v>0.18282954626940501</v>
      </c>
      <c r="T16" s="22">
        <v>0.23918665072926101</v>
      </c>
      <c r="U16" s="22">
        <v>9.3163373801381007E-3</v>
      </c>
      <c r="V16" s="22">
        <v>0.192420200356515</v>
      </c>
      <c r="W16" s="22"/>
      <c r="X16" s="22">
        <v>0.226764552648451</v>
      </c>
      <c r="Y16" s="22">
        <v>0.239585264757747</v>
      </c>
      <c r="Z16" s="22">
        <v>0.16751723472335001</v>
      </c>
      <c r="AA16" s="22">
        <v>0.15524897959564499</v>
      </c>
      <c r="AB16" s="22">
        <v>0.38139063915450599</v>
      </c>
      <c r="AC16" s="22"/>
      <c r="AD16" s="22">
        <v>0.25214156424057899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173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58" x14ac:dyDescent="0.35">
      <c r="B9" s="18" t="s">
        <v>170</v>
      </c>
      <c r="C9" s="17">
        <v>0.56518912298840396</v>
      </c>
      <c r="D9" s="17">
        <v>0.54364696819984804</v>
      </c>
      <c r="E9" s="17">
        <v>0.58195248024800905</v>
      </c>
      <c r="F9" s="17"/>
      <c r="G9" s="17">
        <v>0.58315169761109797</v>
      </c>
      <c r="H9" s="17">
        <v>0.56936546872842297</v>
      </c>
      <c r="I9" s="17">
        <v>0.54556019074176398</v>
      </c>
      <c r="J9" s="17"/>
      <c r="K9" s="17">
        <v>0.61219006105611895</v>
      </c>
      <c r="L9" s="17">
        <v>0.52201521806433804</v>
      </c>
      <c r="M9" s="17">
        <v>0.63841953988421696</v>
      </c>
      <c r="N9" s="17">
        <v>0.53119753783444101</v>
      </c>
      <c r="O9" s="17">
        <v>0.51736180084277705</v>
      </c>
      <c r="P9" s="17">
        <v>0.57497892403415995</v>
      </c>
      <c r="Q9" s="17">
        <v>0.43924653882780601</v>
      </c>
      <c r="R9" s="17">
        <v>0.65150561666681095</v>
      </c>
      <c r="S9" s="17">
        <v>0.60332060331692705</v>
      </c>
      <c r="T9" s="17">
        <v>0.562414420261655</v>
      </c>
      <c r="U9" s="17">
        <v>0.62437858239523303</v>
      </c>
      <c r="V9" s="17">
        <v>0.54228570675058096</v>
      </c>
      <c r="W9" s="17"/>
      <c r="X9" s="17">
        <v>0.53450937608317795</v>
      </c>
      <c r="Y9" s="17">
        <v>0.57962838596757704</v>
      </c>
      <c r="Z9" s="17">
        <v>0.58016850890159699</v>
      </c>
      <c r="AA9" s="17">
        <v>0.60567774027777999</v>
      </c>
      <c r="AB9" s="17">
        <v>0.447868875249336</v>
      </c>
      <c r="AC9" s="17"/>
      <c r="AD9" s="17">
        <v>0.54886964997898002</v>
      </c>
    </row>
    <row r="10" spans="2:30" ht="58" x14ac:dyDescent="0.35">
      <c r="B10" s="18" t="s">
        <v>171</v>
      </c>
      <c r="C10" s="17">
        <v>0.26331720581037299</v>
      </c>
      <c r="D10" s="17">
        <v>0.27353704054595102</v>
      </c>
      <c r="E10" s="17">
        <v>0.25648133267911999</v>
      </c>
      <c r="F10" s="17"/>
      <c r="G10" s="17">
        <v>0.22220736404446501</v>
      </c>
      <c r="H10" s="17">
        <v>0.257592745444506</v>
      </c>
      <c r="I10" s="17">
        <v>0.30469815165511199</v>
      </c>
      <c r="J10" s="17"/>
      <c r="K10" s="17">
        <v>0.230663617643807</v>
      </c>
      <c r="L10" s="17">
        <v>0.25025798519322401</v>
      </c>
      <c r="M10" s="17">
        <v>0.25041103740381498</v>
      </c>
      <c r="N10" s="17">
        <v>0.285363975721176</v>
      </c>
      <c r="O10" s="17">
        <v>0.28888098017090902</v>
      </c>
      <c r="P10" s="17">
        <v>0.32371878534082199</v>
      </c>
      <c r="Q10" s="17">
        <v>0.39282483073462199</v>
      </c>
      <c r="R10" s="17">
        <v>0.20042396703883</v>
      </c>
      <c r="S10" s="17">
        <v>0.23004090401756799</v>
      </c>
      <c r="T10" s="17">
        <v>0.26291283303674301</v>
      </c>
      <c r="U10" s="17">
        <v>0.25181555103002101</v>
      </c>
      <c r="V10" s="17">
        <v>4.2440882440816903E-2</v>
      </c>
      <c r="W10" s="17"/>
      <c r="X10" s="17">
        <v>0.27004320382751901</v>
      </c>
      <c r="Y10" s="17">
        <v>0.25340871780328</v>
      </c>
      <c r="Z10" s="17">
        <v>0.28134621887500899</v>
      </c>
      <c r="AA10" s="17">
        <v>0.21404523515288201</v>
      </c>
      <c r="AB10" s="17">
        <v>0.55213112475066395</v>
      </c>
      <c r="AC10" s="17"/>
      <c r="AD10" s="17">
        <v>0.28729336078550499</v>
      </c>
    </row>
    <row r="11" spans="2:30" x14ac:dyDescent="0.35">
      <c r="B11" s="18" t="s">
        <v>172</v>
      </c>
      <c r="C11" s="17">
        <v>7.9789496295985002E-2</v>
      </c>
      <c r="D11" s="17">
        <v>8.9522970905580396E-2</v>
      </c>
      <c r="E11" s="17">
        <v>6.9451665613024197E-2</v>
      </c>
      <c r="F11" s="17"/>
      <c r="G11" s="17">
        <v>0.10399700626592499</v>
      </c>
      <c r="H11" s="17">
        <v>7.5037584068801899E-2</v>
      </c>
      <c r="I11" s="17">
        <v>6.2928327464249603E-2</v>
      </c>
      <c r="J11" s="17"/>
      <c r="K11" s="17">
        <v>7.3692827857328599E-2</v>
      </c>
      <c r="L11" s="17">
        <v>8.1298477987837195E-2</v>
      </c>
      <c r="M11" s="17">
        <v>5.5064961595133202E-2</v>
      </c>
      <c r="N11" s="17">
        <v>3.5911937009643402E-2</v>
      </c>
      <c r="O11" s="17">
        <v>0.108484683189076</v>
      </c>
      <c r="P11" s="17">
        <v>6.3417943900601598E-2</v>
      </c>
      <c r="Q11" s="17">
        <v>7.8376909976439299E-2</v>
      </c>
      <c r="R11" s="17">
        <v>7.5393777640096804E-2</v>
      </c>
      <c r="S11" s="17">
        <v>7.4512135056560999E-2</v>
      </c>
      <c r="T11" s="17">
        <v>0.11860874157581899</v>
      </c>
      <c r="U11" s="17">
        <v>6.5152280876119906E-2</v>
      </c>
      <c r="V11" s="17">
        <v>0.2285153517412</v>
      </c>
      <c r="W11" s="17"/>
      <c r="X11" s="17">
        <v>8.97611319904974E-2</v>
      </c>
      <c r="Y11" s="17">
        <v>7.9875382403341799E-2</v>
      </c>
      <c r="Z11" s="17">
        <v>5.6008169683994503E-2</v>
      </c>
      <c r="AA11" s="17">
        <v>4.3494748232667198E-2</v>
      </c>
      <c r="AB11" s="17">
        <v>0</v>
      </c>
      <c r="AC11" s="17"/>
      <c r="AD11" s="17">
        <v>7.4300484297337294E-2</v>
      </c>
    </row>
    <row r="12" spans="2:30" x14ac:dyDescent="0.35">
      <c r="B12" s="18" t="s">
        <v>50</v>
      </c>
      <c r="C12" s="19">
        <v>9.1704174905237995E-2</v>
      </c>
      <c r="D12" s="19">
        <v>9.3293020348620095E-2</v>
      </c>
      <c r="E12" s="19">
        <v>9.2114521459846402E-2</v>
      </c>
      <c r="F12" s="19"/>
      <c r="G12" s="19">
        <v>9.0643932078512596E-2</v>
      </c>
      <c r="H12" s="19">
        <v>9.8004201758269099E-2</v>
      </c>
      <c r="I12" s="19">
        <v>8.6813330138875003E-2</v>
      </c>
      <c r="J12" s="19"/>
      <c r="K12" s="19">
        <v>8.3453493442746204E-2</v>
      </c>
      <c r="L12" s="19">
        <v>0.14642831875460099</v>
      </c>
      <c r="M12" s="19">
        <v>5.6104461116835203E-2</v>
      </c>
      <c r="N12" s="19">
        <v>0.14752654943474</v>
      </c>
      <c r="O12" s="19">
        <v>8.5272535797239105E-2</v>
      </c>
      <c r="P12" s="19">
        <v>3.7884346724416401E-2</v>
      </c>
      <c r="Q12" s="19">
        <v>8.9551720461132897E-2</v>
      </c>
      <c r="R12" s="19">
        <v>7.2676638654262896E-2</v>
      </c>
      <c r="S12" s="19">
        <v>9.2126357608943096E-2</v>
      </c>
      <c r="T12" s="19">
        <v>5.60640051257826E-2</v>
      </c>
      <c r="U12" s="19">
        <v>5.8653585698626297E-2</v>
      </c>
      <c r="V12" s="19">
        <v>0.186758059067402</v>
      </c>
      <c r="W12" s="19"/>
      <c r="X12" s="19">
        <v>0.105686288098805</v>
      </c>
      <c r="Y12" s="19">
        <v>8.7087513825800503E-2</v>
      </c>
      <c r="Z12" s="19">
        <v>8.2477102539399799E-2</v>
      </c>
      <c r="AA12" s="19">
        <v>0.136782276336671</v>
      </c>
      <c r="AB12" s="19">
        <v>0</v>
      </c>
      <c r="AC12" s="19"/>
      <c r="AD12" s="19">
        <v>8.95365049381774E-2</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3" t="s">
        <v>183</v>
      </c>
      <c r="E2" s="29"/>
      <c r="F2" s="29"/>
      <c r="G2" s="29"/>
      <c r="H2" s="29"/>
    </row>
    <row r="6" spans="2:8" ht="50.15" customHeight="1" x14ac:dyDescent="0.35">
      <c r="B6" s="20" t="s">
        <v>14</v>
      </c>
      <c r="C6" s="20" t="s">
        <v>174</v>
      </c>
      <c r="D6" s="20" t="s">
        <v>175</v>
      </c>
      <c r="E6" s="20" t="s">
        <v>176</v>
      </c>
      <c r="F6" s="20" t="s">
        <v>177</v>
      </c>
      <c r="G6" s="20" t="s">
        <v>178</v>
      </c>
    </row>
    <row r="7" spans="2:8" x14ac:dyDescent="0.35">
      <c r="B7" s="18" t="s">
        <v>155</v>
      </c>
      <c r="C7" s="17">
        <v>0.22890786670027399</v>
      </c>
      <c r="D7" s="17">
        <v>0.197724597545965</v>
      </c>
      <c r="E7" s="17">
        <v>0.183742010409431</v>
      </c>
      <c r="F7" s="17">
        <v>7.2855352965413803E-2</v>
      </c>
      <c r="G7" s="17">
        <v>5.9626046668274903E-2</v>
      </c>
    </row>
    <row r="8" spans="2:8" x14ac:dyDescent="0.35">
      <c r="B8" s="18" t="s">
        <v>179</v>
      </c>
      <c r="C8" s="17">
        <v>0.349028168238873</v>
      </c>
      <c r="D8" s="17">
        <v>0.33626643531077999</v>
      </c>
      <c r="E8" s="17">
        <v>0.34992050808490499</v>
      </c>
      <c r="F8" s="17">
        <v>0.18776713041903001</v>
      </c>
      <c r="G8" s="17">
        <v>0.15755695694796301</v>
      </c>
    </row>
    <row r="9" spans="2:8" x14ac:dyDescent="0.35">
      <c r="B9" s="18" t="s">
        <v>180</v>
      </c>
      <c r="C9" s="17">
        <v>0.245226185179058</v>
      </c>
      <c r="D9" s="17">
        <v>0.26105769400886503</v>
      </c>
      <c r="E9" s="17">
        <v>0.239548318142111</v>
      </c>
      <c r="F9" s="17">
        <v>0.30071400278800903</v>
      </c>
      <c r="G9" s="17">
        <v>0.31869294535696902</v>
      </c>
    </row>
    <row r="10" spans="2:8" x14ac:dyDescent="0.35">
      <c r="B10" s="18" t="s">
        <v>181</v>
      </c>
      <c r="C10" s="17">
        <v>9.2520213418918001E-2</v>
      </c>
      <c r="D10" s="17">
        <v>8.7548870294854406E-2</v>
      </c>
      <c r="E10" s="17">
        <v>0.10651822188182</v>
      </c>
      <c r="F10" s="17">
        <v>0.25632125511148202</v>
      </c>
      <c r="G10" s="17">
        <v>0.26274659598785499</v>
      </c>
    </row>
    <row r="11" spans="2:8" x14ac:dyDescent="0.35">
      <c r="B11" s="18" t="s">
        <v>158</v>
      </c>
      <c r="C11" s="17">
        <v>2.4922027891384899E-2</v>
      </c>
      <c r="D11" s="17">
        <v>3.5013605006130301E-2</v>
      </c>
      <c r="E11" s="17">
        <v>4.7185290657091802E-2</v>
      </c>
      <c r="F11" s="17">
        <v>0.10987111249124799</v>
      </c>
      <c r="G11" s="17">
        <v>0.11168818322348199</v>
      </c>
    </row>
    <row r="12" spans="2:8" x14ac:dyDescent="0.35">
      <c r="B12" s="18" t="s">
        <v>182</v>
      </c>
      <c r="C12" s="17">
        <v>5.9395538571491699E-2</v>
      </c>
      <c r="D12" s="17">
        <v>8.2388797833405095E-2</v>
      </c>
      <c r="E12" s="17">
        <v>7.3085650824641094E-2</v>
      </c>
      <c r="F12" s="17">
        <v>7.2471146224817595E-2</v>
      </c>
      <c r="G12" s="17">
        <v>8.9689271815454996E-2</v>
      </c>
    </row>
    <row r="13" spans="2:8" x14ac:dyDescent="0.35">
      <c r="B13" s="23" t="s">
        <v>159</v>
      </c>
      <c r="C13" s="21">
        <v>0.57793603493914703</v>
      </c>
      <c r="D13" s="21">
        <v>0.53399103285674498</v>
      </c>
      <c r="E13" s="21">
        <v>0.53366251849433599</v>
      </c>
      <c r="F13" s="21">
        <v>0.26062248338444299</v>
      </c>
      <c r="G13" s="21">
        <v>0.21718300361623799</v>
      </c>
    </row>
    <row r="14" spans="2:8" x14ac:dyDescent="0.35">
      <c r="B14" s="23" t="s">
        <v>160</v>
      </c>
      <c r="C14" s="21">
        <v>0.11744224131030299</v>
      </c>
      <c r="D14" s="21">
        <v>0.122562475300985</v>
      </c>
      <c r="E14" s="21">
        <v>0.15370351253891201</v>
      </c>
      <c r="F14" s="21">
        <v>0.36619236760273</v>
      </c>
      <c r="G14" s="21">
        <v>0.374434779211338</v>
      </c>
    </row>
    <row r="15" spans="2:8" x14ac:dyDescent="0.35">
      <c r="B15" s="23" t="s">
        <v>161</v>
      </c>
      <c r="C15" s="22">
        <v>0.46049379362884402</v>
      </c>
      <c r="D15" s="22">
        <v>0.41142855755576002</v>
      </c>
      <c r="E15" s="22">
        <v>0.37995900595542498</v>
      </c>
      <c r="F15" s="22">
        <v>-0.105569884218287</v>
      </c>
      <c r="G15" s="22">
        <v>-0.15725177559510001</v>
      </c>
    </row>
    <row r="16" spans="2:8" x14ac:dyDescent="0.35">
      <c r="B16" s="16"/>
      <c r="C16" s="16"/>
      <c r="D16" s="16"/>
      <c r="E16" s="16"/>
      <c r="F16" s="16"/>
      <c r="G16" s="16"/>
    </row>
    <row r="17" spans="2:2" x14ac:dyDescent="0.35">
      <c r="B17" t="s">
        <v>53</v>
      </c>
    </row>
    <row r="18" spans="2:2" x14ac:dyDescent="0.35">
      <c r="B18" t="s">
        <v>54</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184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7.2855352965413803E-2</v>
      </c>
      <c r="D9" s="17">
        <v>9.3147305274262293E-2</v>
      </c>
      <c r="E9" s="17">
        <v>5.2964915973486099E-2</v>
      </c>
      <c r="F9" s="17"/>
      <c r="G9" s="17">
        <v>5.5221571348117497E-2</v>
      </c>
      <c r="H9" s="17">
        <v>6.5399813430550402E-2</v>
      </c>
      <c r="I9" s="17">
        <v>9.5225829290216293E-2</v>
      </c>
      <c r="J9" s="17"/>
      <c r="K9" s="17">
        <v>9.5537340266118501E-2</v>
      </c>
      <c r="L9" s="17">
        <v>3.7895927240083303E-2</v>
      </c>
      <c r="M9" s="17">
        <v>5.7886291321927102E-2</v>
      </c>
      <c r="N9" s="17">
        <v>9.4749849647087603E-2</v>
      </c>
      <c r="O9" s="17">
        <v>8.8975066874082104E-2</v>
      </c>
      <c r="P9" s="17">
        <v>7.7509275772783798E-2</v>
      </c>
      <c r="Q9" s="17">
        <v>4.5180608686972101E-2</v>
      </c>
      <c r="R9" s="17">
        <v>4.5290701552163401E-2</v>
      </c>
      <c r="S9" s="17">
        <v>8.2406936012766496E-2</v>
      </c>
      <c r="T9" s="17">
        <v>0.108511827140262</v>
      </c>
      <c r="U9" s="17">
        <v>6.2728874154995895E-2</v>
      </c>
      <c r="V9" s="17">
        <v>4.5117196008181398E-2</v>
      </c>
      <c r="W9" s="17"/>
      <c r="X9" s="17">
        <v>6.6561799797779306E-2</v>
      </c>
      <c r="Y9" s="17">
        <v>5.5262552098582302E-2</v>
      </c>
      <c r="Z9" s="17">
        <v>0.113531438127497</v>
      </c>
      <c r="AA9" s="17">
        <v>9.5079953135272399E-2</v>
      </c>
      <c r="AB9" s="17">
        <v>0</v>
      </c>
      <c r="AC9" s="17"/>
      <c r="AD9" s="17">
        <v>8.1740027522947206E-2</v>
      </c>
    </row>
    <row r="10" spans="2:30" x14ac:dyDescent="0.35">
      <c r="B10" s="18" t="s">
        <v>179</v>
      </c>
      <c r="C10" s="17">
        <v>0.18776713041903001</v>
      </c>
      <c r="D10" s="17">
        <v>0.20800346771653</v>
      </c>
      <c r="E10" s="17">
        <v>0.170565067284075</v>
      </c>
      <c r="F10" s="17"/>
      <c r="G10" s="17">
        <v>0.21146263331342099</v>
      </c>
      <c r="H10" s="17">
        <v>0.145610439403869</v>
      </c>
      <c r="I10" s="17">
        <v>0.205920022058901</v>
      </c>
      <c r="J10" s="17"/>
      <c r="K10" s="17">
        <v>0.158986539315114</v>
      </c>
      <c r="L10" s="17">
        <v>0.182511738381299</v>
      </c>
      <c r="M10" s="17">
        <v>0.230517322715967</v>
      </c>
      <c r="N10" s="17">
        <v>0.162094023439463</v>
      </c>
      <c r="O10" s="17">
        <v>0.17425768325714699</v>
      </c>
      <c r="P10" s="17">
        <v>0.235816567652781</v>
      </c>
      <c r="Q10" s="17">
        <v>0.172786811659217</v>
      </c>
      <c r="R10" s="17">
        <v>0.224427990551679</v>
      </c>
      <c r="S10" s="17">
        <v>0.21771951668999501</v>
      </c>
      <c r="T10" s="17">
        <v>0.17620886012971701</v>
      </c>
      <c r="U10" s="17">
        <v>0.119463307598866</v>
      </c>
      <c r="V10" s="17">
        <v>0.20601168496409</v>
      </c>
      <c r="W10" s="17"/>
      <c r="X10" s="17">
        <v>0.23858366308696899</v>
      </c>
      <c r="Y10" s="17">
        <v>0.159226551315751</v>
      </c>
      <c r="Z10" s="17">
        <v>0.174480407667916</v>
      </c>
      <c r="AA10" s="17">
        <v>0.22873119983462101</v>
      </c>
      <c r="AB10" s="17">
        <v>0.33596734207930401</v>
      </c>
      <c r="AC10" s="17"/>
      <c r="AD10" s="17">
        <v>0.18364404150941199</v>
      </c>
    </row>
    <row r="11" spans="2:30" x14ac:dyDescent="0.35">
      <c r="B11" s="18" t="s">
        <v>180</v>
      </c>
      <c r="C11" s="17">
        <v>0.30071400278800903</v>
      </c>
      <c r="D11" s="17">
        <v>0.25908973143458203</v>
      </c>
      <c r="E11" s="17">
        <v>0.34027551161771502</v>
      </c>
      <c r="F11" s="17"/>
      <c r="G11" s="17">
        <v>0.30545117650919901</v>
      </c>
      <c r="H11" s="17">
        <v>0.32584369938025398</v>
      </c>
      <c r="I11" s="17">
        <v>0.27333359438930099</v>
      </c>
      <c r="J11" s="17"/>
      <c r="K11" s="17">
        <v>0.27867376572830999</v>
      </c>
      <c r="L11" s="17">
        <v>0.32329374461067401</v>
      </c>
      <c r="M11" s="17">
        <v>0.29897848341757</v>
      </c>
      <c r="N11" s="17">
        <v>0.34008083960213098</v>
      </c>
      <c r="O11" s="17">
        <v>0.31630683504441998</v>
      </c>
      <c r="P11" s="17">
        <v>0.26214251224787599</v>
      </c>
      <c r="Q11" s="17">
        <v>0.36232776197368899</v>
      </c>
      <c r="R11" s="17">
        <v>0.24953093949333199</v>
      </c>
      <c r="S11" s="17">
        <v>0.26965333020389598</v>
      </c>
      <c r="T11" s="17">
        <v>0.25100627724805402</v>
      </c>
      <c r="U11" s="17">
        <v>0.35674850477054798</v>
      </c>
      <c r="V11" s="17">
        <v>0.32640619832627699</v>
      </c>
      <c r="W11" s="17"/>
      <c r="X11" s="17">
        <v>0.27759626717533797</v>
      </c>
      <c r="Y11" s="17">
        <v>0.31702462485025301</v>
      </c>
      <c r="Z11" s="17">
        <v>0.30902492891591299</v>
      </c>
      <c r="AA11" s="17">
        <v>0.23053922270397001</v>
      </c>
      <c r="AB11" s="17">
        <v>0.358092090778935</v>
      </c>
      <c r="AC11" s="17"/>
      <c r="AD11" s="17">
        <v>0.300421396342408</v>
      </c>
    </row>
    <row r="12" spans="2:30" x14ac:dyDescent="0.35">
      <c r="B12" s="18" t="s">
        <v>181</v>
      </c>
      <c r="C12" s="17">
        <v>0.25632125511148202</v>
      </c>
      <c r="D12" s="17">
        <v>0.248990142555853</v>
      </c>
      <c r="E12" s="17">
        <v>0.26579127677802999</v>
      </c>
      <c r="F12" s="17"/>
      <c r="G12" s="17">
        <v>0.23837661268958901</v>
      </c>
      <c r="H12" s="17">
        <v>0.25241590501213601</v>
      </c>
      <c r="I12" s="17">
        <v>0.27568402591901497</v>
      </c>
      <c r="J12" s="17"/>
      <c r="K12" s="17">
        <v>0.29487499892400998</v>
      </c>
      <c r="L12" s="17">
        <v>0.24764882257019899</v>
      </c>
      <c r="M12" s="17">
        <v>0.19063169904799801</v>
      </c>
      <c r="N12" s="17">
        <v>0.294409754891789</v>
      </c>
      <c r="O12" s="17">
        <v>0.25443934771183302</v>
      </c>
      <c r="P12" s="17">
        <v>0.241884734227681</v>
      </c>
      <c r="Q12" s="17">
        <v>0.244097208338385</v>
      </c>
      <c r="R12" s="17">
        <v>0.33590082545781202</v>
      </c>
      <c r="S12" s="17">
        <v>0.252589350828755</v>
      </c>
      <c r="T12" s="17">
        <v>0.30327812252035002</v>
      </c>
      <c r="U12" s="17">
        <v>0.21096016187437899</v>
      </c>
      <c r="V12" s="17">
        <v>0.121813509849475</v>
      </c>
      <c r="W12" s="17"/>
      <c r="X12" s="17">
        <v>0.23314388978321601</v>
      </c>
      <c r="Y12" s="17">
        <v>0.27158881873285801</v>
      </c>
      <c r="Z12" s="17">
        <v>0.238845793436579</v>
      </c>
      <c r="AA12" s="17">
        <v>0.30747011175248901</v>
      </c>
      <c r="AB12" s="17">
        <v>0.30594056714176099</v>
      </c>
      <c r="AC12" s="17"/>
      <c r="AD12" s="17">
        <v>0.25466817247259499</v>
      </c>
    </row>
    <row r="13" spans="2:30" x14ac:dyDescent="0.35">
      <c r="B13" s="18" t="s">
        <v>158</v>
      </c>
      <c r="C13" s="17">
        <v>0.10987111249124799</v>
      </c>
      <c r="D13" s="17">
        <v>0.11697616973714001</v>
      </c>
      <c r="E13" s="17">
        <v>9.9681995542912599E-2</v>
      </c>
      <c r="F13" s="17"/>
      <c r="G13" s="17">
        <v>9.7008722089596905E-2</v>
      </c>
      <c r="H13" s="17">
        <v>0.13532591575414199</v>
      </c>
      <c r="I13" s="17">
        <v>9.7641294002177401E-2</v>
      </c>
      <c r="J13" s="17"/>
      <c r="K13" s="17">
        <v>0.124530736692347</v>
      </c>
      <c r="L13" s="17">
        <v>0.14505000180456301</v>
      </c>
      <c r="M13" s="17">
        <v>0.1042638306807</v>
      </c>
      <c r="N13" s="17">
        <v>7.2779960982040898E-2</v>
      </c>
      <c r="O13" s="17">
        <v>6.4758627896556106E-2</v>
      </c>
      <c r="P13" s="17">
        <v>0.112299807326787</v>
      </c>
      <c r="Q13" s="17">
        <v>0.11681972065608399</v>
      </c>
      <c r="R13" s="17">
        <v>7.6519464372719795E-2</v>
      </c>
      <c r="S13" s="17">
        <v>0.12575867213011999</v>
      </c>
      <c r="T13" s="17">
        <v>0.102916763510683</v>
      </c>
      <c r="U13" s="17">
        <v>0.14618264625003799</v>
      </c>
      <c r="V13" s="17">
        <v>4.1653842213640997E-2</v>
      </c>
      <c r="W13" s="17"/>
      <c r="X13" s="17">
        <v>0.123195485302039</v>
      </c>
      <c r="Y13" s="17">
        <v>0.118451464388676</v>
      </c>
      <c r="Z13" s="17">
        <v>0.104976220761588</v>
      </c>
      <c r="AA13" s="17">
        <v>3.8948940123067301E-2</v>
      </c>
      <c r="AB13" s="17">
        <v>0</v>
      </c>
      <c r="AC13" s="17"/>
      <c r="AD13" s="17">
        <v>0.12242283238647</v>
      </c>
    </row>
    <row r="14" spans="2:30" x14ac:dyDescent="0.35">
      <c r="B14" s="18" t="s">
        <v>182</v>
      </c>
      <c r="C14" s="17">
        <v>7.2471146224817595E-2</v>
      </c>
      <c r="D14" s="17">
        <v>7.3793183281632702E-2</v>
      </c>
      <c r="E14" s="17">
        <v>7.0721232803782105E-2</v>
      </c>
      <c r="F14" s="17"/>
      <c r="G14" s="17">
        <v>9.2479284050077395E-2</v>
      </c>
      <c r="H14" s="17">
        <v>7.5404227019048906E-2</v>
      </c>
      <c r="I14" s="17">
        <v>5.2195234340389599E-2</v>
      </c>
      <c r="J14" s="17"/>
      <c r="K14" s="17">
        <v>4.7396619074101101E-2</v>
      </c>
      <c r="L14" s="17">
        <v>6.3599765393182503E-2</v>
      </c>
      <c r="M14" s="17">
        <v>0.117722372815837</v>
      </c>
      <c r="N14" s="17">
        <v>3.5885571437488599E-2</v>
      </c>
      <c r="O14" s="17">
        <v>0.10126243921596199</v>
      </c>
      <c r="P14" s="17">
        <v>7.0347102772090997E-2</v>
      </c>
      <c r="Q14" s="17">
        <v>5.8787888685652802E-2</v>
      </c>
      <c r="R14" s="17">
        <v>6.8330078572294506E-2</v>
      </c>
      <c r="S14" s="17">
        <v>5.1872194134467801E-2</v>
      </c>
      <c r="T14" s="17">
        <v>5.8078149450934501E-2</v>
      </c>
      <c r="U14" s="17">
        <v>0.103916505351174</v>
      </c>
      <c r="V14" s="17">
        <v>0.25899756863833601</v>
      </c>
      <c r="W14" s="17"/>
      <c r="X14" s="17">
        <v>6.09188948546589E-2</v>
      </c>
      <c r="Y14" s="17">
        <v>7.8445988613878595E-2</v>
      </c>
      <c r="Z14" s="17">
        <v>5.9141211090506102E-2</v>
      </c>
      <c r="AA14" s="17">
        <v>9.9230572450579493E-2</v>
      </c>
      <c r="AB14" s="17">
        <v>0</v>
      </c>
      <c r="AC14" s="17"/>
      <c r="AD14" s="17">
        <v>5.71035297661684E-2</v>
      </c>
    </row>
    <row r="15" spans="2:30" x14ac:dyDescent="0.35">
      <c r="B15" s="18" t="s">
        <v>159</v>
      </c>
      <c r="C15" s="21">
        <v>0.26062248338444299</v>
      </c>
      <c r="D15" s="21">
        <v>0.30115077299079202</v>
      </c>
      <c r="E15" s="21">
        <v>0.22352998325756099</v>
      </c>
      <c r="F15" s="21"/>
      <c r="G15" s="21">
        <v>0.26668420466153803</v>
      </c>
      <c r="H15" s="21">
        <v>0.21101025283441899</v>
      </c>
      <c r="I15" s="21">
        <v>0.30114585134911698</v>
      </c>
      <c r="J15" s="21"/>
      <c r="K15" s="21">
        <v>0.25452387958123301</v>
      </c>
      <c r="L15" s="21">
        <v>0.220407665621382</v>
      </c>
      <c r="M15" s="21">
        <v>0.288403614037894</v>
      </c>
      <c r="N15" s="21">
        <v>0.25684387308654999</v>
      </c>
      <c r="O15" s="21">
        <v>0.26323275013122899</v>
      </c>
      <c r="P15" s="21">
        <v>0.31332584342556502</v>
      </c>
      <c r="Q15" s="21">
        <v>0.21796742034618899</v>
      </c>
      <c r="R15" s="21">
        <v>0.26971869210384197</v>
      </c>
      <c r="S15" s="21">
        <v>0.300126452702762</v>
      </c>
      <c r="T15" s="21">
        <v>0.28472068726997901</v>
      </c>
      <c r="U15" s="21">
        <v>0.18219218175386101</v>
      </c>
      <c r="V15" s="21">
        <v>0.25112888097227098</v>
      </c>
      <c r="W15" s="21"/>
      <c r="X15" s="21">
        <v>0.30514546288474798</v>
      </c>
      <c r="Y15" s="21">
        <v>0.214489103414334</v>
      </c>
      <c r="Z15" s="21">
        <v>0.288011845795413</v>
      </c>
      <c r="AA15" s="21">
        <v>0.32381115296989399</v>
      </c>
      <c r="AB15" s="21">
        <v>0.33596734207930401</v>
      </c>
      <c r="AC15" s="21"/>
      <c r="AD15" s="21">
        <v>0.265384069032359</v>
      </c>
    </row>
    <row r="16" spans="2:30" x14ac:dyDescent="0.35">
      <c r="B16" s="18" t="s">
        <v>160</v>
      </c>
      <c r="C16" s="21">
        <v>0.36619236760273</v>
      </c>
      <c r="D16" s="21">
        <v>0.36596631229299298</v>
      </c>
      <c r="E16" s="21">
        <v>0.36547327232094201</v>
      </c>
      <c r="F16" s="21"/>
      <c r="G16" s="21">
        <v>0.33538533477918597</v>
      </c>
      <c r="H16" s="21">
        <v>0.387741820766278</v>
      </c>
      <c r="I16" s="21">
        <v>0.373325319921193</v>
      </c>
      <c r="J16" s="21"/>
      <c r="K16" s="21">
        <v>0.41940573561635702</v>
      </c>
      <c r="L16" s="21">
        <v>0.392698824374761</v>
      </c>
      <c r="M16" s="21">
        <v>0.29489552972869798</v>
      </c>
      <c r="N16" s="21">
        <v>0.36718971587382998</v>
      </c>
      <c r="O16" s="21">
        <v>0.31919797560838897</v>
      </c>
      <c r="P16" s="21">
        <v>0.35418454155446899</v>
      </c>
      <c r="Q16" s="21">
        <v>0.36091692899446898</v>
      </c>
      <c r="R16" s="21">
        <v>0.41242028983053203</v>
      </c>
      <c r="S16" s="21">
        <v>0.37834802295887399</v>
      </c>
      <c r="T16" s="21">
        <v>0.40619488603103299</v>
      </c>
      <c r="U16" s="21">
        <v>0.35714280812441701</v>
      </c>
      <c r="V16" s="21">
        <v>0.16346735206311599</v>
      </c>
      <c r="W16" s="21"/>
      <c r="X16" s="21">
        <v>0.35633937508525498</v>
      </c>
      <c r="Y16" s="21">
        <v>0.39004028312153399</v>
      </c>
      <c r="Z16" s="21">
        <v>0.34382201419816699</v>
      </c>
      <c r="AA16" s="21">
        <v>0.34641905187555599</v>
      </c>
      <c r="AB16" s="21">
        <v>0.30594056714176099</v>
      </c>
      <c r="AC16" s="21"/>
      <c r="AD16" s="21">
        <v>0.37709100485906499</v>
      </c>
    </row>
    <row r="17" spans="2:30" x14ac:dyDescent="0.35">
      <c r="B17" s="18" t="s">
        <v>161</v>
      </c>
      <c r="C17" s="22">
        <v>-0.105569884218287</v>
      </c>
      <c r="D17" s="22">
        <v>-6.48155393022012E-2</v>
      </c>
      <c r="E17" s="22">
        <v>-0.14194328906338199</v>
      </c>
      <c r="F17" s="22"/>
      <c r="G17" s="22">
        <v>-6.8701130117647793E-2</v>
      </c>
      <c r="H17" s="22">
        <v>-0.17673156793185901</v>
      </c>
      <c r="I17" s="22">
        <v>-7.2179468572075897E-2</v>
      </c>
      <c r="J17" s="22"/>
      <c r="K17" s="22">
        <v>-0.16488185603512401</v>
      </c>
      <c r="L17" s="22">
        <v>-0.172291158753379</v>
      </c>
      <c r="M17" s="22">
        <v>-6.4919156908037103E-3</v>
      </c>
      <c r="N17" s="22">
        <v>-0.11034584278727901</v>
      </c>
      <c r="O17" s="22">
        <v>-5.5965225477159902E-2</v>
      </c>
      <c r="P17" s="22">
        <v>-4.0858698128904102E-2</v>
      </c>
      <c r="Q17" s="22">
        <v>-0.14294950864827899</v>
      </c>
      <c r="R17" s="22">
        <v>-0.142701597726689</v>
      </c>
      <c r="S17" s="22">
        <v>-7.8221570256112594E-2</v>
      </c>
      <c r="T17" s="22">
        <v>-0.121474198761054</v>
      </c>
      <c r="U17" s="22">
        <v>-0.174950626370555</v>
      </c>
      <c r="V17" s="22">
        <v>8.7661528909155198E-2</v>
      </c>
      <c r="W17" s="22"/>
      <c r="X17" s="22">
        <v>-5.1193912200507299E-2</v>
      </c>
      <c r="Y17" s="22">
        <v>-0.17555117970720099</v>
      </c>
      <c r="Z17" s="22">
        <v>-5.5810168402754101E-2</v>
      </c>
      <c r="AA17" s="22">
        <v>-2.2607898905662699E-2</v>
      </c>
      <c r="AB17" s="22">
        <v>3.00267749375429E-2</v>
      </c>
      <c r="AC17" s="22"/>
      <c r="AD17" s="22">
        <v>-0.111706935826706</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D22"/>
  <sheetViews>
    <sheetView showGridLines="0" workbookViewId="0">
      <pane xSplit="2" topLeftCell="C1" activePane="topRight" state="frozen"/>
      <selection pane="topRight" activeCell="I15" sqref="I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185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0.197724597545965</v>
      </c>
      <c r="D9" s="17">
        <v>0.21749923439052901</v>
      </c>
      <c r="E9" s="17">
        <v>0.169813428922579</v>
      </c>
      <c r="F9" s="17"/>
      <c r="G9" s="17">
        <v>0.19344719086898901</v>
      </c>
      <c r="H9" s="17">
        <v>0.223419431543004</v>
      </c>
      <c r="I9" s="17">
        <v>0.17773604481654701</v>
      </c>
      <c r="J9" s="17"/>
      <c r="K9" s="17">
        <v>0.24139420073957599</v>
      </c>
      <c r="L9" s="17">
        <v>0.181389862816667</v>
      </c>
      <c r="M9" s="17">
        <v>0.204116580516188</v>
      </c>
      <c r="N9" s="17">
        <v>0.121220640284458</v>
      </c>
      <c r="O9" s="17">
        <v>0.205485212766123</v>
      </c>
      <c r="P9" s="17">
        <v>0.22421066676933199</v>
      </c>
      <c r="Q9" s="17">
        <v>0.155972344491112</v>
      </c>
      <c r="R9" s="17">
        <v>0.17332637501067499</v>
      </c>
      <c r="S9" s="17">
        <v>0.24674311825919101</v>
      </c>
      <c r="T9" s="17">
        <v>0.20344796917945099</v>
      </c>
      <c r="U9" s="17">
        <v>0.144177487782366</v>
      </c>
      <c r="V9" s="17">
        <v>0.208584548071297</v>
      </c>
      <c r="W9" s="17"/>
      <c r="X9" s="17">
        <v>0.232857030041173</v>
      </c>
      <c r="Y9" s="17">
        <v>0.205647936562209</v>
      </c>
      <c r="Z9" s="17">
        <v>0.151349414620053</v>
      </c>
      <c r="AA9" s="17">
        <v>0.100578604750253</v>
      </c>
      <c r="AB9" s="17">
        <v>0.66739677120168195</v>
      </c>
      <c r="AC9" s="17"/>
      <c r="AD9" s="17">
        <v>0.222754155853885</v>
      </c>
    </row>
    <row r="10" spans="2:30" x14ac:dyDescent="0.35">
      <c r="B10" s="18" t="s">
        <v>179</v>
      </c>
      <c r="C10" s="17">
        <v>0.33626643531077999</v>
      </c>
      <c r="D10" s="17">
        <v>0.32875019148490903</v>
      </c>
      <c r="E10" s="17">
        <v>0.34632227680814898</v>
      </c>
      <c r="F10" s="17"/>
      <c r="G10" s="17">
        <v>0.359458086945458</v>
      </c>
      <c r="H10" s="17">
        <v>0.31077665367412499</v>
      </c>
      <c r="I10" s="17">
        <v>0.339460310442601</v>
      </c>
      <c r="J10" s="17"/>
      <c r="K10" s="17">
        <v>0.35231748424288301</v>
      </c>
      <c r="L10" s="17">
        <v>0.360799711535362</v>
      </c>
      <c r="M10" s="17">
        <v>0.36442961947274199</v>
      </c>
      <c r="N10" s="17">
        <v>0.38167450535195602</v>
      </c>
      <c r="O10" s="17">
        <v>0.40110625918884302</v>
      </c>
      <c r="P10" s="17">
        <v>0.298223560866334</v>
      </c>
      <c r="Q10" s="17">
        <v>0.33687126575384602</v>
      </c>
      <c r="R10" s="17">
        <v>0.254319594996471</v>
      </c>
      <c r="S10" s="17">
        <v>0.30371963073318098</v>
      </c>
      <c r="T10" s="17">
        <v>0.307058293661163</v>
      </c>
      <c r="U10" s="17">
        <v>0.388970772268035</v>
      </c>
      <c r="V10" s="17">
        <v>0.11536398177877</v>
      </c>
      <c r="W10" s="17"/>
      <c r="X10" s="17">
        <v>0.33238358015494202</v>
      </c>
      <c r="Y10" s="17">
        <v>0.35678860057269002</v>
      </c>
      <c r="Z10" s="17">
        <v>0.297704278192301</v>
      </c>
      <c r="AA10" s="17">
        <v>0.35575344810486897</v>
      </c>
      <c r="AB10" s="17">
        <v>0.16461955775866599</v>
      </c>
      <c r="AC10" s="17"/>
      <c r="AD10" s="17">
        <v>0.33830135334038702</v>
      </c>
    </row>
    <row r="11" spans="2:30" x14ac:dyDescent="0.35">
      <c r="B11" s="18" t="s">
        <v>180</v>
      </c>
      <c r="C11" s="17">
        <v>0.26105769400886503</v>
      </c>
      <c r="D11" s="17">
        <v>0.24644910498269801</v>
      </c>
      <c r="E11" s="17">
        <v>0.27872394247613203</v>
      </c>
      <c r="F11" s="17"/>
      <c r="G11" s="17">
        <v>0.23951011123714699</v>
      </c>
      <c r="H11" s="17">
        <v>0.27010142544981702</v>
      </c>
      <c r="I11" s="17">
        <v>0.271617726562424</v>
      </c>
      <c r="J11" s="17"/>
      <c r="K11" s="17">
        <v>0.230368956162913</v>
      </c>
      <c r="L11" s="17">
        <v>0.21802536862578301</v>
      </c>
      <c r="M11" s="17">
        <v>0.16354746533195899</v>
      </c>
      <c r="N11" s="17">
        <v>0.24435878977401701</v>
      </c>
      <c r="O11" s="17">
        <v>0.16575141966426901</v>
      </c>
      <c r="P11" s="17">
        <v>0.31901436019176599</v>
      </c>
      <c r="Q11" s="17">
        <v>0.32901972109174699</v>
      </c>
      <c r="R11" s="17">
        <v>0.29025240178128098</v>
      </c>
      <c r="S11" s="17">
        <v>0.29416276059170099</v>
      </c>
      <c r="T11" s="17">
        <v>0.31732749635511098</v>
      </c>
      <c r="U11" s="17">
        <v>0.32789451843711498</v>
      </c>
      <c r="V11" s="17">
        <v>0.36369286240794801</v>
      </c>
      <c r="W11" s="17"/>
      <c r="X11" s="17">
        <v>0.241936695705192</v>
      </c>
      <c r="Y11" s="17">
        <v>0.249427905578436</v>
      </c>
      <c r="Z11" s="17">
        <v>0.30480841673023401</v>
      </c>
      <c r="AA11" s="17">
        <v>0.33878677940910701</v>
      </c>
      <c r="AB11" s="17">
        <v>0</v>
      </c>
      <c r="AC11" s="17"/>
      <c r="AD11" s="17">
        <v>0.242262694988963</v>
      </c>
    </row>
    <row r="12" spans="2:30" x14ac:dyDescent="0.35">
      <c r="B12" s="18" t="s">
        <v>181</v>
      </c>
      <c r="C12" s="17">
        <v>8.7548870294854406E-2</v>
      </c>
      <c r="D12" s="17">
        <v>0.10142413804872601</v>
      </c>
      <c r="E12" s="17">
        <v>7.4811488627554101E-2</v>
      </c>
      <c r="F12" s="17"/>
      <c r="G12" s="17">
        <v>7.8412272159314095E-2</v>
      </c>
      <c r="H12" s="17">
        <v>8.4715649954681199E-2</v>
      </c>
      <c r="I12" s="17">
        <v>9.8188161434773796E-2</v>
      </c>
      <c r="J12" s="17"/>
      <c r="K12" s="17">
        <v>6.6033742966021103E-2</v>
      </c>
      <c r="L12" s="17">
        <v>0.116221475648805</v>
      </c>
      <c r="M12" s="17">
        <v>8.8492049475801596E-2</v>
      </c>
      <c r="N12" s="17">
        <v>0.10588354386799601</v>
      </c>
      <c r="O12" s="17">
        <v>0.11284840099912601</v>
      </c>
      <c r="P12" s="17">
        <v>8.1394062425279995E-2</v>
      </c>
      <c r="Q12" s="17">
        <v>6.8907120598983504E-2</v>
      </c>
      <c r="R12" s="17">
        <v>0.16325804175858999</v>
      </c>
      <c r="S12" s="17">
        <v>5.8238760614507799E-2</v>
      </c>
      <c r="T12" s="17">
        <v>0.115466247198204</v>
      </c>
      <c r="U12" s="17">
        <v>0</v>
      </c>
      <c r="V12" s="17">
        <v>8.4881764881633806E-2</v>
      </c>
      <c r="W12" s="17"/>
      <c r="X12" s="17">
        <v>8.7369798180127106E-2</v>
      </c>
      <c r="Y12" s="17">
        <v>7.8436036655554403E-2</v>
      </c>
      <c r="Z12" s="17">
        <v>0.120164373603784</v>
      </c>
      <c r="AA12" s="17">
        <v>4.6297333804347203E-2</v>
      </c>
      <c r="AB12" s="17">
        <v>0.167983671039652</v>
      </c>
      <c r="AC12" s="17"/>
      <c r="AD12" s="17">
        <v>8.9251392282605493E-2</v>
      </c>
    </row>
    <row r="13" spans="2:30" x14ac:dyDescent="0.35">
      <c r="B13" s="18" t="s">
        <v>158</v>
      </c>
      <c r="C13" s="17">
        <v>3.5013605006130301E-2</v>
      </c>
      <c r="D13" s="17">
        <v>3.9751555156651103E-2</v>
      </c>
      <c r="E13" s="17">
        <v>3.07813225406036E-2</v>
      </c>
      <c r="F13" s="17"/>
      <c r="G13" s="17">
        <v>2.7426480983625798E-2</v>
      </c>
      <c r="H13" s="17">
        <v>3.03337794484143E-2</v>
      </c>
      <c r="I13" s="17">
        <v>4.5998970516057801E-2</v>
      </c>
      <c r="J13" s="17"/>
      <c r="K13" s="17">
        <v>3.82567596202672E-2</v>
      </c>
      <c r="L13" s="17">
        <v>3.2564763571194401E-2</v>
      </c>
      <c r="M13" s="17">
        <v>5.1320419600683398E-2</v>
      </c>
      <c r="N13" s="17">
        <v>5.9551059616168099E-2</v>
      </c>
      <c r="O13" s="17">
        <v>2.7362047147709099E-2</v>
      </c>
      <c r="P13" s="17">
        <v>2.9492551421343799E-2</v>
      </c>
      <c r="Q13" s="17">
        <v>3.1632585343685099E-2</v>
      </c>
      <c r="R13" s="17">
        <v>7.0985578615787304E-2</v>
      </c>
      <c r="S13" s="17">
        <v>2.4114931295672101E-2</v>
      </c>
      <c r="T13" s="17">
        <v>1.38357913232362E-2</v>
      </c>
      <c r="U13" s="17">
        <v>4.0757890388149698E-2</v>
      </c>
      <c r="V13" s="17">
        <v>0</v>
      </c>
      <c r="W13" s="17"/>
      <c r="X13" s="17">
        <v>2.8109050715682E-2</v>
      </c>
      <c r="Y13" s="17">
        <v>2.7719612451089299E-2</v>
      </c>
      <c r="Z13" s="17">
        <v>5.4215646474071198E-2</v>
      </c>
      <c r="AA13" s="17">
        <v>8.0528506161262295E-2</v>
      </c>
      <c r="AB13" s="17">
        <v>0</v>
      </c>
      <c r="AC13" s="17"/>
      <c r="AD13" s="17">
        <v>4.1141015006081999E-2</v>
      </c>
    </row>
    <row r="14" spans="2:30" x14ac:dyDescent="0.35">
      <c r="B14" s="18" t="s">
        <v>182</v>
      </c>
      <c r="C14" s="17">
        <v>8.2388797833405095E-2</v>
      </c>
      <c r="D14" s="17">
        <v>6.6125775936486594E-2</v>
      </c>
      <c r="E14" s="17">
        <v>9.9547540624983499E-2</v>
      </c>
      <c r="F14" s="17"/>
      <c r="G14" s="17">
        <v>0.10174585780546599</v>
      </c>
      <c r="H14" s="17">
        <v>8.0653059929958804E-2</v>
      </c>
      <c r="I14" s="17">
        <v>6.6998786227596696E-2</v>
      </c>
      <c r="J14" s="17"/>
      <c r="K14" s="17">
        <v>7.1628856268339994E-2</v>
      </c>
      <c r="L14" s="17">
        <v>9.0998817802188298E-2</v>
      </c>
      <c r="M14" s="17">
        <v>0.12809386560262601</v>
      </c>
      <c r="N14" s="17">
        <v>8.7311461105404706E-2</v>
      </c>
      <c r="O14" s="17">
        <v>8.7446660233929399E-2</v>
      </c>
      <c r="P14" s="17">
        <v>4.7664798325944897E-2</v>
      </c>
      <c r="Q14" s="17">
        <v>7.7596962720625495E-2</v>
      </c>
      <c r="R14" s="17">
        <v>4.7858007837197E-2</v>
      </c>
      <c r="S14" s="17">
        <v>7.3020798505746803E-2</v>
      </c>
      <c r="T14" s="17">
        <v>4.2864202282835502E-2</v>
      </c>
      <c r="U14" s="17">
        <v>9.8199331124334599E-2</v>
      </c>
      <c r="V14" s="17">
        <v>0.227476842860351</v>
      </c>
      <c r="W14" s="17"/>
      <c r="X14" s="17">
        <v>7.7343845202883899E-2</v>
      </c>
      <c r="Y14" s="17">
        <v>8.1979908180020294E-2</v>
      </c>
      <c r="Z14" s="17">
        <v>7.1757870379556998E-2</v>
      </c>
      <c r="AA14" s="17">
        <v>7.8055327770160499E-2</v>
      </c>
      <c r="AB14" s="17">
        <v>0</v>
      </c>
      <c r="AC14" s="17"/>
      <c r="AD14" s="17">
        <v>6.6289388528077697E-2</v>
      </c>
    </row>
    <row r="15" spans="2:30" x14ac:dyDescent="0.35">
      <c r="B15" s="18" t="s">
        <v>159</v>
      </c>
      <c r="C15" s="21">
        <v>0.53399103285674498</v>
      </c>
      <c r="D15" s="21">
        <v>0.54624942587543901</v>
      </c>
      <c r="E15" s="21">
        <v>0.51613570573072698</v>
      </c>
      <c r="F15" s="21"/>
      <c r="G15" s="21">
        <v>0.55290527781444698</v>
      </c>
      <c r="H15" s="21">
        <v>0.53419608521712802</v>
      </c>
      <c r="I15" s="21">
        <v>0.51719635525914798</v>
      </c>
      <c r="J15" s="21"/>
      <c r="K15" s="21">
        <v>0.59371168498245797</v>
      </c>
      <c r="L15" s="21">
        <v>0.54218957435202997</v>
      </c>
      <c r="M15" s="21">
        <v>0.56854619998892997</v>
      </c>
      <c r="N15" s="21">
        <v>0.50289514563641402</v>
      </c>
      <c r="O15" s="21">
        <v>0.60659147195496599</v>
      </c>
      <c r="P15" s="21">
        <v>0.52243422763566505</v>
      </c>
      <c r="Q15" s="21">
        <v>0.49284361024495899</v>
      </c>
      <c r="R15" s="21">
        <v>0.42764597000714499</v>
      </c>
      <c r="S15" s="21">
        <v>0.55046274899237302</v>
      </c>
      <c r="T15" s="21">
        <v>0.51050626284061396</v>
      </c>
      <c r="U15" s="21">
        <v>0.53314826005040095</v>
      </c>
      <c r="V15" s="21">
        <v>0.323948529850067</v>
      </c>
      <c r="W15" s="21"/>
      <c r="X15" s="21">
        <v>0.56524061019611505</v>
      </c>
      <c r="Y15" s="21">
        <v>0.56243653713490005</v>
      </c>
      <c r="Z15" s="21">
        <v>0.44905369281235402</v>
      </c>
      <c r="AA15" s="21">
        <v>0.45633205285512202</v>
      </c>
      <c r="AB15" s="21">
        <v>0.83201632896034805</v>
      </c>
      <c r="AC15" s="21"/>
      <c r="AD15" s="21">
        <v>0.56105550919427205</v>
      </c>
    </row>
    <row r="16" spans="2:30" x14ac:dyDescent="0.35">
      <c r="B16" s="18" t="s">
        <v>160</v>
      </c>
      <c r="C16" s="21">
        <v>0.122562475300985</v>
      </c>
      <c r="D16" s="21">
        <v>0.14117569320537701</v>
      </c>
      <c r="E16" s="21">
        <v>0.105592811168158</v>
      </c>
      <c r="F16" s="21"/>
      <c r="G16" s="21">
        <v>0.10583875314294</v>
      </c>
      <c r="H16" s="21">
        <v>0.115049429403095</v>
      </c>
      <c r="I16" s="21">
        <v>0.14418713195083199</v>
      </c>
      <c r="J16" s="21"/>
      <c r="K16" s="21">
        <v>0.104290502586288</v>
      </c>
      <c r="L16" s="21">
        <v>0.14878623921999901</v>
      </c>
      <c r="M16" s="21">
        <v>0.13981246907648501</v>
      </c>
      <c r="N16" s="21">
        <v>0.165434603484164</v>
      </c>
      <c r="O16" s="21">
        <v>0.140210448146836</v>
      </c>
      <c r="P16" s="21">
        <v>0.110886613846624</v>
      </c>
      <c r="Q16" s="21">
        <v>0.10053970594266901</v>
      </c>
      <c r="R16" s="21">
        <v>0.23424362037437699</v>
      </c>
      <c r="S16" s="21">
        <v>8.2353691910179896E-2</v>
      </c>
      <c r="T16" s="21">
        <v>0.12930203852144001</v>
      </c>
      <c r="U16" s="21">
        <v>4.0757890388149698E-2</v>
      </c>
      <c r="V16" s="21">
        <v>8.4881764881633806E-2</v>
      </c>
      <c r="W16" s="21"/>
      <c r="X16" s="21">
        <v>0.11547884889580901</v>
      </c>
      <c r="Y16" s="21">
        <v>0.106155649106644</v>
      </c>
      <c r="Z16" s="21">
        <v>0.174380020077855</v>
      </c>
      <c r="AA16" s="21">
        <v>0.12682583996560901</v>
      </c>
      <c r="AB16" s="21">
        <v>0.167983671039652</v>
      </c>
      <c r="AC16" s="21"/>
      <c r="AD16" s="21">
        <v>0.13039240728868801</v>
      </c>
    </row>
    <row r="17" spans="2:30" x14ac:dyDescent="0.35">
      <c r="B17" s="18" t="s">
        <v>161</v>
      </c>
      <c r="C17" s="22">
        <v>0.41142855755576002</v>
      </c>
      <c r="D17" s="22">
        <v>0.40507373267006203</v>
      </c>
      <c r="E17" s="22">
        <v>0.41054289456256998</v>
      </c>
      <c r="F17" s="22"/>
      <c r="G17" s="22">
        <v>0.44706652467150698</v>
      </c>
      <c r="H17" s="22">
        <v>0.41914665581403299</v>
      </c>
      <c r="I17" s="22">
        <v>0.37300922330831598</v>
      </c>
      <c r="J17" s="22"/>
      <c r="K17" s="22">
        <v>0.48942118239617</v>
      </c>
      <c r="L17" s="22">
        <v>0.39340333513203002</v>
      </c>
      <c r="M17" s="22">
        <v>0.42873373091244499</v>
      </c>
      <c r="N17" s="22">
        <v>0.33746054215225002</v>
      </c>
      <c r="O17" s="22">
        <v>0.46638102380813001</v>
      </c>
      <c r="P17" s="22">
        <v>0.41154761378904098</v>
      </c>
      <c r="Q17" s="22">
        <v>0.39230390430229001</v>
      </c>
      <c r="R17" s="22">
        <v>0.19340234963276901</v>
      </c>
      <c r="S17" s="22">
        <v>0.46810905708219303</v>
      </c>
      <c r="T17" s="22">
        <v>0.381204224319174</v>
      </c>
      <c r="U17" s="22">
        <v>0.49239036966225103</v>
      </c>
      <c r="V17" s="22">
        <v>0.23906676496843399</v>
      </c>
      <c r="W17" s="22"/>
      <c r="X17" s="22">
        <v>0.44976176130030598</v>
      </c>
      <c r="Y17" s="22">
        <v>0.456280888028256</v>
      </c>
      <c r="Z17" s="22">
        <v>0.274673672734499</v>
      </c>
      <c r="AA17" s="22">
        <v>0.32950621288951298</v>
      </c>
      <c r="AB17" s="22">
        <v>0.66403265792069599</v>
      </c>
      <c r="AC17" s="22"/>
      <c r="AD17" s="22">
        <v>0.43066310190558499</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186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0.22890786670027399</v>
      </c>
      <c r="D9" s="17">
        <v>0.261314477685619</v>
      </c>
      <c r="E9" s="17">
        <v>0.19789488533817001</v>
      </c>
      <c r="F9" s="17"/>
      <c r="G9" s="17">
        <v>0.203196102352136</v>
      </c>
      <c r="H9" s="17">
        <v>0.205733414432794</v>
      </c>
      <c r="I9" s="17">
        <v>0.2728955104718</v>
      </c>
      <c r="J9" s="17"/>
      <c r="K9" s="17">
        <v>0.25243503844529502</v>
      </c>
      <c r="L9" s="17">
        <v>0.29588010038340901</v>
      </c>
      <c r="M9" s="17">
        <v>0.21940855053279101</v>
      </c>
      <c r="N9" s="17">
        <v>0.16258930350301601</v>
      </c>
      <c r="O9" s="17">
        <v>0.177584007353809</v>
      </c>
      <c r="P9" s="17">
        <v>0.22017725049104001</v>
      </c>
      <c r="Q9" s="17">
        <v>0.29934670269095498</v>
      </c>
      <c r="R9" s="17">
        <v>0.26825433819696998</v>
      </c>
      <c r="S9" s="17">
        <v>0.237157200372522</v>
      </c>
      <c r="T9" s="17">
        <v>0.21361450225647699</v>
      </c>
      <c r="U9" s="17">
        <v>0.14287738618974599</v>
      </c>
      <c r="V9" s="17">
        <v>8.6771038221822402E-2</v>
      </c>
      <c r="W9" s="17"/>
      <c r="X9" s="17">
        <v>0.220119351759578</v>
      </c>
      <c r="Y9" s="17">
        <v>0.225694761549596</v>
      </c>
      <c r="Z9" s="17">
        <v>0.25126878921804802</v>
      </c>
      <c r="AA9" s="17">
        <v>0.21462780219001601</v>
      </c>
      <c r="AB9" s="17">
        <v>0.55213112475066395</v>
      </c>
      <c r="AC9" s="17"/>
      <c r="AD9" s="17">
        <v>0.24051920606111701</v>
      </c>
    </row>
    <row r="10" spans="2:30" x14ac:dyDescent="0.35">
      <c r="B10" s="18" t="s">
        <v>179</v>
      </c>
      <c r="C10" s="17">
        <v>0.349028168238873</v>
      </c>
      <c r="D10" s="17">
        <v>0.32659345218159302</v>
      </c>
      <c r="E10" s="17">
        <v>0.379008952361928</v>
      </c>
      <c r="F10" s="17"/>
      <c r="G10" s="17">
        <v>0.33486056453186902</v>
      </c>
      <c r="H10" s="17">
        <v>0.37285937733439001</v>
      </c>
      <c r="I10" s="17">
        <v>0.33944453412486902</v>
      </c>
      <c r="J10" s="17"/>
      <c r="K10" s="17">
        <v>0.35579445693982398</v>
      </c>
      <c r="L10" s="17">
        <v>0.35265091128577702</v>
      </c>
      <c r="M10" s="17">
        <v>0.32317707712097798</v>
      </c>
      <c r="N10" s="17">
        <v>0.35504415188086003</v>
      </c>
      <c r="O10" s="17">
        <v>0.33442741210339</v>
      </c>
      <c r="P10" s="17">
        <v>0.36297324509301498</v>
      </c>
      <c r="Q10" s="17">
        <v>0.30064625162365199</v>
      </c>
      <c r="R10" s="17">
        <v>0.33895980869175701</v>
      </c>
      <c r="S10" s="17">
        <v>0.36801936385587902</v>
      </c>
      <c r="T10" s="17">
        <v>0.35430974442463697</v>
      </c>
      <c r="U10" s="17">
        <v>0.37324149388531502</v>
      </c>
      <c r="V10" s="17">
        <v>0.379856863568315</v>
      </c>
      <c r="W10" s="17"/>
      <c r="X10" s="17">
        <v>0.32322715168830701</v>
      </c>
      <c r="Y10" s="17">
        <v>0.37938239466350598</v>
      </c>
      <c r="Z10" s="17">
        <v>0.34847481829648502</v>
      </c>
      <c r="AA10" s="17">
        <v>0.25658348264120301</v>
      </c>
      <c r="AB10" s="17">
        <v>0.167983671039652</v>
      </c>
      <c r="AC10" s="17"/>
      <c r="AD10" s="17">
        <v>0.363335417839247</v>
      </c>
    </row>
    <row r="11" spans="2:30" x14ac:dyDescent="0.35">
      <c r="B11" s="18" t="s">
        <v>180</v>
      </c>
      <c r="C11" s="17">
        <v>0.245226185179058</v>
      </c>
      <c r="D11" s="17">
        <v>0.23742868042617499</v>
      </c>
      <c r="E11" s="17">
        <v>0.25295032602311801</v>
      </c>
      <c r="F11" s="17"/>
      <c r="G11" s="17">
        <v>0.24877836550874599</v>
      </c>
      <c r="H11" s="17">
        <v>0.24370375938094599</v>
      </c>
      <c r="I11" s="17">
        <v>0.24351447973725501</v>
      </c>
      <c r="J11" s="17"/>
      <c r="K11" s="17">
        <v>0.228445041853204</v>
      </c>
      <c r="L11" s="17">
        <v>0.19647672821266099</v>
      </c>
      <c r="M11" s="17">
        <v>0.24808584213874799</v>
      </c>
      <c r="N11" s="17">
        <v>0.32118024029859699</v>
      </c>
      <c r="O11" s="17">
        <v>0.22961797712169801</v>
      </c>
      <c r="P11" s="17">
        <v>0.244036289303077</v>
      </c>
      <c r="Q11" s="17">
        <v>0.25853224866278401</v>
      </c>
      <c r="R11" s="17">
        <v>0.25140662400167002</v>
      </c>
      <c r="S11" s="17">
        <v>0.21374968179902301</v>
      </c>
      <c r="T11" s="17">
        <v>0.26870384107684703</v>
      </c>
      <c r="U11" s="17">
        <v>0.28025703293871601</v>
      </c>
      <c r="V11" s="17">
        <v>0.30873341143215999</v>
      </c>
      <c r="W11" s="17"/>
      <c r="X11" s="17">
        <v>0.25413680032004299</v>
      </c>
      <c r="Y11" s="17">
        <v>0.23472084887488401</v>
      </c>
      <c r="Z11" s="17">
        <v>0.224450910505092</v>
      </c>
      <c r="AA11" s="17">
        <v>0.32389606051321501</v>
      </c>
      <c r="AB11" s="17">
        <v>0.27988520420968399</v>
      </c>
      <c r="AC11" s="17"/>
      <c r="AD11" s="17">
        <v>0.23231547933553401</v>
      </c>
    </row>
    <row r="12" spans="2:30" x14ac:dyDescent="0.35">
      <c r="B12" s="18" t="s">
        <v>181</v>
      </c>
      <c r="C12" s="17">
        <v>9.2520213418918001E-2</v>
      </c>
      <c r="D12" s="17">
        <v>9.4674647959100494E-2</v>
      </c>
      <c r="E12" s="17">
        <v>8.6278131763080704E-2</v>
      </c>
      <c r="F12" s="17"/>
      <c r="G12" s="17">
        <v>0.11725975390464</v>
      </c>
      <c r="H12" s="17">
        <v>8.1211804753463304E-2</v>
      </c>
      <c r="I12" s="17">
        <v>8.1250612880071099E-2</v>
      </c>
      <c r="J12" s="17"/>
      <c r="K12" s="17">
        <v>6.5872781724984994E-2</v>
      </c>
      <c r="L12" s="17">
        <v>5.9131840646280298E-2</v>
      </c>
      <c r="M12" s="17">
        <v>0.109047872196852</v>
      </c>
      <c r="N12" s="17">
        <v>0.10787819410638901</v>
      </c>
      <c r="O12" s="17">
        <v>0.10798625428900099</v>
      </c>
      <c r="P12" s="17">
        <v>0.1019966390973</v>
      </c>
      <c r="Q12" s="17">
        <v>7.2192576946974202E-2</v>
      </c>
      <c r="R12" s="17">
        <v>0.12049985472239801</v>
      </c>
      <c r="S12" s="17">
        <v>9.0826390101703E-2</v>
      </c>
      <c r="T12" s="17">
        <v>0.13432217375070399</v>
      </c>
      <c r="U12" s="17">
        <v>0.122175473358853</v>
      </c>
      <c r="V12" s="17">
        <v>7.2239509570934293E-2</v>
      </c>
      <c r="W12" s="17"/>
      <c r="X12" s="17">
        <v>0.1187425585584</v>
      </c>
      <c r="Y12" s="17">
        <v>7.8453779851201E-2</v>
      </c>
      <c r="Z12" s="17">
        <v>8.3945708504183494E-2</v>
      </c>
      <c r="AA12" s="17">
        <v>0.126837326885406</v>
      </c>
      <c r="AB12" s="17">
        <v>0</v>
      </c>
      <c r="AC12" s="17"/>
      <c r="AD12" s="17">
        <v>8.9026655603912E-2</v>
      </c>
    </row>
    <row r="13" spans="2:30" x14ac:dyDescent="0.35">
      <c r="B13" s="18" t="s">
        <v>158</v>
      </c>
      <c r="C13" s="17">
        <v>2.4922027891384899E-2</v>
      </c>
      <c r="D13" s="17">
        <v>2.7163043349856902E-2</v>
      </c>
      <c r="E13" s="17">
        <v>1.9960215079743601E-2</v>
      </c>
      <c r="F13" s="17"/>
      <c r="G13" s="17">
        <v>2.5342774142058499E-2</v>
      </c>
      <c r="H13" s="17">
        <v>3.2290753304018899E-2</v>
      </c>
      <c r="I13" s="17">
        <v>1.7743442947064501E-2</v>
      </c>
      <c r="J13" s="17"/>
      <c r="K13" s="17">
        <v>3.1652990919008701E-2</v>
      </c>
      <c r="L13" s="17">
        <v>3.6931280382569501E-2</v>
      </c>
      <c r="M13" s="17">
        <v>0</v>
      </c>
      <c r="N13" s="17">
        <v>1.7422538773648698E-2</v>
      </c>
      <c r="O13" s="17">
        <v>1.7787820875232001E-2</v>
      </c>
      <c r="P13" s="17">
        <v>3.2395403323207297E-2</v>
      </c>
      <c r="Q13" s="17">
        <v>3.4370376457089E-2</v>
      </c>
      <c r="R13" s="17">
        <v>2.0879374387205898E-2</v>
      </c>
      <c r="S13" s="17">
        <v>2.5247127762822699E-2</v>
      </c>
      <c r="T13" s="17">
        <v>1.5213947168099E-2</v>
      </c>
      <c r="U13" s="17">
        <v>2.0130491215595899E-2</v>
      </c>
      <c r="V13" s="17">
        <v>3.78806277103007E-2</v>
      </c>
      <c r="W13" s="17"/>
      <c r="X13" s="17">
        <v>2.25855771360828E-2</v>
      </c>
      <c r="Y13" s="17">
        <v>3.3869181201972798E-2</v>
      </c>
      <c r="Z13" s="17">
        <v>1.4852662650063299E-2</v>
      </c>
      <c r="AA13" s="17">
        <v>0</v>
      </c>
      <c r="AB13" s="17">
        <v>0</v>
      </c>
      <c r="AC13" s="17"/>
      <c r="AD13" s="17">
        <v>2.5301824537212001E-2</v>
      </c>
    </row>
    <row r="14" spans="2:30" x14ac:dyDescent="0.35">
      <c r="B14" s="18" t="s">
        <v>182</v>
      </c>
      <c r="C14" s="17">
        <v>5.9395538571491699E-2</v>
      </c>
      <c r="D14" s="17">
        <v>5.2825698397655697E-2</v>
      </c>
      <c r="E14" s="17">
        <v>6.3907489433960102E-2</v>
      </c>
      <c r="F14" s="17"/>
      <c r="G14" s="17">
        <v>7.0562439560551096E-2</v>
      </c>
      <c r="H14" s="17">
        <v>6.4200890794387594E-2</v>
      </c>
      <c r="I14" s="17">
        <v>4.51514198389402E-2</v>
      </c>
      <c r="J14" s="17"/>
      <c r="K14" s="17">
        <v>6.5799690117683496E-2</v>
      </c>
      <c r="L14" s="17">
        <v>5.8929139089303299E-2</v>
      </c>
      <c r="M14" s="17">
        <v>0.100280658010631</v>
      </c>
      <c r="N14" s="17">
        <v>3.5885571437488599E-2</v>
      </c>
      <c r="O14" s="17">
        <v>0.13259652825687099</v>
      </c>
      <c r="P14" s="17">
        <v>3.8421172692359999E-2</v>
      </c>
      <c r="Q14" s="17">
        <v>3.4911843618546302E-2</v>
      </c>
      <c r="R14" s="17">
        <v>0</v>
      </c>
      <c r="S14" s="17">
        <v>6.5000236108051598E-2</v>
      </c>
      <c r="T14" s="17">
        <v>1.38357913232362E-2</v>
      </c>
      <c r="U14" s="17">
        <v>6.1318122411774E-2</v>
      </c>
      <c r="V14" s="17">
        <v>0.114518549496468</v>
      </c>
      <c r="W14" s="17"/>
      <c r="X14" s="17">
        <v>6.1188560537589198E-2</v>
      </c>
      <c r="Y14" s="17">
        <v>4.7879033858839799E-2</v>
      </c>
      <c r="Z14" s="17">
        <v>7.70071108261281E-2</v>
      </c>
      <c r="AA14" s="17">
        <v>7.8055327770160499E-2</v>
      </c>
      <c r="AB14" s="17">
        <v>0</v>
      </c>
      <c r="AC14" s="17"/>
      <c r="AD14" s="17">
        <v>4.9501416622977697E-2</v>
      </c>
    </row>
    <row r="15" spans="2:30" x14ac:dyDescent="0.35">
      <c r="B15" s="18" t="s">
        <v>159</v>
      </c>
      <c r="C15" s="21">
        <v>0.57793603493914703</v>
      </c>
      <c r="D15" s="21">
        <v>0.58790792986721196</v>
      </c>
      <c r="E15" s="21">
        <v>0.57690383770009701</v>
      </c>
      <c r="F15" s="21"/>
      <c r="G15" s="21">
        <v>0.538056666884005</v>
      </c>
      <c r="H15" s="21">
        <v>0.57859279176718403</v>
      </c>
      <c r="I15" s="21">
        <v>0.61234004459666902</v>
      </c>
      <c r="J15" s="21"/>
      <c r="K15" s="21">
        <v>0.60822949538511895</v>
      </c>
      <c r="L15" s="21">
        <v>0.64853101166918603</v>
      </c>
      <c r="M15" s="21">
        <v>0.54258562765377005</v>
      </c>
      <c r="N15" s="21">
        <v>0.51763345538387595</v>
      </c>
      <c r="O15" s="21">
        <v>0.51201141945719897</v>
      </c>
      <c r="P15" s="21">
        <v>0.58315049558405596</v>
      </c>
      <c r="Q15" s="21">
        <v>0.59999295431460697</v>
      </c>
      <c r="R15" s="21">
        <v>0.60721414688872599</v>
      </c>
      <c r="S15" s="21">
        <v>0.60517656422840005</v>
      </c>
      <c r="T15" s="21">
        <v>0.56792424668111396</v>
      </c>
      <c r="U15" s="21">
        <v>0.51611888007506102</v>
      </c>
      <c r="V15" s="21">
        <v>0.46662790179013702</v>
      </c>
      <c r="W15" s="21"/>
      <c r="X15" s="21">
        <v>0.54334650344788504</v>
      </c>
      <c r="Y15" s="21">
        <v>0.60507715621310199</v>
      </c>
      <c r="Z15" s="21">
        <v>0.59974360751453304</v>
      </c>
      <c r="AA15" s="21">
        <v>0.47121128483121799</v>
      </c>
      <c r="AB15" s="21">
        <v>0.72011479579031601</v>
      </c>
      <c r="AC15" s="21"/>
      <c r="AD15" s="21">
        <v>0.60385462390036404</v>
      </c>
    </row>
    <row r="16" spans="2:30" x14ac:dyDescent="0.35">
      <c r="B16" s="18" t="s">
        <v>160</v>
      </c>
      <c r="C16" s="21">
        <v>0.11744224131030299</v>
      </c>
      <c r="D16" s="21">
        <v>0.121837691308957</v>
      </c>
      <c r="E16" s="21">
        <v>0.106238346842824</v>
      </c>
      <c r="F16" s="21"/>
      <c r="G16" s="21">
        <v>0.14260252804669801</v>
      </c>
      <c r="H16" s="21">
        <v>0.11350255805748199</v>
      </c>
      <c r="I16" s="21">
        <v>9.8994055827135594E-2</v>
      </c>
      <c r="J16" s="21"/>
      <c r="K16" s="21">
        <v>9.7525772643993605E-2</v>
      </c>
      <c r="L16" s="21">
        <v>9.6063121028849702E-2</v>
      </c>
      <c r="M16" s="21">
        <v>0.109047872196852</v>
      </c>
      <c r="N16" s="21">
        <v>0.12530073288003801</v>
      </c>
      <c r="O16" s="21">
        <v>0.125774075164233</v>
      </c>
      <c r="P16" s="21">
        <v>0.13439204242050701</v>
      </c>
      <c r="Q16" s="21">
        <v>0.10656295340406299</v>
      </c>
      <c r="R16" s="21">
        <v>0.14137922910960399</v>
      </c>
      <c r="S16" s="21">
        <v>0.11607351786452599</v>
      </c>
      <c r="T16" s="21">
        <v>0.149536120918803</v>
      </c>
      <c r="U16" s="21">
        <v>0.142305964574449</v>
      </c>
      <c r="V16" s="21">
        <v>0.110120137281235</v>
      </c>
      <c r="W16" s="21"/>
      <c r="X16" s="21">
        <v>0.14132813569448299</v>
      </c>
      <c r="Y16" s="21">
        <v>0.11232296105317401</v>
      </c>
      <c r="Z16" s="21">
        <v>9.8798371154246806E-2</v>
      </c>
      <c r="AA16" s="21">
        <v>0.126837326885406</v>
      </c>
      <c r="AB16" s="21">
        <v>0</v>
      </c>
      <c r="AC16" s="21"/>
      <c r="AD16" s="21">
        <v>0.114328480141124</v>
      </c>
    </row>
    <row r="17" spans="2:30" x14ac:dyDescent="0.35">
      <c r="B17" s="18" t="s">
        <v>161</v>
      </c>
      <c r="C17" s="22">
        <v>0.46049379362884402</v>
      </c>
      <c r="D17" s="22">
        <v>0.46607023855825502</v>
      </c>
      <c r="E17" s="22">
        <v>0.47066549085727299</v>
      </c>
      <c r="F17" s="22"/>
      <c r="G17" s="22">
        <v>0.39545413883730601</v>
      </c>
      <c r="H17" s="22">
        <v>0.46509023370970198</v>
      </c>
      <c r="I17" s="22">
        <v>0.51334598876953297</v>
      </c>
      <c r="J17" s="22"/>
      <c r="K17" s="22">
        <v>0.51070372274112597</v>
      </c>
      <c r="L17" s="22">
        <v>0.55246789064033697</v>
      </c>
      <c r="M17" s="22">
        <v>0.43353775545691797</v>
      </c>
      <c r="N17" s="22">
        <v>0.39233272250383799</v>
      </c>
      <c r="O17" s="22">
        <v>0.38623734429296602</v>
      </c>
      <c r="P17" s="22">
        <v>0.44875845316354901</v>
      </c>
      <c r="Q17" s="22">
        <v>0.49343000091054301</v>
      </c>
      <c r="R17" s="22">
        <v>0.465834917779123</v>
      </c>
      <c r="S17" s="22">
        <v>0.48910304636387397</v>
      </c>
      <c r="T17" s="22">
        <v>0.41838812576231099</v>
      </c>
      <c r="U17" s="22">
        <v>0.37381291550061202</v>
      </c>
      <c r="V17" s="22">
        <v>0.35650776450890198</v>
      </c>
      <c r="W17" s="22"/>
      <c r="X17" s="22">
        <v>0.402018367753402</v>
      </c>
      <c r="Y17" s="22">
        <v>0.49275419515992802</v>
      </c>
      <c r="Z17" s="22">
        <v>0.50094523636028598</v>
      </c>
      <c r="AA17" s="22">
        <v>0.34437395794581199</v>
      </c>
      <c r="AB17" s="22">
        <v>0.72011479579031601</v>
      </c>
      <c r="AC17" s="22"/>
      <c r="AD17" s="22">
        <v>0.48952614375923997</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187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0.183742010409431</v>
      </c>
      <c r="D9" s="17">
        <v>0.20305521861574799</v>
      </c>
      <c r="E9" s="17">
        <v>0.165424910066926</v>
      </c>
      <c r="F9" s="17"/>
      <c r="G9" s="17">
        <v>0.16507113110878899</v>
      </c>
      <c r="H9" s="17">
        <v>0.183070801684766</v>
      </c>
      <c r="I9" s="17">
        <v>0.20075379259210599</v>
      </c>
      <c r="J9" s="17"/>
      <c r="K9" s="17">
        <v>0.22115600510177799</v>
      </c>
      <c r="L9" s="17">
        <v>0.14654278758268999</v>
      </c>
      <c r="M9" s="17">
        <v>0.17101178547413901</v>
      </c>
      <c r="N9" s="17">
        <v>0.19556274079239799</v>
      </c>
      <c r="O9" s="17">
        <v>0.186456260709149</v>
      </c>
      <c r="P9" s="17">
        <v>0.22893552296804601</v>
      </c>
      <c r="Q9" s="17">
        <v>0.229838816971006</v>
      </c>
      <c r="R9" s="17">
        <v>9.9055107029339395E-2</v>
      </c>
      <c r="S9" s="17">
        <v>0.18606381284853299</v>
      </c>
      <c r="T9" s="17">
        <v>0.17394503659017899</v>
      </c>
      <c r="U9" s="17">
        <v>0.12546924086456901</v>
      </c>
      <c r="V9" s="17">
        <v>0.118040295346135</v>
      </c>
      <c r="W9" s="17"/>
      <c r="X9" s="17">
        <v>0.213147111248539</v>
      </c>
      <c r="Y9" s="17">
        <v>0.183942366343188</v>
      </c>
      <c r="Z9" s="17">
        <v>0.17600069581833599</v>
      </c>
      <c r="AA9" s="17">
        <v>8.0052814669130307E-2</v>
      </c>
      <c r="AB9" s="17">
        <v>0.52607576181858695</v>
      </c>
      <c r="AC9" s="17"/>
      <c r="AD9" s="17">
        <v>0.22703043247060301</v>
      </c>
    </row>
    <row r="10" spans="2:30" x14ac:dyDescent="0.35">
      <c r="B10" s="18" t="s">
        <v>179</v>
      </c>
      <c r="C10" s="17">
        <v>0.34992050808490499</v>
      </c>
      <c r="D10" s="17">
        <v>0.32684925373219498</v>
      </c>
      <c r="E10" s="17">
        <v>0.36736365523361098</v>
      </c>
      <c r="F10" s="17"/>
      <c r="G10" s="17">
        <v>0.39047320913088102</v>
      </c>
      <c r="H10" s="17">
        <v>0.33067253176540701</v>
      </c>
      <c r="I10" s="17">
        <v>0.33210491692251598</v>
      </c>
      <c r="J10" s="17"/>
      <c r="K10" s="17">
        <v>0.30122680229812698</v>
      </c>
      <c r="L10" s="17">
        <v>0.33869361856810698</v>
      </c>
      <c r="M10" s="17">
        <v>0.31877783850511099</v>
      </c>
      <c r="N10" s="17">
        <v>0.33708504895132702</v>
      </c>
      <c r="O10" s="17">
        <v>0.44193572356628402</v>
      </c>
      <c r="P10" s="17">
        <v>0.34259049608007103</v>
      </c>
      <c r="Q10" s="17">
        <v>0.29817644895748802</v>
      </c>
      <c r="R10" s="17">
        <v>0.45805283563080601</v>
      </c>
      <c r="S10" s="17">
        <v>0.416929287120545</v>
      </c>
      <c r="T10" s="17">
        <v>0.30231706407056202</v>
      </c>
      <c r="U10" s="17">
        <v>0.39636876385459502</v>
      </c>
      <c r="V10" s="17">
        <v>0.34172476720434097</v>
      </c>
      <c r="W10" s="17"/>
      <c r="X10" s="17">
        <v>0.33319913899341103</v>
      </c>
      <c r="Y10" s="17">
        <v>0.37767147365181297</v>
      </c>
      <c r="Z10" s="17">
        <v>0.33754631656756101</v>
      </c>
      <c r="AA10" s="17">
        <v>0.19908502290893801</v>
      </c>
      <c r="AB10" s="17">
        <v>0.30594056714176099</v>
      </c>
      <c r="AC10" s="17"/>
      <c r="AD10" s="17">
        <v>0.343062673153819</v>
      </c>
    </row>
    <row r="11" spans="2:30" x14ac:dyDescent="0.35">
      <c r="B11" s="18" t="s">
        <v>180</v>
      </c>
      <c r="C11" s="17">
        <v>0.239548318142111</v>
      </c>
      <c r="D11" s="17">
        <v>0.22412554916579899</v>
      </c>
      <c r="E11" s="17">
        <v>0.25943676084498002</v>
      </c>
      <c r="F11" s="17"/>
      <c r="G11" s="17">
        <v>0.20623885268692799</v>
      </c>
      <c r="H11" s="17">
        <v>0.265995391693434</v>
      </c>
      <c r="I11" s="17">
        <v>0.244352472009602</v>
      </c>
      <c r="J11" s="17"/>
      <c r="K11" s="17">
        <v>0.24219865395878701</v>
      </c>
      <c r="L11" s="17">
        <v>0.260788010902336</v>
      </c>
      <c r="M11" s="17">
        <v>0.21524537130570001</v>
      </c>
      <c r="N11" s="17">
        <v>0.248861086215758</v>
      </c>
      <c r="O11" s="17">
        <v>0.20875032142428701</v>
      </c>
      <c r="P11" s="17">
        <v>0.20582274724810901</v>
      </c>
      <c r="Q11" s="17">
        <v>0.30785658734822402</v>
      </c>
      <c r="R11" s="17">
        <v>0.22227622487169699</v>
      </c>
      <c r="S11" s="17">
        <v>0.189218279748192</v>
      </c>
      <c r="T11" s="17">
        <v>0.240720617100072</v>
      </c>
      <c r="U11" s="17">
        <v>0.30800320679628002</v>
      </c>
      <c r="V11" s="17">
        <v>0.26277078314167701</v>
      </c>
      <c r="W11" s="17"/>
      <c r="X11" s="17">
        <v>0.24346782867737499</v>
      </c>
      <c r="Y11" s="17">
        <v>0.22637126100218499</v>
      </c>
      <c r="Z11" s="17">
        <v>0.26118064250311601</v>
      </c>
      <c r="AA11" s="17">
        <v>0.24203819830230999</v>
      </c>
      <c r="AB11" s="17">
        <v>0.167983671039652</v>
      </c>
      <c r="AC11" s="17"/>
      <c r="AD11" s="17">
        <v>0.213687346438275</v>
      </c>
    </row>
    <row r="12" spans="2:30" x14ac:dyDescent="0.35">
      <c r="B12" s="18" t="s">
        <v>181</v>
      </c>
      <c r="C12" s="17">
        <v>0.10651822188182</v>
      </c>
      <c r="D12" s="17">
        <v>0.119047122139062</v>
      </c>
      <c r="E12" s="17">
        <v>9.3641571512788999E-2</v>
      </c>
      <c r="F12" s="17"/>
      <c r="G12" s="17">
        <v>9.59300207040472E-2</v>
      </c>
      <c r="H12" s="17">
        <v>0.102853603138279</v>
      </c>
      <c r="I12" s="17">
        <v>0.119200173128479</v>
      </c>
      <c r="J12" s="17"/>
      <c r="K12" s="17">
        <v>9.5859111143900194E-2</v>
      </c>
      <c r="L12" s="17">
        <v>0.10007293688852199</v>
      </c>
      <c r="M12" s="17">
        <v>0.14080502647721199</v>
      </c>
      <c r="N12" s="17">
        <v>0.10723188129462401</v>
      </c>
      <c r="O12" s="17">
        <v>4.9144931458014199E-2</v>
      </c>
      <c r="P12" s="17">
        <v>0.116038218284421</v>
      </c>
      <c r="Q12" s="17">
        <v>6.0819472481502698E-2</v>
      </c>
      <c r="R12" s="17">
        <v>0.123155354765891</v>
      </c>
      <c r="S12" s="17">
        <v>9.7690029033251899E-2</v>
      </c>
      <c r="T12" s="17">
        <v>0.17912300282468199</v>
      </c>
      <c r="U12" s="17">
        <v>0.12792367824235901</v>
      </c>
      <c r="V12" s="17">
        <v>0.118453606515092</v>
      </c>
      <c r="W12" s="17"/>
      <c r="X12" s="17">
        <v>9.6758367147716698E-2</v>
      </c>
      <c r="Y12" s="17">
        <v>9.2959032979493095E-2</v>
      </c>
      <c r="Z12" s="17">
        <v>0.11639432051969199</v>
      </c>
      <c r="AA12" s="17">
        <v>0.29725348316550199</v>
      </c>
      <c r="AB12" s="17">
        <v>0</v>
      </c>
      <c r="AC12" s="17"/>
      <c r="AD12" s="17">
        <v>0.111424584663009</v>
      </c>
    </row>
    <row r="13" spans="2:30" x14ac:dyDescent="0.35">
      <c r="B13" s="18" t="s">
        <v>158</v>
      </c>
      <c r="C13" s="17">
        <v>4.7185290657091802E-2</v>
      </c>
      <c r="D13" s="17">
        <v>5.6297736241564499E-2</v>
      </c>
      <c r="E13" s="17">
        <v>3.8584202094220497E-2</v>
      </c>
      <c r="F13" s="17"/>
      <c r="G13" s="17">
        <v>5.5033185037855897E-2</v>
      </c>
      <c r="H13" s="17">
        <v>4.7174557497619E-2</v>
      </c>
      <c r="I13" s="17">
        <v>4.0305384835789201E-2</v>
      </c>
      <c r="J13" s="17"/>
      <c r="K13" s="17">
        <v>6.0943440280360001E-2</v>
      </c>
      <c r="L13" s="17">
        <v>6.2716601681025996E-2</v>
      </c>
      <c r="M13" s="17">
        <v>6.3502066719331396E-2</v>
      </c>
      <c r="N13" s="17">
        <v>3.5885571437488599E-2</v>
      </c>
      <c r="O13" s="17">
        <v>4.5172889564815001E-2</v>
      </c>
      <c r="P13" s="17">
        <v>5.0215724202313398E-2</v>
      </c>
      <c r="Q13" s="17">
        <v>2.2777903743190098E-2</v>
      </c>
      <c r="R13" s="17">
        <v>2.4818630817065899E-2</v>
      </c>
      <c r="S13" s="17">
        <v>3.6911150699152503E-2</v>
      </c>
      <c r="T13" s="17">
        <v>4.8459265912414097E-2</v>
      </c>
      <c r="U13" s="17">
        <v>4.2235110242197602E-2</v>
      </c>
      <c r="V13" s="17">
        <v>4.1653842213640997E-2</v>
      </c>
      <c r="W13" s="17"/>
      <c r="X13" s="17">
        <v>3.8663896757878201E-2</v>
      </c>
      <c r="Y13" s="17">
        <v>5.3490639962857703E-2</v>
      </c>
      <c r="Z13" s="17">
        <v>4.58320364972696E-2</v>
      </c>
      <c r="AA13" s="17">
        <v>6.2562893805178502E-2</v>
      </c>
      <c r="AB13" s="17">
        <v>0</v>
      </c>
      <c r="AC13" s="17"/>
      <c r="AD13" s="17">
        <v>4.0733514702424999E-2</v>
      </c>
    </row>
    <row r="14" spans="2:30" x14ac:dyDescent="0.35">
      <c r="B14" s="18" t="s">
        <v>182</v>
      </c>
      <c r="C14" s="17">
        <v>7.3085650824641094E-2</v>
      </c>
      <c r="D14" s="17">
        <v>7.06251201056316E-2</v>
      </c>
      <c r="E14" s="17">
        <v>7.5548900247472905E-2</v>
      </c>
      <c r="F14" s="17"/>
      <c r="G14" s="17">
        <v>8.7253601331498606E-2</v>
      </c>
      <c r="H14" s="17">
        <v>7.0233114220496107E-2</v>
      </c>
      <c r="I14" s="17">
        <v>6.3283260511507705E-2</v>
      </c>
      <c r="J14" s="17"/>
      <c r="K14" s="17">
        <v>7.8615987217047503E-2</v>
      </c>
      <c r="L14" s="17">
        <v>9.1186044377319406E-2</v>
      </c>
      <c r="M14" s="17">
        <v>9.0657911518506898E-2</v>
      </c>
      <c r="N14" s="17">
        <v>7.5373671308405693E-2</v>
      </c>
      <c r="O14" s="17">
        <v>6.8539873277450994E-2</v>
      </c>
      <c r="P14" s="17">
        <v>5.6397291217038403E-2</v>
      </c>
      <c r="Q14" s="17">
        <v>8.0530770498588797E-2</v>
      </c>
      <c r="R14" s="17">
        <v>7.2641846885201006E-2</v>
      </c>
      <c r="S14" s="17">
        <v>7.3187440550325306E-2</v>
      </c>
      <c r="T14" s="17">
        <v>5.5435013502091797E-2</v>
      </c>
      <c r="U14" s="17">
        <v>0</v>
      </c>
      <c r="V14" s="17">
        <v>0.117356705579116</v>
      </c>
      <c r="W14" s="17"/>
      <c r="X14" s="17">
        <v>7.4763657175079601E-2</v>
      </c>
      <c r="Y14" s="17">
        <v>6.5565226060463E-2</v>
      </c>
      <c r="Z14" s="17">
        <v>6.3045988094026201E-2</v>
      </c>
      <c r="AA14" s="17">
        <v>0.119007587148942</v>
      </c>
      <c r="AB14" s="17">
        <v>0</v>
      </c>
      <c r="AC14" s="17"/>
      <c r="AD14" s="17">
        <v>6.4061448571869004E-2</v>
      </c>
    </row>
    <row r="15" spans="2:30" x14ac:dyDescent="0.35">
      <c r="B15" s="18" t="s">
        <v>159</v>
      </c>
      <c r="C15" s="21">
        <v>0.53366251849433599</v>
      </c>
      <c r="D15" s="21">
        <v>0.52990447234794302</v>
      </c>
      <c r="E15" s="21">
        <v>0.53278856530053698</v>
      </c>
      <c r="F15" s="21"/>
      <c r="G15" s="21">
        <v>0.55554434023967003</v>
      </c>
      <c r="H15" s="21">
        <v>0.51374333345017198</v>
      </c>
      <c r="I15" s="21">
        <v>0.532858709514623</v>
      </c>
      <c r="J15" s="21"/>
      <c r="K15" s="21">
        <v>0.52238280739990495</v>
      </c>
      <c r="L15" s="21">
        <v>0.485236406150796</v>
      </c>
      <c r="M15" s="21">
        <v>0.48978962397925002</v>
      </c>
      <c r="N15" s="21">
        <v>0.53264778974372395</v>
      </c>
      <c r="O15" s="21">
        <v>0.62839198427543297</v>
      </c>
      <c r="P15" s="21">
        <v>0.57152601904811795</v>
      </c>
      <c r="Q15" s="21">
        <v>0.52801526592849402</v>
      </c>
      <c r="R15" s="21">
        <v>0.55710794266014496</v>
      </c>
      <c r="S15" s="21">
        <v>0.60299309996907802</v>
      </c>
      <c r="T15" s="21">
        <v>0.47626210066073998</v>
      </c>
      <c r="U15" s="21">
        <v>0.52183800471916397</v>
      </c>
      <c r="V15" s="21">
        <v>0.459765062550475</v>
      </c>
      <c r="W15" s="21"/>
      <c r="X15" s="21">
        <v>0.54634625024195005</v>
      </c>
      <c r="Y15" s="21">
        <v>0.56161383999500103</v>
      </c>
      <c r="Z15" s="21">
        <v>0.51354701238589695</v>
      </c>
      <c r="AA15" s="21">
        <v>0.27913783757806898</v>
      </c>
      <c r="AB15" s="21">
        <v>0.83201632896034805</v>
      </c>
      <c r="AC15" s="21"/>
      <c r="AD15" s="21">
        <v>0.57009310562442195</v>
      </c>
    </row>
    <row r="16" spans="2:30" x14ac:dyDescent="0.35">
      <c r="B16" s="18" t="s">
        <v>160</v>
      </c>
      <c r="C16" s="21">
        <v>0.15370351253891201</v>
      </c>
      <c r="D16" s="21">
        <v>0.175344858380626</v>
      </c>
      <c r="E16" s="21">
        <v>0.13222577360700899</v>
      </c>
      <c r="F16" s="21"/>
      <c r="G16" s="21">
        <v>0.150963205741903</v>
      </c>
      <c r="H16" s="21">
        <v>0.15002816063589799</v>
      </c>
      <c r="I16" s="21">
        <v>0.15950555796426799</v>
      </c>
      <c r="J16" s="21"/>
      <c r="K16" s="21">
        <v>0.15680255142426</v>
      </c>
      <c r="L16" s="21">
        <v>0.162789538569548</v>
      </c>
      <c r="M16" s="21">
        <v>0.204307093196543</v>
      </c>
      <c r="N16" s="21">
        <v>0.14311745273211199</v>
      </c>
      <c r="O16" s="21">
        <v>9.4317821022829207E-2</v>
      </c>
      <c r="P16" s="21">
        <v>0.166253942486735</v>
      </c>
      <c r="Q16" s="21">
        <v>8.3597376224692793E-2</v>
      </c>
      <c r="R16" s="21">
        <v>0.14797398558295699</v>
      </c>
      <c r="S16" s="21">
        <v>0.13460117973240401</v>
      </c>
      <c r="T16" s="21">
        <v>0.227582268737096</v>
      </c>
      <c r="U16" s="21">
        <v>0.17015878848455701</v>
      </c>
      <c r="V16" s="21">
        <v>0.160107448728733</v>
      </c>
      <c r="W16" s="21"/>
      <c r="X16" s="21">
        <v>0.135422263905595</v>
      </c>
      <c r="Y16" s="21">
        <v>0.14644967294235101</v>
      </c>
      <c r="Z16" s="21">
        <v>0.162226357016961</v>
      </c>
      <c r="AA16" s="21">
        <v>0.35981637697067997</v>
      </c>
      <c r="AB16" s="21">
        <v>0</v>
      </c>
      <c r="AC16" s="21"/>
      <c r="AD16" s="21">
        <v>0.15215809936543401</v>
      </c>
    </row>
    <row r="17" spans="2:30" x14ac:dyDescent="0.35">
      <c r="B17" s="18" t="s">
        <v>161</v>
      </c>
      <c r="C17" s="22">
        <v>0.37995900595542498</v>
      </c>
      <c r="D17" s="22">
        <v>0.354559613967316</v>
      </c>
      <c r="E17" s="22">
        <v>0.40056279169352799</v>
      </c>
      <c r="F17" s="22"/>
      <c r="G17" s="22">
        <v>0.404581134497767</v>
      </c>
      <c r="H17" s="22">
        <v>0.36371517281427501</v>
      </c>
      <c r="I17" s="22">
        <v>0.37335315155035498</v>
      </c>
      <c r="J17" s="22"/>
      <c r="K17" s="22">
        <v>0.36558025597564497</v>
      </c>
      <c r="L17" s="22">
        <v>0.32244686758124902</v>
      </c>
      <c r="M17" s="22">
        <v>0.28548253078270702</v>
      </c>
      <c r="N17" s="22">
        <v>0.38953033701161199</v>
      </c>
      <c r="O17" s="22">
        <v>0.53407416325260404</v>
      </c>
      <c r="P17" s="22">
        <v>0.40527207656138298</v>
      </c>
      <c r="Q17" s="22">
        <v>0.44441788970380097</v>
      </c>
      <c r="R17" s="22">
        <v>0.40913395707718803</v>
      </c>
      <c r="S17" s="22">
        <v>0.46839192023667398</v>
      </c>
      <c r="T17" s="22">
        <v>0.24867983192364401</v>
      </c>
      <c r="U17" s="22">
        <v>0.35167921623460702</v>
      </c>
      <c r="V17" s="22">
        <v>0.299657613821743</v>
      </c>
      <c r="W17" s="22"/>
      <c r="X17" s="22">
        <v>0.41092398633635602</v>
      </c>
      <c r="Y17" s="22">
        <v>0.41516416705265102</v>
      </c>
      <c r="Z17" s="22">
        <v>0.35132065536893597</v>
      </c>
      <c r="AA17" s="22">
        <v>-8.0678539392611395E-2</v>
      </c>
      <c r="AB17" s="22">
        <v>0.83201632896034805</v>
      </c>
      <c r="AC17" s="22"/>
      <c r="AD17" s="22">
        <v>0.417935006258988</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188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155</v>
      </c>
      <c r="C9" s="17">
        <v>5.9626046668274903E-2</v>
      </c>
      <c r="D9" s="17">
        <v>7.07167034552207E-2</v>
      </c>
      <c r="E9" s="17">
        <v>4.92080343353909E-2</v>
      </c>
      <c r="F9" s="17"/>
      <c r="G9" s="17">
        <v>4.8653369451291499E-2</v>
      </c>
      <c r="H9" s="17">
        <v>5.5356751272933498E-2</v>
      </c>
      <c r="I9" s="17">
        <v>7.3204299491727506E-2</v>
      </c>
      <c r="J9" s="17"/>
      <c r="K9" s="17">
        <v>0.100688251584335</v>
      </c>
      <c r="L9" s="17">
        <v>3.7761046326829598E-2</v>
      </c>
      <c r="M9" s="17">
        <v>8.9069620318760506E-2</v>
      </c>
      <c r="N9" s="17">
        <v>3.4630433749974099E-2</v>
      </c>
      <c r="O9" s="17">
        <v>3.4520483395020202E-2</v>
      </c>
      <c r="P9" s="17">
        <v>2.7870794633224401E-2</v>
      </c>
      <c r="Q9" s="17">
        <v>3.4370376457089E-2</v>
      </c>
      <c r="R9" s="17">
        <v>2.4818630817065899E-2</v>
      </c>
      <c r="S9" s="17">
        <v>0.101744744762626</v>
      </c>
      <c r="T9" s="17">
        <v>7.6531488499926803E-2</v>
      </c>
      <c r="U9" s="17">
        <v>5.8883223136073297E-2</v>
      </c>
      <c r="V9" s="17">
        <v>3.43588818606336E-2</v>
      </c>
      <c r="W9" s="17"/>
      <c r="X9" s="17">
        <v>6.1683585172273098E-2</v>
      </c>
      <c r="Y9" s="17">
        <v>4.4786129074778101E-2</v>
      </c>
      <c r="Z9" s="17">
        <v>8.2493230842969403E-2</v>
      </c>
      <c r="AA9" s="17">
        <v>7.3003234566614797E-2</v>
      </c>
      <c r="AB9" s="17">
        <v>0.13856419482658899</v>
      </c>
      <c r="AC9" s="17"/>
      <c r="AD9" s="17">
        <v>6.7030472527296797E-2</v>
      </c>
    </row>
    <row r="10" spans="2:30" x14ac:dyDescent="0.35">
      <c r="B10" s="18" t="s">
        <v>179</v>
      </c>
      <c r="C10" s="17">
        <v>0.15755695694796301</v>
      </c>
      <c r="D10" s="17">
        <v>0.16433864553683</v>
      </c>
      <c r="E10" s="17">
        <v>0.146825230235583</v>
      </c>
      <c r="F10" s="17"/>
      <c r="G10" s="17">
        <v>0.15254899038497899</v>
      </c>
      <c r="H10" s="17">
        <v>0.13204372689281499</v>
      </c>
      <c r="I10" s="17">
        <v>0.185529510818113</v>
      </c>
      <c r="J10" s="17"/>
      <c r="K10" s="17">
        <v>0.125642590950623</v>
      </c>
      <c r="L10" s="17">
        <v>0.13225708442949499</v>
      </c>
      <c r="M10" s="17">
        <v>0.18026020626121</v>
      </c>
      <c r="N10" s="17">
        <v>0.21625278339335499</v>
      </c>
      <c r="O10" s="17">
        <v>0.203125115503135</v>
      </c>
      <c r="P10" s="17">
        <v>0.21132884888027201</v>
      </c>
      <c r="Q10" s="17">
        <v>0.203420081498661</v>
      </c>
      <c r="R10" s="17">
        <v>0.14275117925443001</v>
      </c>
      <c r="S10" s="17">
        <v>0.141079984644609</v>
      </c>
      <c r="T10" s="17">
        <v>2.77634308556194E-2</v>
      </c>
      <c r="U10" s="17">
        <v>0.19134825130074901</v>
      </c>
      <c r="V10" s="17">
        <v>0.145414077562561</v>
      </c>
      <c r="W10" s="17"/>
      <c r="X10" s="17">
        <v>0.154283854043369</v>
      </c>
      <c r="Y10" s="17">
        <v>0.15302270275414501</v>
      </c>
      <c r="Z10" s="17">
        <v>0.14118855528680699</v>
      </c>
      <c r="AA10" s="17">
        <v>0.19555857451828201</v>
      </c>
      <c r="AB10" s="17">
        <v>0.309304680422747</v>
      </c>
      <c r="AC10" s="17"/>
      <c r="AD10" s="17">
        <v>0.157321191027819</v>
      </c>
    </row>
    <row r="11" spans="2:30" x14ac:dyDescent="0.35">
      <c r="B11" s="18" t="s">
        <v>180</v>
      </c>
      <c r="C11" s="17">
        <v>0.31869294535696902</v>
      </c>
      <c r="D11" s="17">
        <v>0.30556100204756897</v>
      </c>
      <c r="E11" s="17">
        <v>0.33184032624758703</v>
      </c>
      <c r="F11" s="17"/>
      <c r="G11" s="17">
        <v>0.32128686949185398</v>
      </c>
      <c r="H11" s="17">
        <v>0.31893973240147</v>
      </c>
      <c r="I11" s="17">
        <v>0.316187639285753</v>
      </c>
      <c r="J11" s="17"/>
      <c r="K11" s="17">
        <v>0.34481918563809499</v>
      </c>
      <c r="L11" s="17">
        <v>0.27543027824808802</v>
      </c>
      <c r="M11" s="17">
        <v>0.223242060535044</v>
      </c>
      <c r="N11" s="17">
        <v>0.27771636993507498</v>
      </c>
      <c r="O11" s="17">
        <v>0.43789505026127601</v>
      </c>
      <c r="P11" s="17">
        <v>0.36177899231571597</v>
      </c>
      <c r="Q11" s="17">
        <v>0.29022403264322</v>
      </c>
      <c r="R11" s="17">
        <v>0.225304236798237</v>
      </c>
      <c r="S11" s="17">
        <v>0.25832109530238001</v>
      </c>
      <c r="T11" s="17">
        <v>0.37713827726111199</v>
      </c>
      <c r="U11" s="17">
        <v>0.41474987456745299</v>
      </c>
      <c r="V11" s="17">
        <v>0.46989817898613101</v>
      </c>
      <c r="W11" s="17"/>
      <c r="X11" s="17">
        <v>0.28137072578386102</v>
      </c>
      <c r="Y11" s="17">
        <v>0.33493933141395899</v>
      </c>
      <c r="Z11" s="17">
        <v>0.360487211178116</v>
      </c>
      <c r="AA11" s="17">
        <v>0.26717662555895599</v>
      </c>
      <c r="AB11" s="17">
        <v>0</v>
      </c>
      <c r="AC11" s="17"/>
      <c r="AD11" s="17">
        <v>0.31734354799415698</v>
      </c>
    </row>
    <row r="12" spans="2:30" x14ac:dyDescent="0.35">
      <c r="B12" s="18" t="s">
        <v>181</v>
      </c>
      <c r="C12" s="17">
        <v>0.26274659598785499</v>
      </c>
      <c r="D12" s="17">
        <v>0.24223848649358801</v>
      </c>
      <c r="E12" s="17">
        <v>0.286718925413181</v>
      </c>
      <c r="F12" s="17"/>
      <c r="G12" s="17">
        <v>0.24738885262615801</v>
      </c>
      <c r="H12" s="17">
        <v>0.30069663016559101</v>
      </c>
      <c r="I12" s="17">
        <v>0.24116105488561301</v>
      </c>
      <c r="J12" s="17"/>
      <c r="K12" s="17">
        <v>0.244785517225559</v>
      </c>
      <c r="L12" s="17">
        <v>0.30733405450984602</v>
      </c>
      <c r="M12" s="17">
        <v>0.23267983493084399</v>
      </c>
      <c r="N12" s="17">
        <v>0.27164403472142101</v>
      </c>
      <c r="O12" s="17">
        <v>0.17804704360166601</v>
      </c>
      <c r="P12" s="17">
        <v>0.24881018812946701</v>
      </c>
      <c r="Q12" s="17">
        <v>0.27706784398353901</v>
      </c>
      <c r="R12" s="17">
        <v>0.31489435272426702</v>
      </c>
      <c r="S12" s="17">
        <v>0.26301881574187302</v>
      </c>
      <c r="T12" s="17">
        <v>0.34058660786427403</v>
      </c>
      <c r="U12" s="17">
        <v>0.23146541834175399</v>
      </c>
      <c r="V12" s="17">
        <v>0.191318313797918</v>
      </c>
      <c r="W12" s="17"/>
      <c r="X12" s="17">
        <v>0.266195419355852</v>
      </c>
      <c r="Y12" s="17">
        <v>0.27094775418767097</v>
      </c>
      <c r="Z12" s="17">
        <v>0.25349405340127301</v>
      </c>
      <c r="AA12" s="17">
        <v>0.30029420037397497</v>
      </c>
      <c r="AB12" s="17">
        <v>0</v>
      </c>
      <c r="AC12" s="17"/>
      <c r="AD12" s="17">
        <v>0.25647940367302302</v>
      </c>
    </row>
    <row r="13" spans="2:30" x14ac:dyDescent="0.35">
      <c r="B13" s="18" t="s">
        <v>158</v>
      </c>
      <c r="C13" s="17">
        <v>0.11168818322348199</v>
      </c>
      <c r="D13" s="17">
        <v>0.124552676766814</v>
      </c>
      <c r="E13" s="17">
        <v>0.100576941917742</v>
      </c>
      <c r="F13" s="17"/>
      <c r="G13" s="17">
        <v>0.123071204891653</v>
      </c>
      <c r="H13" s="17">
        <v>0.103972468542575</v>
      </c>
      <c r="I13" s="17">
        <v>0.108824645080278</v>
      </c>
      <c r="J13" s="17"/>
      <c r="K13" s="17">
        <v>9.0735285872346902E-2</v>
      </c>
      <c r="L13" s="17">
        <v>0.161549882352442</v>
      </c>
      <c r="M13" s="17">
        <v>0.143515765326792</v>
      </c>
      <c r="N13" s="17">
        <v>9.6313646368566805E-2</v>
      </c>
      <c r="O13" s="17">
        <v>5.8965647004973899E-2</v>
      </c>
      <c r="P13" s="17">
        <v>9.3617756444359504E-2</v>
      </c>
      <c r="Q13" s="17">
        <v>0.100404515443569</v>
      </c>
      <c r="R13" s="17">
        <v>0.20118125470722401</v>
      </c>
      <c r="S13" s="17">
        <v>0.137422695066449</v>
      </c>
      <c r="T13" s="17">
        <v>0.117350758328438</v>
      </c>
      <c r="U13" s="17">
        <v>4.2235110242197602E-2</v>
      </c>
      <c r="V13" s="17">
        <v>4.1653842213640997E-2</v>
      </c>
      <c r="W13" s="17"/>
      <c r="X13" s="17">
        <v>0.129291750183052</v>
      </c>
      <c r="Y13" s="17">
        <v>0.11388399308097601</v>
      </c>
      <c r="Z13" s="17">
        <v>9.8893503012279504E-2</v>
      </c>
      <c r="AA13" s="17">
        <v>7.7216371114979906E-2</v>
      </c>
      <c r="AB13" s="17">
        <v>0.55213112475066395</v>
      </c>
      <c r="AC13" s="17"/>
      <c r="AD13" s="17">
        <v>0.133147063380613</v>
      </c>
    </row>
    <row r="14" spans="2:30" x14ac:dyDescent="0.35">
      <c r="B14" s="18" t="s">
        <v>182</v>
      </c>
      <c r="C14" s="17">
        <v>8.9689271815454996E-2</v>
      </c>
      <c r="D14" s="17">
        <v>9.2592485699978203E-2</v>
      </c>
      <c r="E14" s="17">
        <v>8.4830541850516195E-2</v>
      </c>
      <c r="F14" s="17"/>
      <c r="G14" s="17">
        <v>0.107050713154065</v>
      </c>
      <c r="H14" s="17">
        <v>8.8990690724614796E-2</v>
      </c>
      <c r="I14" s="17">
        <v>7.5092850438515504E-2</v>
      </c>
      <c r="J14" s="17"/>
      <c r="K14" s="17">
        <v>9.3329168729039902E-2</v>
      </c>
      <c r="L14" s="17">
        <v>8.5667654133299395E-2</v>
      </c>
      <c r="M14" s="17">
        <v>0.131232512627349</v>
      </c>
      <c r="N14" s="17">
        <v>0.103442731831607</v>
      </c>
      <c r="O14" s="17">
        <v>8.7446660233929399E-2</v>
      </c>
      <c r="P14" s="17">
        <v>5.6593419596961098E-2</v>
      </c>
      <c r="Q14" s="17">
        <v>9.4513149973921295E-2</v>
      </c>
      <c r="R14" s="17">
        <v>9.1050345698776305E-2</v>
      </c>
      <c r="S14" s="17">
        <v>9.8412664482062998E-2</v>
      </c>
      <c r="T14" s="17">
        <v>6.06294371906302E-2</v>
      </c>
      <c r="U14" s="17">
        <v>6.1318122411774E-2</v>
      </c>
      <c r="V14" s="17">
        <v>0.117356705579116</v>
      </c>
      <c r="W14" s="17"/>
      <c r="X14" s="17">
        <v>0.107174665461594</v>
      </c>
      <c r="Y14" s="17">
        <v>8.2420089488471196E-2</v>
      </c>
      <c r="Z14" s="17">
        <v>6.3443446278554902E-2</v>
      </c>
      <c r="AA14" s="17">
        <v>8.6750993867192705E-2</v>
      </c>
      <c r="AB14" s="17">
        <v>0</v>
      </c>
      <c r="AC14" s="17"/>
      <c r="AD14" s="17">
        <v>6.8678321397091194E-2</v>
      </c>
    </row>
    <row r="15" spans="2:30" x14ac:dyDescent="0.35">
      <c r="B15" s="18" t="s">
        <v>159</v>
      </c>
      <c r="C15" s="21">
        <v>0.21718300361623799</v>
      </c>
      <c r="D15" s="21">
        <v>0.23505534899205099</v>
      </c>
      <c r="E15" s="21">
        <v>0.196033264570974</v>
      </c>
      <c r="F15" s="21"/>
      <c r="G15" s="21">
        <v>0.20120235983626999</v>
      </c>
      <c r="H15" s="21">
        <v>0.18740047816574901</v>
      </c>
      <c r="I15" s="21">
        <v>0.25873381030984099</v>
      </c>
      <c r="J15" s="21"/>
      <c r="K15" s="21">
        <v>0.226330842534959</v>
      </c>
      <c r="L15" s="21">
        <v>0.17001813075632499</v>
      </c>
      <c r="M15" s="21">
        <v>0.26932982657997001</v>
      </c>
      <c r="N15" s="21">
        <v>0.25088321714333001</v>
      </c>
      <c r="O15" s="21">
        <v>0.23764559889815501</v>
      </c>
      <c r="P15" s="21">
        <v>0.23919964351349601</v>
      </c>
      <c r="Q15" s="21">
        <v>0.23779045795574999</v>
      </c>
      <c r="R15" s="21">
        <v>0.16756981007149599</v>
      </c>
      <c r="S15" s="21">
        <v>0.24282472940723501</v>
      </c>
      <c r="T15" s="21">
        <v>0.104294919355546</v>
      </c>
      <c r="U15" s="21">
        <v>0.25023147443682198</v>
      </c>
      <c r="V15" s="21">
        <v>0.17977295942319399</v>
      </c>
      <c r="W15" s="21"/>
      <c r="X15" s="21">
        <v>0.21596743921564199</v>
      </c>
      <c r="Y15" s="21">
        <v>0.197808831828923</v>
      </c>
      <c r="Z15" s="21">
        <v>0.22368178612977699</v>
      </c>
      <c r="AA15" s="21">
        <v>0.26856180908489702</v>
      </c>
      <c r="AB15" s="21">
        <v>0.447868875249336</v>
      </c>
      <c r="AC15" s="21"/>
      <c r="AD15" s="21">
        <v>0.22435166355511599</v>
      </c>
    </row>
    <row r="16" spans="2:30" x14ac:dyDescent="0.35">
      <c r="B16" s="18" t="s">
        <v>160</v>
      </c>
      <c r="C16" s="21">
        <v>0.374434779211338</v>
      </c>
      <c r="D16" s="21">
        <v>0.36679116326040201</v>
      </c>
      <c r="E16" s="21">
        <v>0.38729586733092303</v>
      </c>
      <c r="F16" s="21"/>
      <c r="G16" s="21">
        <v>0.37046005751781003</v>
      </c>
      <c r="H16" s="21">
        <v>0.40466909870816598</v>
      </c>
      <c r="I16" s="21">
        <v>0.34998569996589102</v>
      </c>
      <c r="J16" s="21"/>
      <c r="K16" s="21">
        <v>0.335520803097906</v>
      </c>
      <c r="L16" s="21">
        <v>0.46888393686228702</v>
      </c>
      <c r="M16" s="21">
        <v>0.37619560025763699</v>
      </c>
      <c r="N16" s="21">
        <v>0.367957681089988</v>
      </c>
      <c r="O16" s="21">
        <v>0.23701269060663999</v>
      </c>
      <c r="P16" s="21">
        <v>0.34242794457382703</v>
      </c>
      <c r="Q16" s="21">
        <v>0.377472359427108</v>
      </c>
      <c r="R16" s="21">
        <v>0.51607560743149095</v>
      </c>
      <c r="S16" s="21">
        <v>0.40044151080832202</v>
      </c>
      <c r="T16" s="21">
        <v>0.45793736619271103</v>
      </c>
      <c r="U16" s="21">
        <v>0.273700528583951</v>
      </c>
      <c r="V16" s="21">
        <v>0.23297215601155899</v>
      </c>
      <c r="W16" s="21"/>
      <c r="X16" s="21">
        <v>0.39548716953890301</v>
      </c>
      <c r="Y16" s="21">
        <v>0.384831747268647</v>
      </c>
      <c r="Z16" s="21">
        <v>0.35238755641355302</v>
      </c>
      <c r="AA16" s="21">
        <v>0.377510571488955</v>
      </c>
      <c r="AB16" s="21">
        <v>0.55213112475066395</v>
      </c>
      <c r="AC16" s="21"/>
      <c r="AD16" s="21">
        <v>0.38962646705363602</v>
      </c>
    </row>
    <row r="17" spans="2:30" x14ac:dyDescent="0.35">
      <c r="B17" s="18" t="s">
        <v>161</v>
      </c>
      <c r="C17" s="22">
        <v>-0.15725177559510001</v>
      </c>
      <c r="D17" s="22">
        <v>-0.13173581426835099</v>
      </c>
      <c r="E17" s="22">
        <v>-0.191262602759949</v>
      </c>
      <c r="F17" s="22"/>
      <c r="G17" s="22">
        <v>-0.16925769768154</v>
      </c>
      <c r="H17" s="22">
        <v>-0.217268620542417</v>
      </c>
      <c r="I17" s="22">
        <v>-9.1251889656050106E-2</v>
      </c>
      <c r="J17" s="22"/>
      <c r="K17" s="22">
        <v>-0.109189960562947</v>
      </c>
      <c r="L17" s="22">
        <v>-0.29886580610596197</v>
      </c>
      <c r="M17" s="22">
        <v>-0.106865773677666</v>
      </c>
      <c r="N17" s="22">
        <v>-0.117074463946659</v>
      </c>
      <c r="O17" s="22">
        <v>6.3290829151518803E-4</v>
      </c>
      <c r="P17" s="22">
        <v>-0.103228301060331</v>
      </c>
      <c r="Q17" s="22">
        <v>-0.13968190147135801</v>
      </c>
      <c r="R17" s="22">
        <v>-0.34850579735999498</v>
      </c>
      <c r="S17" s="22">
        <v>-0.15761678140108701</v>
      </c>
      <c r="T17" s="22">
        <v>-0.353642446837165</v>
      </c>
      <c r="U17" s="22">
        <v>-2.3469054147129399E-2</v>
      </c>
      <c r="V17" s="22">
        <v>-5.3199196588364597E-2</v>
      </c>
      <c r="W17" s="22"/>
      <c r="X17" s="22">
        <v>-0.17951973032326099</v>
      </c>
      <c r="Y17" s="22">
        <v>-0.18702291543972499</v>
      </c>
      <c r="Z17" s="22">
        <v>-0.128705770283776</v>
      </c>
      <c r="AA17" s="22">
        <v>-0.108948762404058</v>
      </c>
      <c r="AB17" s="22">
        <v>-0.10426224950132799</v>
      </c>
      <c r="AC17" s="22"/>
      <c r="AD17" s="22">
        <v>-0.16527480349852</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D3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206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189</v>
      </c>
      <c r="C9" s="17">
        <v>0.63548624380418195</v>
      </c>
      <c r="D9" s="17">
        <v>0.61675071097516598</v>
      </c>
      <c r="E9" s="17">
        <v>0.65629768855840298</v>
      </c>
      <c r="F9" s="17"/>
      <c r="G9" s="17">
        <v>0.62782042339591304</v>
      </c>
      <c r="H9" s="17">
        <v>0.64526642111356003</v>
      </c>
      <c r="I9" s="17">
        <v>0.633178672498654</v>
      </c>
      <c r="J9" s="17"/>
      <c r="K9" s="17">
        <v>0.65469696385658604</v>
      </c>
      <c r="L9" s="17">
        <v>0.65356943890804597</v>
      </c>
      <c r="M9" s="17">
        <v>0.69650260530667296</v>
      </c>
      <c r="N9" s="17">
        <v>0.59216271899995998</v>
      </c>
      <c r="O9" s="17">
        <v>0.58739460829566903</v>
      </c>
      <c r="P9" s="17">
        <v>0.64256141822490598</v>
      </c>
      <c r="Q9" s="17">
        <v>0.56594701130286396</v>
      </c>
      <c r="R9" s="17">
        <v>0.74112237327841901</v>
      </c>
      <c r="S9" s="17">
        <v>0.59621374340239097</v>
      </c>
      <c r="T9" s="17">
        <v>0.71882944390527503</v>
      </c>
      <c r="U9" s="17">
        <v>0.58862067881117697</v>
      </c>
      <c r="V9" s="17">
        <v>0.58026978492103898</v>
      </c>
      <c r="W9" s="17"/>
      <c r="X9" s="17">
        <v>0.60071014699454905</v>
      </c>
      <c r="Y9" s="17">
        <v>0.65254061307897504</v>
      </c>
      <c r="Z9" s="17">
        <v>0.67413679530195103</v>
      </c>
      <c r="AA9" s="17">
        <v>0.48757223442143799</v>
      </c>
      <c r="AB9" s="17">
        <v>0.47116742362490699</v>
      </c>
      <c r="AC9" s="17"/>
      <c r="AD9" s="17">
        <v>0.61705514246932403</v>
      </c>
    </row>
    <row r="10" spans="2:30" ht="29" x14ac:dyDescent="0.35">
      <c r="B10" s="18" t="s">
        <v>190</v>
      </c>
      <c r="C10" s="17">
        <v>0.613011330399165</v>
      </c>
      <c r="D10" s="17">
        <v>0.57864010329913995</v>
      </c>
      <c r="E10" s="17">
        <v>0.64829828856868599</v>
      </c>
      <c r="F10" s="17"/>
      <c r="G10" s="17">
        <v>0.63066009467490003</v>
      </c>
      <c r="H10" s="17">
        <v>0.59795711338414403</v>
      </c>
      <c r="I10" s="17">
        <v>0.61142824624856895</v>
      </c>
      <c r="J10" s="17"/>
      <c r="K10" s="17">
        <v>0.63186381367604505</v>
      </c>
      <c r="L10" s="17">
        <v>0.65090510274475299</v>
      </c>
      <c r="M10" s="17">
        <v>0.68372076319300401</v>
      </c>
      <c r="N10" s="17">
        <v>0.55628691235024896</v>
      </c>
      <c r="O10" s="17">
        <v>0.44416554076515202</v>
      </c>
      <c r="P10" s="17">
        <v>0.57815508488593204</v>
      </c>
      <c r="Q10" s="17">
        <v>0.59414415159751199</v>
      </c>
      <c r="R10" s="17">
        <v>0.65176308761811896</v>
      </c>
      <c r="S10" s="17">
        <v>0.58100985437016905</v>
      </c>
      <c r="T10" s="17">
        <v>0.71857976469088902</v>
      </c>
      <c r="U10" s="17">
        <v>0.68740292410538495</v>
      </c>
      <c r="V10" s="17">
        <v>0.58709304204996304</v>
      </c>
      <c r="W10" s="17"/>
      <c r="X10" s="17">
        <v>0.60542135258958096</v>
      </c>
      <c r="Y10" s="17">
        <v>0.63891573441584104</v>
      </c>
      <c r="Z10" s="17">
        <v>0.60130303623548698</v>
      </c>
      <c r="AA10" s="17">
        <v>0.41352525754157199</v>
      </c>
      <c r="AB10" s="17">
        <v>0.52883257637509296</v>
      </c>
      <c r="AC10" s="17"/>
      <c r="AD10" s="17">
        <v>0.62090165279074905</v>
      </c>
    </row>
    <row r="11" spans="2:30" ht="29" x14ac:dyDescent="0.35">
      <c r="B11" s="18" t="s">
        <v>191</v>
      </c>
      <c r="C11" s="17">
        <v>0.491113213034445</v>
      </c>
      <c r="D11" s="17">
        <v>0.47428536536231902</v>
      </c>
      <c r="E11" s="17">
        <v>0.50697721214473102</v>
      </c>
      <c r="F11" s="17"/>
      <c r="G11" s="17">
        <v>0.484664462751278</v>
      </c>
      <c r="H11" s="17">
        <v>0.52264668284724702</v>
      </c>
      <c r="I11" s="17">
        <v>0.46763562990740298</v>
      </c>
      <c r="J11" s="17"/>
      <c r="K11" s="17">
        <v>0.46690788021956903</v>
      </c>
      <c r="L11" s="17">
        <v>0.51720992390872</v>
      </c>
      <c r="M11" s="17">
        <v>0.51207704426313105</v>
      </c>
      <c r="N11" s="17">
        <v>0.46960999764806999</v>
      </c>
      <c r="O11" s="17">
        <v>0.42687398971650298</v>
      </c>
      <c r="P11" s="17">
        <v>0.57342151679389197</v>
      </c>
      <c r="Q11" s="17">
        <v>0.56777261694551295</v>
      </c>
      <c r="R11" s="17">
        <v>0.58712282498961899</v>
      </c>
      <c r="S11" s="17">
        <v>0.43195709766777202</v>
      </c>
      <c r="T11" s="17">
        <v>0.49451036312128599</v>
      </c>
      <c r="U11" s="17">
        <v>0.43709562358607801</v>
      </c>
      <c r="V11" s="17">
        <v>0.34817429527504501</v>
      </c>
      <c r="W11" s="17"/>
      <c r="X11" s="17">
        <v>0.435164977815513</v>
      </c>
      <c r="Y11" s="17">
        <v>0.54250569326296005</v>
      </c>
      <c r="Z11" s="17">
        <v>0.51611328391207101</v>
      </c>
      <c r="AA11" s="17">
        <v>0.22037587534220701</v>
      </c>
      <c r="AB11" s="17">
        <v>0.52271164853760099</v>
      </c>
      <c r="AC11" s="17"/>
      <c r="AD11" s="17">
        <v>0.492421104990928</v>
      </c>
    </row>
    <row r="12" spans="2:30" ht="43.5" x14ac:dyDescent="0.35">
      <c r="B12" s="18" t="s">
        <v>192</v>
      </c>
      <c r="C12" s="17">
        <v>0.440122433739151</v>
      </c>
      <c r="D12" s="17">
        <v>0.38766147776774201</v>
      </c>
      <c r="E12" s="17">
        <v>0.48911476559855399</v>
      </c>
      <c r="F12" s="17"/>
      <c r="G12" s="17">
        <v>0.39446695994458503</v>
      </c>
      <c r="H12" s="17">
        <v>0.43263462460591601</v>
      </c>
      <c r="I12" s="17">
        <v>0.48712353534792102</v>
      </c>
      <c r="J12" s="17"/>
      <c r="K12" s="17">
        <v>0.42141131507250401</v>
      </c>
      <c r="L12" s="17">
        <v>0.42333174597534401</v>
      </c>
      <c r="M12" s="17">
        <v>0.50038063495084795</v>
      </c>
      <c r="N12" s="17">
        <v>0.39054349335354699</v>
      </c>
      <c r="O12" s="17">
        <v>0.414652390722627</v>
      </c>
      <c r="P12" s="17">
        <v>0.47584172129975899</v>
      </c>
      <c r="Q12" s="17">
        <v>0.40433943259980798</v>
      </c>
      <c r="R12" s="17">
        <v>0.49093786672077599</v>
      </c>
      <c r="S12" s="17">
        <v>0.40654878162305003</v>
      </c>
      <c r="T12" s="17">
        <v>0.513227317659805</v>
      </c>
      <c r="U12" s="17">
        <v>0.497909491531485</v>
      </c>
      <c r="V12" s="17">
        <v>0.40681733461578401</v>
      </c>
      <c r="W12" s="17"/>
      <c r="X12" s="17">
        <v>0.361633983770422</v>
      </c>
      <c r="Y12" s="17">
        <v>0.467424602507443</v>
      </c>
      <c r="Z12" s="17">
        <v>0.471503638169329</v>
      </c>
      <c r="AA12" s="17">
        <v>0.41170181865035799</v>
      </c>
      <c r="AB12" s="17">
        <v>0.55213112475066395</v>
      </c>
      <c r="AC12" s="17"/>
      <c r="AD12" s="17">
        <v>0.44285579532084202</v>
      </c>
    </row>
    <row r="13" spans="2:30" ht="29" x14ac:dyDescent="0.35">
      <c r="B13" s="18" t="s">
        <v>193</v>
      </c>
      <c r="C13" s="17">
        <v>0.43573111986525598</v>
      </c>
      <c r="D13" s="17">
        <v>0.407204469205737</v>
      </c>
      <c r="E13" s="17">
        <v>0.46445136535820303</v>
      </c>
      <c r="F13" s="17"/>
      <c r="G13" s="17">
        <v>0.42550137906511298</v>
      </c>
      <c r="H13" s="17">
        <v>0.43981353733722001</v>
      </c>
      <c r="I13" s="17">
        <v>0.44093958327809102</v>
      </c>
      <c r="J13" s="17"/>
      <c r="K13" s="17">
        <v>0.53357303495237696</v>
      </c>
      <c r="L13" s="17">
        <v>0.362743528689077</v>
      </c>
      <c r="M13" s="17">
        <v>0.47082996798789201</v>
      </c>
      <c r="N13" s="17">
        <v>0.41190455714284502</v>
      </c>
      <c r="O13" s="17">
        <v>0.37921667871471298</v>
      </c>
      <c r="P13" s="17">
        <v>0.465226953046665</v>
      </c>
      <c r="Q13" s="17">
        <v>0.45057799649711799</v>
      </c>
      <c r="R13" s="17">
        <v>0.40522536828226402</v>
      </c>
      <c r="S13" s="17">
        <v>0.43870756728970101</v>
      </c>
      <c r="T13" s="17">
        <v>0.39484349761545801</v>
      </c>
      <c r="U13" s="17">
        <v>0.41409244673924001</v>
      </c>
      <c r="V13" s="17">
        <v>0.46222948957490501</v>
      </c>
      <c r="W13" s="17"/>
      <c r="X13" s="17">
        <v>0.48626633877064002</v>
      </c>
      <c r="Y13" s="17">
        <v>0.43125169568896299</v>
      </c>
      <c r="Z13" s="17">
        <v>0.42575177091473798</v>
      </c>
      <c r="AA13" s="17">
        <v>0.21000989822740701</v>
      </c>
      <c r="AB13" s="17">
        <v>0.47116742362490699</v>
      </c>
      <c r="AC13" s="17"/>
      <c r="AD13" s="17">
        <v>0.430241529841209</v>
      </c>
    </row>
    <row r="14" spans="2:30" ht="43.5" x14ac:dyDescent="0.35">
      <c r="B14" s="18" t="s">
        <v>194</v>
      </c>
      <c r="C14" s="17">
        <v>0.43406483829613102</v>
      </c>
      <c r="D14" s="17">
        <v>0.41747199445130101</v>
      </c>
      <c r="E14" s="17">
        <v>0.45008505704267698</v>
      </c>
      <c r="F14" s="17"/>
      <c r="G14" s="17">
        <v>0.44038197818601998</v>
      </c>
      <c r="H14" s="17">
        <v>0.45321563093120998</v>
      </c>
      <c r="I14" s="17">
        <v>0.41082225971795799</v>
      </c>
      <c r="J14" s="17"/>
      <c r="K14" s="17">
        <v>0.39006338681097502</v>
      </c>
      <c r="L14" s="17">
        <v>0.47241970731099098</v>
      </c>
      <c r="M14" s="17">
        <v>0.52526124056114898</v>
      </c>
      <c r="N14" s="17">
        <v>0.41322652899731799</v>
      </c>
      <c r="O14" s="17">
        <v>0.37558277904967902</v>
      </c>
      <c r="P14" s="17">
        <v>0.43077526124385002</v>
      </c>
      <c r="Q14" s="17">
        <v>0.402827843367912</v>
      </c>
      <c r="R14" s="17">
        <v>0.56185386179843899</v>
      </c>
      <c r="S14" s="17">
        <v>0.38313581483178599</v>
      </c>
      <c r="T14" s="17">
        <v>0.45622709088333502</v>
      </c>
      <c r="U14" s="17">
        <v>0.52034579817544802</v>
      </c>
      <c r="V14" s="17">
        <v>0.34792282662137203</v>
      </c>
      <c r="W14" s="17"/>
      <c r="X14" s="17">
        <v>0.42416292944538497</v>
      </c>
      <c r="Y14" s="17">
        <v>0.47118995011756099</v>
      </c>
      <c r="Z14" s="17">
        <v>0.41356034144999299</v>
      </c>
      <c r="AA14" s="17">
        <v>0.26519746314592701</v>
      </c>
      <c r="AB14" s="17">
        <v>0.13856419482658899</v>
      </c>
      <c r="AC14" s="17"/>
      <c r="AD14" s="17">
        <v>0.42785254006581802</v>
      </c>
    </row>
    <row r="15" spans="2:30" ht="29" x14ac:dyDescent="0.35">
      <c r="B15" s="18" t="s">
        <v>195</v>
      </c>
      <c r="C15" s="17">
        <v>0.390282216996366</v>
      </c>
      <c r="D15" s="17">
        <v>0.42144974046339301</v>
      </c>
      <c r="E15" s="17">
        <v>0.358345856602103</v>
      </c>
      <c r="F15" s="17"/>
      <c r="G15" s="17">
        <v>0.37859732341690699</v>
      </c>
      <c r="H15" s="17">
        <v>0.392077935415513</v>
      </c>
      <c r="I15" s="17">
        <v>0.39888125366418298</v>
      </c>
      <c r="J15" s="17"/>
      <c r="K15" s="17">
        <v>0.42668045867864801</v>
      </c>
      <c r="L15" s="17">
        <v>0.38262644215043301</v>
      </c>
      <c r="M15" s="17">
        <v>0.449950412357638</v>
      </c>
      <c r="N15" s="17">
        <v>0.27868297211034598</v>
      </c>
      <c r="O15" s="17">
        <v>0.31587437294364001</v>
      </c>
      <c r="P15" s="17">
        <v>0.43229472375551398</v>
      </c>
      <c r="Q15" s="17">
        <v>0.40226354224912803</v>
      </c>
      <c r="R15" s="17">
        <v>0.26000331345420402</v>
      </c>
      <c r="S15" s="17">
        <v>0.37223779457074901</v>
      </c>
      <c r="T15" s="17">
        <v>0.47949554121156102</v>
      </c>
      <c r="U15" s="17">
        <v>0.48956247945682702</v>
      </c>
      <c r="V15" s="17">
        <v>0.28513284371907499</v>
      </c>
      <c r="W15" s="17"/>
      <c r="X15" s="17">
        <v>0.40608459241742001</v>
      </c>
      <c r="Y15" s="17">
        <v>0.381611070326421</v>
      </c>
      <c r="Z15" s="17">
        <v>0.390057206320364</v>
      </c>
      <c r="AA15" s="17">
        <v>0.31091803007632801</v>
      </c>
      <c r="AB15" s="17">
        <v>0.332603228798318</v>
      </c>
      <c r="AC15" s="17"/>
      <c r="AD15" s="17">
        <v>0.39418650832493701</v>
      </c>
    </row>
    <row r="16" spans="2:30" ht="43.5" x14ac:dyDescent="0.35">
      <c r="B16" s="18" t="s">
        <v>196</v>
      </c>
      <c r="C16" s="17">
        <v>0.37865491379842098</v>
      </c>
      <c r="D16" s="17">
        <v>0.36910715448631698</v>
      </c>
      <c r="E16" s="17">
        <v>0.38970695425039498</v>
      </c>
      <c r="F16" s="17"/>
      <c r="G16" s="17">
        <v>0.36781607015677098</v>
      </c>
      <c r="H16" s="17">
        <v>0.36333337181184999</v>
      </c>
      <c r="I16" s="17">
        <v>0.40232869886029798</v>
      </c>
      <c r="J16" s="17"/>
      <c r="K16" s="17">
        <v>0.375494405247073</v>
      </c>
      <c r="L16" s="17">
        <v>0.34692564595026298</v>
      </c>
      <c r="M16" s="17">
        <v>0.464846583343755</v>
      </c>
      <c r="N16" s="17">
        <v>0.23670494193748301</v>
      </c>
      <c r="O16" s="17">
        <v>0.31098710243754701</v>
      </c>
      <c r="P16" s="17">
        <v>0.42379993238289798</v>
      </c>
      <c r="Q16" s="17">
        <v>0.42256259229162302</v>
      </c>
      <c r="R16" s="17">
        <v>0.37350905264692302</v>
      </c>
      <c r="S16" s="17">
        <v>0.41168244971698797</v>
      </c>
      <c r="T16" s="17">
        <v>0.32189292841995798</v>
      </c>
      <c r="U16" s="17">
        <v>0.49815885123667702</v>
      </c>
      <c r="V16" s="17">
        <v>0.46249976817296601</v>
      </c>
      <c r="W16" s="17"/>
      <c r="X16" s="17">
        <v>0.35601258837294197</v>
      </c>
      <c r="Y16" s="17">
        <v>0.38417473484254799</v>
      </c>
      <c r="Z16" s="17">
        <v>0.407105542177853</v>
      </c>
      <c r="AA16" s="17">
        <v>0.389754885160083</v>
      </c>
      <c r="AB16" s="17">
        <v>0.16461955775866599</v>
      </c>
      <c r="AC16" s="17"/>
      <c r="AD16" s="17">
        <v>0.37395021082954599</v>
      </c>
    </row>
    <row r="17" spans="2:30" ht="29" x14ac:dyDescent="0.35">
      <c r="B17" s="18" t="s">
        <v>197</v>
      </c>
      <c r="C17" s="17">
        <v>0.336629626496807</v>
      </c>
      <c r="D17" s="17">
        <v>0.30917883483765102</v>
      </c>
      <c r="E17" s="17">
        <v>0.36191298677399802</v>
      </c>
      <c r="F17" s="17"/>
      <c r="G17" s="17">
        <v>0.34108993206518101</v>
      </c>
      <c r="H17" s="17">
        <v>0.35047250781288602</v>
      </c>
      <c r="I17" s="17">
        <v>0.31992207104270398</v>
      </c>
      <c r="J17" s="17"/>
      <c r="K17" s="17">
        <v>0.379966141651089</v>
      </c>
      <c r="L17" s="17">
        <v>0.307229074648874</v>
      </c>
      <c r="M17" s="17">
        <v>0.40522485761288002</v>
      </c>
      <c r="N17" s="17">
        <v>0.37030217664947801</v>
      </c>
      <c r="O17" s="17">
        <v>0.38915206875722902</v>
      </c>
      <c r="P17" s="17">
        <v>0.30176000418893301</v>
      </c>
      <c r="Q17" s="17">
        <v>0.30982821963089402</v>
      </c>
      <c r="R17" s="17">
        <v>0.285071470626795</v>
      </c>
      <c r="S17" s="17">
        <v>0.338683555042326</v>
      </c>
      <c r="T17" s="17">
        <v>0.258886491948907</v>
      </c>
      <c r="U17" s="17">
        <v>0.35121748497948302</v>
      </c>
      <c r="V17" s="17">
        <v>0.273277628635551</v>
      </c>
      <c r="W17" s="17"/>
      <c r="X17" s="17">
        <v>0.36693322504262299</v>
      </c>
      <c r="Y17" s="17">
        <v>0.35556469631748</v>
      </c>
      <c r="Z17" s="17">
        <v>0.313674897415127</v>
      </c>
      <c r="AA17" s="17">
        <v>0.16010272749923299</v>
      </c>
      <c r="AB17" s="17">
        <v>0.13856419482658899</v>
      </c>
      <c r="AC17" s="17"/>
      <c r="AD17" s="17">
        <v>0.32660932777583701</v>
      </c>
    </row>
    <row r="18" spans="2:30" x14ac:dyDescent="0.35">
      <c r="B18" s="18" t="s">
        <v>198</v>
      </c>
      <c r="C18" s="17">
        <v>0.33347439799991402</v>
      </c>
      <c r="D18" s="17">
        <v>0.31245575100217499</v>
      </c>
      <c r="E18" s="17">
        <v>0.35926704286771299</v>
      </c>
      <c r="F18" s="17"/>
      <c r="G18" s="17">
        <v>0.36063868546767602</v>
      </c>
      <c r="H18" s="17">
        <v>0.312535178558347</v>
      </c>
      <c r="I18" s="17">
        <v>0.32897558748621197</v>
      </c>
      <c r="J18" s="17"/>
      <c r="K18" s="17">
        <v>0.37122646188723302</v>
      </c>
      <c r="L18" s="17">
        <v>0.344372206730578</v>
      </c>
      <c r="M18" s="17">
        <v>0.422376989865764</v>
      </c>
      <c r="N18" s="17">
        <v>0.29280187669675301</v>
      </c>
      <c r="O18" s="17">
        <v>0.2802119019255</v>
      </c>
      <c r="P18" s="17">
        <v>0.41405442233335799</v>
      </c>
      <c r="Q18" s="17">
        <v>0.27172892244314101</v>
      </c>
      <c r="R18" s="17">
        <v>0.371410688956339</v>
      </c>
      <c r="S18" s="17">
        <v>0.21592111910336301</v>
      </c>
      <c r="T18" s="17">
        <v>0.39931798350710102</v>
      </c>
      <c r="U18" s="17">
        <v>0.306549931841815</v>
      </c>
      <c r="V18" s="17">
        <v>0.306578845116531</v>
      </c>
      <c r="W18" s="17"/>
      <c r="X18" s="17">
        <v>0.36468876054919003</v>
      </c>
      <c r="Y18" s="17">
        <v>0.312494157433436</v>
      </c>
      <c r="Z18" s="17">
        <v>0.388908324093793</v>
      </c>
      <c r="AA18" s="17">
        <v>0.23586222509266</v>
      </c>
      <c r="AB18" s="17">
        <v>0.30318375258525498</v>
      </c>
      <c r="AC18" s="17"/>
      <c r="AD18" s="17">
        <v>0.31792620871565802</v>
      </c>
    </row>
    <row r="19" spans="2:30" ht="43.5" x14ac:dyDescent="0.35">
      <c r="B19" s="18" t="s">
        <v>199</v>
      </c>
      <c r="C19" s="17">
        <v>0.31385238003989002</v>
      </c>
      <c r="D19" s="17">
        <v>0.31950255928000199</v>
      </c>
      <c r="E19" s="17">
        <v>0.31503107406016201</v>
      </c>
      <c r="F19" s="17"/>
      <c r="G19" s="17">
        <v>0.27389988978711199</v>
      </c>
      <c r="H19" s="17">
        <v>0.31251133249206298</v>
      </c>
      <c r="I19" s="17">
        <v>0.35016669223945901</v>
      </c>
      <c r="J19" s="17"/>
      <c r="K19" s="17">
        <v>0.37065908272173198</v>
      </c>
      <c r="L19" s="17">
        <v>0.25170258338597101</v>
      </c>
      <c r="M19" s="17">
        <v>0.37458233475895097</v>
      </c>
      <c r="N19" s="17">
        <v>0.186438361046286</v>
      </c>
      <c r="O19" s="17">
        <v>0.35266330064796497</v>
      </c>
      <c r="P19" s="17">
        <v>0.30846358603852903</v>
      </c>
      <c r="Q19" s="17">
        <v>0.34380652145475099</v>
      </c>
      <c r="R19" s="17">
        <v>0.323614320061483</v>
      </c>
      <c r="S19" s="17">
        <v>0.32115514975071402</v>
      </c>
      <c r="T19" s="17">
        <v>0.36099997537662498</v>
      </c>
      <c r="U19" s="17">
        <v>0.24862289153759301</v>
      </c>
      <c r="V19" s="17">
        <v>0.29513694120196499</v>
      </c>
      <c r="W19" s="17"/>
      <c r="X19" s="17">
        <v>0.32757603807562702</v>
      </c>
      <c r="Y19" s="17">
        <v>0.30382269262480899</v>
      </c>
      <c r="Z19" s="17">
        <v>0.38932094147579299</v>
      </c>
      <c r="AA19" s="17">
        <v>0.14972711380267101</v>
      </c>
      <c r="AB19" s="17">
        <v>0.36084890533544101</v>
      </c>
      <c r="AC19" s="17"/>
      <c r="AD19" s="17">
        <v>0.319667462461245</v>
      </c>
    </row>
    <row r="20" spans="2:30" x14ac:dyDescent="0.35">
      <c r="B20" s="18" t="s">
        <v>200</v>
      </c>
      <c r="C20" s="17">
        <v>0.31124329551504998</v>
      </c>
      <c r="D20" s="17">
        <v>0.26558103770015001</v>
      </c>
      <c r="E20" s="17">
        <v>0.35859861238535201</v>
      </c>
      <c r="F20" s="17"/>
      <c r="G20" s="17">
        <v>0.317765278862714</v>
      </c>
      <c r="H20" s="17">
        <v>0.31478505270710999</v>
      </c>
      <c r="I20" s="17">
        <v>0.30224469094210399</v>
      </c>
      <c r="J20" s="17"/>
      <c r="K20" s="17">
        <v>0.27044413523403199</v>
      </c>
      <c r="L20" s="17">
        <v>0.36564008589677399</v>
      </c>
      <c r="M20" s="17">
        <v>0.34197740896998902</v>
      </c>
      <c r="N20" s="17">
        <v>0.32894698890265001</v>
      </c>
      <c r="O20" s="17">
        <v>0.28274236644622203</v>
      </c>
      <c r="P20" s="17">
        <v>0.289827651166914</v>
      </c>
      <c r="Q20" s="17">
        <v>0.28878030019553502</v>
      </c>
      <c r="R20" s="17">
        <v>0.38584513957099198</v>
      </c>
      <c r="S20" s="17">
        <v>0.29531832642996397</v>
      </c>
      <c r="T20" s="17">
        <v>0.309980915801437</v>
      </c>
      <c r="U20" s="17">
        <v>0.39528159521835399</v>
      </c>
      <c r="V20" s="17">
        <v>0.15239917720676799</v>
      </c>
      <c r="W20" s="17"/>
      <c r="X20" s="17">
        <v>0.32050391433480702</v>
      </c>
      <c r="Y20" s="17">
        <v>0.32875779577651898</v>
      </c>
      <c r="Z20" s="17">
        <v>0.26146317082452603</v>
      </c>
      <c r="AA20" s="17">
        <v>0.31189052271474299</v>
      </c>
      <c r="AB20" s="17">
        <v>0.13856419482658899</v>
      </c>
      <c r="AC20" s="17"/>
      <c r="AD20" s="17">
        <v>0.31276799000262301</v>
      </c>
    </row>
    <row r="21" spans="2:30" ht="29" x14ac:dyDescent="0.35">
      <c r="B21" s="18" t="s">
        <v>201</v>
      </c>
      <c r="C21" s="17">
        <v>0.29791377151577297</v>
      </c>
      <c r="D21" s="17">
        <v>0.31775216381315102</v>
      </c>
      <c r="E21" s="17">
        <v>0.27956173416107299</v>
      </c>
      <c r="F21" s="17"/>
      <c r="G21" s="17">
        <v>0.246137993710352</v>
      </c>
      <c r="H21" s="17">
        <v>0.26189571340561502</v>
      </c>
      <c r="I21" s="17">
        <v>0.37665190101142898</v>
      </c>
      <c r="J21" s="17"/>
      <c r="K21" s="17">
        <v>0.28144425273248402</v>
      </c>
      <c r="L21" s="17">
        <v>0.306181413720305</v>
      </c>
      <c r="M21" s="17">
        <v>0.32480896061387099</v>
      </c>
      <c r="N21" s="17">
        <v>0.31009245619967601</v>
      </c>
      <c r="O21" s="17">
        <v>0.26554995895619399</v>
      </c>
      <c r="P21" s="17">
        <v>0.29543949858665602</v>
      </c>
      <c r="Q21" s="17">
        <v>0.27927704040417101</v>
      </c>
      <c r="R21" s="17">
        <v>0.28573298228688898</v>
      </c>
      <c r="S21" s="17">
        <v>0.28490753627962301</v>
      </c>
      <c r="T21" s="17">
        <v>0.38365376475629798</v>
      </c>
      <c r="U21" s="17">
        <v>0.25393331006555803</v>
      </c>
      <c r="V21" s="17">
        <v>0.275309587992219</v>
      </c>
      <c r="W21" s="17"/>
      <c r="X21" s="17">
        <v>0.27030714752198398</v>
      </c>
      <c r="Y21" s="17">
        <v>0.30879670763075301</v>
      </c>
      <c r="Z21" s="17">
        <v>0.33482657284905198</v>
      </c>
      <c r="AA21" s="17">
        <v>0.29419716473768598</v>
      </c>
      <c r="AB21" s="17">
        <v>0.30594056714176099</v>
      </c>
      <c r="AC21" s="17"/>
      <c r="AD21" s="17">
        <v>0.28472149034981498</v>
      </c>
    </row>
    <row r="22" spans="2:30" ht="29" x14ac:dyDescent="0.35">
      <c r="B22" s="18" t="s">
        <v>202</v>
      </c>
      <c r="C22" s="17">
        <v>0.22161319481108899</v>
      </c>
      <c r="D22" s="17">
        <v>0.25330479421769903</v>
      </c>
      <c r="E22" s="17">
        <v>0.193015905378702</v>
      </c>
      <c r="F22" s="17"/>
      <c r="G22" s="17">
        <v>0.17688065866517899</v>
      </c>
      <c r="H22" s="17">
        <v>0.21005450592893801</v>
      </c>
      <c r="I22" s="17">
        <v>0.27156580064818298</v>
      </c>
      <c r="J22" s="17"/>
      <c r="K22" s="17">
        <v>0.243578363584945</v>
      </c>
      <c r="L22" s="17">
        <v>0.193237892929087</v>
      </c>
      <c r="M22" s="17">
        <v>0.232136964367472</v>
      </c>
      <c r="N22" s="17">
        <v>0.23036192319198601</v>
      </c>
      <c r="O22" s="17">
        <v>0.28035708856786901</v>
      </c>
      <c r="P22" s="17">
        <v>0.25887521303202399</v>
      </c>
      <c r="Q22" s="17">
        <v>0.21225182981907201</v>
      </c>
      <c r="R22" s="17">
        <v>0.167419977370696</v>
      </c>
      <c r="S22" s="17">
        <v>0.216067288321594</v>
      </c>
      <c r="T22" s="17">
        <v>0.23522479293623499</v>
      </c>
      <c r="U22" s="17">
        <v>0.129972319711704</v>
      </c>
      <c r="V22" s="17">
        <v>0.152812488375725</v>
      </c>
      <c r="W22" s="17"/>
      <c r="X22" s="17">
        <v>0.22178854890508701</v>
      </c>
      <c r="Y22" s="17">
        <v>0.20606176211525401</v>
      </c>
      <c r="Z22" s="17">
        <v>0.25763157110085999</v>
      </c>
      <c r="AA22" s="17">
        <v>0.24417485230307401</v>
      </c>
      <c r="AB22" s="17">
        <v>0.167983671039652</v>
      </c>
      <c r="AC22" s="17"/>
      <c r="AD22" s="17">
        <v>0.232648306970029</v>
      </c>
    </row>
    <row r="23" spans="2:30" ht="29" x14ac:dyDescent="0.35">
      <c r="B23" s="18" t="s">
        <v>203</v>
      </c>
      <c r="C23" s="17">
        <v>0.21402388485962101</v>
      </c>
      <c r="D23" s="17">
        <v>0.20829166934771801</v>
      </c>
      <c r="E23" s="17">
        <v>0.22501065292051201</v>
      </c>
      <c r="F23" s="17"/>
      <c r="G23" s="17">
        <v>0.160427132892008</v>
      </c>
      <c r="H23" s="17">
        <v>0.21880863790536401</v>
      </c>
      <c r="I23" s="17">
        <v>0.25665611195764398</v>
      </c>
      <c r="J23" s="17"/>
      <c r="K23" s="17">
        <v>0.23363997546554499</v>
      </c>
      <c r="L23" s="17">
        <v>0.232148153354474</v>
      </c>
      <c r="M23" s="17">
        <v>0.21899623402686599</v>
      </c>
      <c r="N23" s="17">
        <v>0.15273406087677899</v>
      </c>
      <c r="O23" s="17">
        <v>0.20823432133344799</v>
      </c>
      <c r="P23" s="17">
        <v>0.224073575314652</v>
      </c>
      <c r="Q23" s="17">
        <v>0.209517901443937</v>
      </c>
      <c r="R23" s="17">
        <v>0.117721076794223</v>
      </c>
      <c r="S23" s="17">
        <v>0.27696933356164499</v>
      </c>
      <c r="T23" s="17">
        <v>0.18774304292764399</v>
      </c>
      <c r="U23" s="17">
        <v>0.19988908611790199</v>
      </c>
      <c r="V23" s="17">
        <v>0.18744164883442099</v>
      </c>
      <c r="W23" s="17"/>
      <c r="X23" s="17">
        <v>0.187864287028431</v>
      </c>
      <c r="Y23" s="17">
        <v>0.20747022103701901</v>
      </c>
      <c r="Z23" s="17">
        <v>0.28260411628048798</v>
      </c>
      <c r="AA23" s="17">
        <v>0.16600280273740201</v>
      </c>
      <c r="AB23" s="17">
        <v>0.167983671039652</v>
      </c>
      <c r="AC23" s="17"/>
      <c r="AD23" s="17">
        <v>0.21104021807849599</v>
      </c>
    </row>
    <row r="24" spans="2:30" x14ac:dyDescent="0.35">
      <c r="B24" s="18" t="s">
        <v>204</v>
      </c>
      <c r="C24" s="17">
        <v>0.20486945036729701</v>
      </c>
      <c r="D24" s="17">
        <v>0.195855957119066</v>
      </c>
      <c r="E24" s="17">
        <v>0.21303603327192999</v>
      </c>
      <c r="F24" s="17"/>
      <c r="G24" s="17">
        <v>0.221678060108429</v>
      </c>
      <c r="H24" s="17">
        <v>0.19955698435088401</v>
      </c>
      <c r="I24" s="17">
        <v>0.195021914368188</v>
      </c>
      <c r="J24" s="17"/>
      <c r="K24" s="17">
        <v>0.26142957956453799</v>
      </c>
      <c r="L24" s="17">
        <v>0.232165090882445</v>
      </c>
      <c r="M24" s="17">
        <v>0.162159108900745</v>
      </c>
      <c r="N24" s="17">
        <v>0.20276490247282999</v>
      </c>
      <c r="O24" s="17">
        <v>0.19570514677119899</v>
      </c>
      <c r="P24" s="17">
        <v>0.19132624596594899</v>
      </c>
      <c r="Q24" s="17">
        <v>0.17114716186973</v>
      </c>
      <c r="R24" s="17">
        <v>0.117498397611977</v>
      </c>
      <c r="S24" s="17">
        <v>0.191641080659021</v>
      </c>
      <c r="T24" s="17">
        <v>0.223403145938151</v>
      </c>
      <c r="U24" s="17">
        <v>0.22403184468610601</v>
      </c>
      <c r="V24" s="17">
        <v>0.19689117550305699</v>
      </c>
      <c r="W24" s="17"/>
      <c r="X24" s="17">
        <v>0.24287473722912201</v>
      </c>
      <c r="Y24" s="17">
        <v>0.200070008290956</v>
      </c>
      <c r="Z24" s="17">
        <v>0.16842765454689401</v>
      </c>
      <c r="AA24" s="17">
        <v>0.152684918861625</v>
      </c>
      <c r="AB24" s="17">
        <v>0.13856419482658899</v>
      </c>
      <c r="AC24" s="17"/>
      <c r="AD24" s="17">
        <v>0.216034633225269</v>
      </c>
    </row>
    <row r="25" spans="2:30" x14ac:dyDescent="0.35">
      <c r="B25" s="18" t="s">
        <v>50</v>
      </c>
      <c r="C25" s="17">
        <v>3.05217573312275E-2</v>
      </c>
      <c r="D25" s="17">
        <v>3.7313384741038999E-2</v>
      </c>
      <c r="E25" s="17">
        <v>2.40049446495301E-2</v>
      </c>
      <c r="F25" s="17"/>
      <c r="G25" s="17">
        <v>2.1518934703822198E-2</v>
      </c>
      <c r="H25" s="17">
        <v>3.5949907220629802E-2</v>
      </c>
      <c r="I25" s="17">
        <v>3.34095363893403E-2</v>
      </c>
      <c r="J25" s="17"/>
      <c r="K25" s="17">
        <v>3.2750403234085998E-2</v>
      </c>
      <c r="L25" s="17">
        <v>6.9475631868598606E-2</v>
      </c>
      <c r="M25" s="17">
        <v>3.1585978828654403E-2</v>
      </c>
      <c r="N25" s="17">
        <v>3.9179440836952399E-2</v>
      </c>
      <c r="O25" s="17">
        <v>1.35462681656764E-2</v>
      </c>
      <c r="P25" s="17">
        <v>1.03800292651251E-2</v>
      </c>
      <c r="Q25" s="17">
        <v>1.1938022533553199E-2</v>
      </c>
      <c r="R25" s="17">
        <v>2.0472070735097499E-2</v>
      </c>
      <c r="S25" s="17">
        <v>3.4211340752005097E-2</v>
      </c>
      <c r="T25" s="17">
        <v>1.55014113682563E-2</v>
      </c>
      <c r="U25" s="17">
        <v>1.8258968007679101E-2</v>
      </c>
      <c r="V25" s="17">
        <v>3.78806277103007E-2</v>
      </c>
      <c r="W25" s="17"/>
      <c r="X25" s="17">
        <v>4.00432312176289E-2</v>
      </c>
      <c r="Y25" s="17">
        <v>1.8371778659454299E-2</v>
      </c>
      <c r="Z25" s="17">
        <v>3.12376308418169E-2</v>
      </c>
      <c r="AA25" s="17">
        <v>4.0930223417399603E-2</v>
      </c>
      <c r="AB25" s="17">
        <v>0.167983671039652</v>
      </c>
      <c r="AC25" s="17"/>
      <c r="AD25" s="17">
        <v>3.3870648929947698E-2</v>
      </c>
    </row>
    <row r="26" spans="2:30" x14ac:dyDescent="0.35">
      <c r="B26" s="18" t="s">
        <v>205</v>
      </c>
      <c r="C26" s="19">
        <v>1.64225092535384E-2</v>
      </c>
      <c r="D26" s="19">
        <v>2.18552369407315E-2</v>
      </c>
      <c r="E26" s="19">
        <v>9.0231007230534305E-3</v>
      </c>
      <c r="F26" s="19"/>
      <c r="G26" s="19">
        <v>2.29098361140718E-2</v>
      </c>
      <c r="H26" s="19">
        <v>8.5973238083945705E-3</v>
      </c>
      <c r="I26" s="19">
        <v>1.7958158272892301E-2</v>
      </c>
      <c r="J26" s="19"/>
      <c r="K26" s="19">
        <v>2.6374617595422901E-2</v>
      </c>
      <c r="L26" s="19">
        <v>0</v>
      </c>
      <c r="M26" s="19">
        <v>0</v>
      </c>
      <c r="N26" s="19">
        <v>2.0371618779215801E-2</v>
      </c>
      <c r="O26" s="19">
        <v>1.35462681656764E-2</v>
      </c>
      <c r="P26" s="19">
        <v>1.9975580924205202E-2</v>
      </c>
      <c r="Q26" s="19">
        <v>4.7075432473656399E-2</v>
      </c>
      <c r="R26" s="19">
        <v>0</v>
      </c>
      <c r="S26" s="19">
        <v>8.8194747756888594E-3</v>
      </c>
      <c r="T26" s="19">
        <v>0</v>
      </c>
      <c r="U26" s="19">
        <v>3.9127497172256699E-2</v>
      </c>
      <c r="V26" s="19">
        <v>4.5117196008181398E-2</v>
      </c>
      <c r="W26" s="19"/>
      <c r="X26" s="19">
        <v>1.6706390931683399E-2</v>
      </c>
      <c r="Y26" s="19">
        <v>1.6878042544604802E-2</v>
      </c>
      <c r="Z26" s="19">
        <v>1.5345838544896901E-2</v>
      </c>
      <c r="AA26" s="19">
        <v>0</v>
      </c>
      <c r="AB26" s="19">
        <v>0</v>
      </c>
      <c r="AC26" s="19"/>
      <c r="AD26" s="19">
        <v>1.6994965314088201E-2</v>
      </c>
    </row>
    <row r="27" spans="2:30" x14ac:dyDescent="0.35">
      <c r="B27" s="16"/>
    </row>
    <row r="28" spans="2:30" x14ac:dyDescent="0.35">
      <c r="B28" t="s">
        <v>53</v>
      </c>
    </row>
    <row r="29" spans="2:30" x14ac:dyDescent="0.35">
      <c r="B29" t="s">
        <v>54</v>
      </c>
    </row>
    <row r="31" spans="2:30" x14ac:dyDescent="0.35">
      <c r="B3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D2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217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207</v>
      </c>
      <c r="C9" s="17">
        <v>0.53367266281123005</v>
      </c>
      <c r="D9" s="17">
        <v>0.47218103003150402</v>
      </c>
      <c r="E9" s="17">
        <v>0.60129706840403196</v>
      </c>
      <c r="F9" s="17"/>
      <c r="G9" s="17">
        <v>0.53931367009482001</v>
      </c>
      <c r="H9" s="17">
        <v>0.51070604908204897</v>
      </c>
      <c r="I9" s="17">
        <v>0.549943022148776</v>
      </c>
      <c r="J9" s="17"/>
      <c r="K9" s="17">
        <v>0.575583515323841</v>
      </c>
      <c r="L9" s="17">
        <v>0.52540918115102697</v>
      </c>
      <c r="M9" s="17">
        <v>0.53288295935850405</v>
      </c>
      <c r="N9" s="17">
        <v>0.45687637634575001</v>
      </c>
      <c r="O9" s="17">
        <v>0.39024529186468898</v>
      </c>
      <c r="P9" s="17">
        <v>0.582296894680425</v>
      </c>
      <c r="Q9" s="17">
        <v>0.52901802586722002</v>
      </c>
      <c r="R9" s="17">
        <v>0.61840911393369902</v>
      </c>
      <c r="S9" s="17">
        <v>0.526604492333132</v>
      </c>
      <c r="T9" s="17">
        <v>0.49294514984690702</v>
      </c>
      <c r="U9" s="17">
        <v>0.61224504090306897</v>
      </c>
      <c r="V9" s="17">
        <v>0.73559674434884503</v>
      </c>
      <c r="W9" s="17"/>
      <c r="X9" s="17">
        <v>0.48806427045286199</v>
      </c>
      <c r="Y9" s="17">
        <v>0.54070130197990796</v>
      </c>
      <c r="Z9" s="17">
        <v>0.57089438005251203</v>
      </c>
      <c r="AA9" s="17">
        <v>0.54204649622831602</v>
      </c>
      <c r="AB9" s="17">
        <v>0.27988520420968399</v>
      </c>
      <c r="AC9" s="17"/>
      <c r="AD9" s="17">
        <v>0.51687074078985795</v>
      </c>
    </row>
    <row r="10" spans="2:30" x14ac:dyDescent="0.35">
      <c r="B10" s="18" t="s">
        <v>208</v>
      </c>
      <c r="C10" s="17">
        <v>0.41909361841293902</v>
      </c>
      <c r="D10" s="17">
        <v>0.41988960727629199</v>
      </c>
      <c r="E10" s="17">
        <v>0.42392489107106701</v>
      </c>
      <c r="F10" s="17"/>
      <c r="G10" s="17">
        <v>0.392631053414776</v>
      </c>
      <c r="H10" s="17">
        <v>0.371982648791639</v>
      </c>
      <c r="I10" s="17">
        <v>0.48585937489987002</v>
      </c>
      <c r="J10" s="17"/>
      <c r="K10" s="17">
        <v>0.402665080554024</v>
      </c>
      <c r="L10" s="17">
        <v>0.45248336389845201</v>
      </c>
      <c r="M10" s="17">
        <v>0.35133248142528301</v>
      </c>
      <c r="N10" s="17">
        <v>0.40872728422057503</v>
      </c>
      <c r="O10" s="17">
        <v>0.43403439158601498</v>
      </c>
      <c r="P10" s="17">
        <v>0.43014490687142598</v>
      </c>
      <c r="Q10" s="17">
        <v>0.39766429844019202</v>
      </c>
      <c r="R10" s="17">
        <v>0.46820236510583202</v>
      </c>
      <c r="S10" s="17">
        <v>0.39528624089252601</v>
      </c>
      <c r="T10" s="17">
        <v>0.46151336278102001</v>
      </c>
      <c r="U10" s="17">
        <v>0.50605830219261605</v>
      </c>
      <c r="V10" s="17">
        <v>0.326728293877589</v>
      </c>
      <c r="W10" s="17"/>
      <c r="X10" s="17">
        <v>0.40119723017695502</v>
      </c>
      <c r="Y10" s="17">
        <v>0.42394213605136599</v>
      </c>
      <c r="Z10" s="17">
        <v>0.46803004081384803</v>
      </c>
      <c r="AA10" s="17">
        <v>0.29689011869502302</v>
      </c>
      <c r="AB10" s="17">
        <v>0.332603228798318</v>
      </c>
      <c r="AC10" s="17"/>
      <c r="AD10" s="17">
        <v>0.42130307856986499</v>
      </c>
    </row>
    <row r="11" spans="2:30" x14ac:dyDescent="0.35">
      <c r="B11" s="18" t="s">
        <v>209</v>
      </c>
      <c r="C11" s="17">
        <v>0.38405864038052201</v>
      </c>
      <c r="D11" s="17">
        <v>0.38836056407786501</v>
      </c>
      <c r="E11" s="17">
        <v>0.38035642583902501</v>
      </c>
      <c r="F11" s="17"/>
      <c r="G11" s="17">
        <v>0.42584382709111002</v>
      </c>
      <c r="H11" s="17">
        <v>0.39224734406914702</v>
      </c>
      <c r="I11" s="17">
        <v>0.33980766725149503</v>
      </c>
      <c r="J11" s="17"/>
      <c r="K11" s="17">
        <v>0.362506766003373</v>
      </c>
      <c r="L11" s="17">
        <v>0.336383805638589</v>
      </c>
      <c r="M11" s="17">
        <v>0.47026620899051402</v>
      </c>
      <c r="N11" s="17">
        <v>0.31610958757591101</v>
      </c>
      <c r="O11" s="17">
        <v>0.49198580305136602</v>
      </c>
      <c r="P11" s="17">
        <v>0.36010028717341103</v>
      </c>
      <c r="Q11" s="17">
        <v>0.35060910768856302</v>
      </c>
      <c r="R11" s="17">
        <v>0.32311058569797202</v>
      </c>
      <c r="S11" s="17">
        <v>0.43792650547053502</v>
      </c>
      <c r="T11" s="17">
        <v>0.35026907266166302</v>
      </c>
      <c r="U11" s="17">
        <v>0.394484788301672</v>
      </c>
      <c r="V11" s="17">
        <v>0.50357347107974604</v>
      </c>
      <c r="W11" s="17"/>
      <c r="X11" s="17">
        <v>0.369268820926409</v>
      </c>
      <c r="Y11" s="17">
        <v>0.39807685386531699</v>
      </c>
      <c r="Z11" s="17">
        <v>0.368968266209871</v>
      </c>
      <c r="AA11" s="17">
        <v>0.48784048046904599</v>
      </c>
      <c r="AB11" s="17">
        <v>0</v>
      </c>
      <c r="AC11" s="17"/>
      <c r="AD11" s="17">
        <v>0.38102856971811899</v>
      </c>
    </row>
    <row r="12" spans="2:30" ht="43.5" x14ac:dyDescent="0.35">
      <c r="B12" s="18" t="s">
        <v>210</v>
      </c>
      <c r="C12" s="17">
        <v>0.15817572456270401</v>
      </c>
      <c r="D12" s="17">
        <v>0.15757627634162699</v>
      </c>
      <c r="E12" s="17">
        <v>0.155480247890177</v>
      </c>
      <c r="F12" s="17"/>
      <c r="G12" s="17">
        <v>0.14982256654239201</v>
      </c>
      <c r="H12" s="17">
        <v>0.13124935453328601</v>
      </c>
      <c r="I12" s="17">
        <v>0.19039092658592399</v>
      </c>
      <c r="J12" s="17"/>
      <c r="K12" s="17">
        <v>0.16273721243377501</v>
      </c>
      <c r="L12" s="17">
        <v>0.15566141384330101</v>
      </c>
      <c r="M12" s="17">
        <v>0.16017461844917599</v>
      </c>
      <c r="N12" s="17">
        <v>0.130458564842765</v>
      </c>
      <c r="O12" s="17">
        <v>0.10850225437984</v>
      </c>
      <c r="P12" s="17">
        <v>0.13473282636898801</v>
      </c>
      <c r="Q12" s="17">
        <v>0.231199899875315</v>
      </c>
      <c r="R12" s="17">
        <v>0.31020594839418802</v>
      </c>
      <c r="S12" s="17">
        <v>9.5912039223361403E-2</v>
      </c>
      <c r="T12" s="17">
        <v>0.15627852017011601</v>
      </c>
      <c r="U12" s="17">
        <v>0.242268011750287</v>
      </c>
      <c r="V12" s="17">
        <v>0.11520213926348601</v>
      </c>
      <c r="W12" s="17"/>
      <c r="X12" s="17">
        <v>0.14038258144301699</v>
      </c>
      <c r="Y12" s="17">
        <v>0.14876134746997099</v>
      </c>
      <c r="Z12" s="17">
        <v>0.19981995867386601</v>
      </c>
      <c r="AA12" s="17">
        <v>0.1542416099292</v>
      </c>
      <c r="AB12" s="17">
        <v>0</v>
      </c>
      <c r="AC12" s="17"/>
      <c r="AD12" s="17">
        <v>0.14835146302872301</v>
      </c>
    </row>
    <row r="13" spans="2:30" x14ac:dyDescent="0.35">
      <c r="B13" s="18" t="s">
        <v>211</v>
      </c>
      <c r="C13" s="17">
        <v>0.15700748769235801</v>
      </c>
      <c r="D13" s="17">
        <v>0.13924769752203001</v>
      </c>
      <c r="E13" s="17">
        <v>0.176316048378208</v>
      </c>
      <c r="F13" s="17"/>
      <c r="G13" s="17">
        <v>0.180505204256315</v>
      </c>
      <c r="H13" s="17">
        <v>0.163256199009778</v>
      </c>
      <c r="I13" s="17">
        <v>0.13060413652303901</v>
      </c>
      <c r="J13" s="17"/>
      <c r="K13" s="17">
        <v>0.14501446111805699</v>
      </c>
      <c r="L13" s="17">
        <v>0.17079298852035199</v>
      </c>
      <c r="M13" s="17">
        <v>0.12404258298031801</v>
      </c>
      <c r="N13" s="17">
        <v>0.223737395014171</v>
      </c>
      <c r="O13" s="17">
        <v>0.12118149608986201</v>
      </c>
      <c r="P13" s="17">
        <v>0.16380268996894601</v>
      </c>
      <c r="Q13" s="17">
        <v>0.115472263096889</v>
      </c>
      <c r="R13" s="17">
        <v>0.171916370153465</v>
      </c>
      <c r="S13" s="17">
        <v>0.20303599610354101</v>
      </c>
      <c r="T13" s="17">
        <v>0.123956654106248</v>
      </c>
      <c r="U13" s="17">
        <v>9.0550667408437105E-2</v>
      </c>
      <c r="V13" s="17">
        <v>0.239957255655767</v>
      </c>
      <c r="W13" s="17"/>
      <c r="X13" s="17">
        <v>0.171082167297712</v>
      </c>
      <c r="Y13" s="17">
        <v>0.17075405493329401</v>
      </c>
      <c r="Z13" s="17">
        <v>0.13080241826599301</v>
      </c>
      <c r="AA13" s="17">
        <v>8.0149295240117796E-2</v>
      </c>
      <c r="AB13" s="17">
        <v>0</v>
      </c>
      <c r="AC13" s="17"/>
      <c r="AD13" s="17">
        <v>0.14775469859739401</v>
      </c>
    </row>
    <row r="14" spans="2:30" x14ac:dyDescent="0.35">
      <c r="B14" s="18" t="s">
        <v>212</v>
      </c>
      <c r="C14" s="17">
        <v>0.121352604693041</v>
      </c>
      <c r="D14" s="17">
        <v>0.119749758115671</v>
      </c>
      <c r="E14" s="17">
        <v>0.125832073670924</v>
      </c>
      <c r="F14" s="17"/>
      <c r="G14" s="17">
        <v>0.11571967956052399</v>
      </c>
      <c r="H14" s="17">
        <v>0.116990488776771</v>
      </c>
      <c r="I14" s="17">
        <v>0.130328754461629</v>
      </c>
      <c r="J14" s="17"/>
      <c r="K14" s="17">
        <v>0.12426529612892</v>
      </c>
      <c r="L14" s="17">
        <v>7.0853880439064501E-2</v>
      </c>
      <c r="M14" s="17">
        <v>0.160197116345829</v>
      </c>
      <c r="N14" s="17">
        <v>0.14215085055684201</v>
      </c>
      <c r="O14" s="17">
        <v>0.16438610094043299</v>
      </c>
      <c r="P14" s="17">
        <v>0.118208029477959</v>
      </c>
      <c r="Q14" s="17">
        <v>9.5639003272584094E-2</v>
      </c>
      <c r="R14" s="17">
        <v>0</v>
      </c>
      <c r="S14" s="17">
        <v>0.16888503782331299</v>
      </c>
      <c r="T14" s="17">
        <v>0.14853727748324499</v>
      </c>
      <c r="U14" s="17">
        <v>7.8057347354162004E-2</v>
      </c>
      <c r="V14" s="17">
        <v>0.11457694155159399</v>
      </c>
      <c r="W14" s="17"/>
      <c r="X14" s="17">
        <v>0.13411112898786401</v>
      </c>
      <c r="Y14" s="17">
        <v>0.116040357301587</v>
      </c>
      <c r="Z14" s="17">
        <v>0.119793025299522</v>
      </c>
      <c r="AA14" s="17">
        <v>0.19044850698353699</v>
      </c>
      <c r="AB14" s="17">
        <v>0.21952789595234601</v>
      </c>
      <c r="AC14" s="17"/>
      <c r="AD14" s="17">
        <v>0.13628398870272099</v>
      </c>
    </row>
    <row r="15" spans="2:30" x14ac:dyDescent="0.35">
      <c r="B15" s="18" t="s">
        <v>213</v>
      </c>
      <c r="C15" s="17">
        <v>8.6639861080536201E-2</v>
      </c>
      <c r="D15" s="17">
        <v>7.0901331025137307E-2</v>
      </c>
      <c r="E15" s="17">
        <v>9.9198049925481702E-2</v>
      </c>
      <c r="F15" s="17"/>
      <c r="G15" s="17">
        <v>7.6951976362108404E-2</v>
      </c>
      <c r="H15" s="17">
        <v>9.0040947185517806E-2</v>
      </c>
      <c r="I15" s="17">
        <v>9.2002214678427702E-2</v>
      </c>
      <c r="J15" s="17"/>
      <c r="K15" s="17">
        <v>0.109007734978861</v>
      </c>
      <c r="L15" s="17">
        <v>0.105437086240142</v>
      </c>
      <c r="M15" s="17">
        <v>7.6031985856062995E-2</v>
      </c>
      <c r="N15" s="17">
        <v>9.0060932175758696E-2</v>
      </c>
      <c r="O15" s="17">
        <v>9.7954442119775997E-2</v>
      </c>
      <c r="P15" s="17">
        <v>3.8855088951220501E-2</v>
      </c>
      <c r="Q15" s="17">
        <v>0.12614999638572799</v>
      </c>
      <c r="R15" s="17">
        <v>0</v>
      </c>
      <c r="S15" s="17">
        <v>8.4284800755324199E-2</v>
      </c>
      <c r="T15" s="17">
        <v>9.6391688840048201E-2</v>
      </c>
      <c r="U15" s="17">
        <v>5.7374972625358997E-2</v>
      </c>
      <c r="V15" s="17">
        <v>6.8717763721267297E-2</v>
      </c>
      <c r="W15" s="17"/>
      <c r="X15" s="17">
        <v>9.9616800372847397E-2</v>
      </c>
      <c r="Y15" s="17">
        <v>8.0994330304238193E-2</v>
      </c>
      <c r="Z15" s="17">
        <v>8.4297742346182494E-2</v>
      </c>
      <c r="AA15" s="17">
        <v>0.14025503291897501</v>
      </c>
      <c r="AB15" s="17">
        <v>0</v>
      </c>
      <c r="AC15" s="17"/>
      <c r="AD15" s="17">
        <v>9.7100674009997903E-2</v>
      </c>
    </row>
    <row r="16" spans="2:30" x14ac:dyDescent="0.35">
      <c r="B16" s="18" t="s">
        <v>214</v>
      </c>
      <c r="C16" s="17">
        <v>7.0815554565278604E-2</v>
      </c>
      <c r="D16" s="17">
        <v>9.6902674257588306E-2</v>
      </c>
      <c r="E16" s="17">
        <v>3.9226572105436099E-2</v>
      </c>
      <c r="F16" s="17"/>
      <c r="G16" s="17">
        <v>5.8962180359919299E-2</v>
      </c>
      <c r="H16" s="17">
        <v>6.8583026228550101E-2</v>
      </c>
      <c r="I16" s="17">
        <v>8.3284877685629297E-2</v>
      </c>
      <c r="J16" s="17"/>
      <c r="K16" s="17">
        <v>9.0115574777038798E-2</v>
      </c>
      <c r="L16" s="17">
        <v>4.8134561736200301E-2</v>
      </c>
      <c r="M16" s="17">
        <v>3.04345827021688E-2</v>
      </c>
      <c r="N16" s="17">
        <v>0.12505650039271199</v>
      </c>
      <c r="O16" s="17">
        <v>9.6156524663266907E-2</v>
      </c>
      <c r="P16" s="17">
        <v>7.5641637919680996E-2</v>
      </c>
      <c r="Q16" s="17">
        <v>5.8020855202638603E-2</v>
      </c>
      <c r="R16" s="17">
        <v>2.4818630817065899E-2</v>
      </c>
      <c r="S16" s="17">
        <v>9.5114484473250605E-2</v>
      </c>
      <c r="T16" s="17">
        <v>7.3745290716970405E-2</v>
      </c>
      <c r="U16" s="17">
        <v>4.1176138641601398E-2</v>
      </c>
      <c r="V16" s="17">
        <v>0</v>
      </c>
      <c r="W16" s="17"/>
      <c r="X16" s="17">
        <v>7.3836724566113204E-2</v>
      </c>
      <c r="Y16" s="17">
        <v>6.3528240063546501E-2</v>
      </c>
      <c r="Z16" s="17">
        <v>8.7472496665694802E-2</v>
      </c>
      <c r="AA16" s="17">
        <v>8.6559961175478095E-2</v>
      </c>
      <c r="AB16" s="17">
        <v>0.13856419482658899</v>
      </c>
      <c r="AC16" s="17"/>
      <c r="AD16" s="17">
        <v>8.0862352917379393E-2</v>
      </c>
    </row>
    <row r="17" spans="2:30" x14ac:dyDescent="0.35">
      <c r="B17" s="18" t="s">
        <v>215</v>
      </c>
      <c r="C17" s="17">
        <v>6.8542131646063306E-2</v>
      </c>
      <c r="D17" s="17">
        <v>7.7719003030764802E-2</v>
      </c>
      <c r="E17" s="17">
        <v>6.0361264224041998E-2</v>
      </c>
      <c r="F17" s="17"/>
      <c r="G17" s="17">
        <v>3.2513707985110898E-2</v>
      </c>
      <c r="H17" s="17">
        <v>8.5448228199047599E-2</v>
      </c>
      <c r="I17" s="17">
        <v>8.4549825041943694E-2</v>
      </c>
      <c r="J17" s="17"/>
      <c r="K17" s="17">
        <v>0.107860405538432</v>
      </c>
      <c r="L17" s="17">
        <v>6.1247910992011802E-2</v>
      </c>
      <c r="M17" s="17">
        <v>5.77821160559885E-2</v>
      </c>
      <c r="N17" s="17">
        <v>3.8326383473877797E-2</v>
      </c>
      <c r="O17" s="17">
        <v>9.2120675044265202E-2</v>
      </c>
      <c r="P17" s="17">
        <v>9.8258228139665602E-2</v>
      </c>
      <c r="Q17" s="17">
        <v>4.5886915327282403E-2</v>
      </c>
      <c r="R17" s="17">
        <v>0</v>
      </c>
      <c r="S17" s="17">
        <v>0.11700593395202601</v>
      </c>
      <c r="T17" s="17">
        <v>1.25494836875204E-2</v>
      </c>
      <c r="U17" s="17">
        <v>0</v>
      </c>
      <c r="V17" s="17">
        <v>0.118453606515092</v>
      </c>
      <c r="W17" s="17"/>
      <c r="X17" s="17">
        <v>3.88206255450479E-2</v>
      </c>
      <c r="Y17" s="17">
        <v>7.8378107686701906E-2</v>
      </c>
      <c r="Z17" s="17">
        <v>7.8266387429716394E-2</v>
      </c>
      <c r="AA17" s="17">
        <v>0.104688602597295</v>
      </c>
      <c r="AB17" s="17">
        <v>0.13856419482658899</v>
      </c>
      <c r="AC17" s="17"/>
      <c r="AD17" s="17">
        <v>8.0094581077859994E-2</v>
      </c>
    </row>
    <row r="18" spans="2:30" ht="29" x14ac:dyDescent="0.35">
      <c r="B18" s="18" t="s">
        <v>216</v>
      </c>
      <c r="C18" s="17">
        <v>5.3151627809154701E-2</v>
      </c>
      <c r="D18" s="17">
        <v>6.4369170650149701E-2</v>
      </c>
      <c r="E18" s="17">
        <v>4.04470378550945E-2</v>
      </c>
      <c r="F18" s="17"/>
      <c r="G18" s="17">
        <v>5.6556688443642901E-2</v>
      </c>
      <c r="H18" s="17">
        <v>8.1012348269956597E-2</v>
      </c>
      <c r="I18" s="17">
        <v>2.44170564574176E-2</v>
      </c>
      <c r="J18" s="17"/>
      <c r="K18" s="17">
        <v>4.3884220972395603E-2</v>
      </c>
      <c r="L18" s="17">
        <v>6.44985092648067E-2</v>
      </c>
      <c r="M18" s="17">
        <v>6.5511720629664594E-2</v>
      </c>
      <c r="N18" s="17">
        <v>1.58226116922375E-2</v>
      </c>
      <c r="O18" s="17">
        <v>8.2587234955716696E-2</v>
      </c>
      <c r="P18" s="17">
        <v>3.7114420266809299E-2</v>
      </c>
      <c r="Q18" s="17">
        <v>5.0188422386468402E-2</v>
      </c>
      <c r="R18" s="17">
        <v>0.10162241331437299</v>
      </c>
      <c r="S18" s="17">
        <v>4.9472529941405503E-2</v>
      </c>
      <c r="T18" s="17">
        <v>4.3264842223875798E-2</v>
      </c>
      <c r="U18" s="17">
        <v>8.0999334717251806E-2</v>
      </c>
      <c r="V18" s="17">
        <v>3.43588818606336E-2</v>
      </c>
      <c r="W18" s="17"/>
      <c r="X18" s="17">
        <v>9.5247351473154995E-2</v>
      </c>
      <c r="Y18" s="17">
        <v>4.2172134749818402E-2</v>
      </c>
      <c r="Z18" s="17">
        <v>2.65140095391426E-2</v>
      </c>
      <c r="AA18" s="17">
        <v>5.6821374717614698E-2</v>
      </c>
      <c r="AB18" s="17">
        <v>0.167983671039652</v>
      </c>
      <c r="AC18" s="17"/>
      <c r="AD18" s="17">
        <v>5.4250520638338802E-2</v>
      </c>
    </row>
    <row r="19" spans="2:30" x14ac:dyDescent="0.35">
      <c r="B19" s="18" t="s">
        <v>50</v>
      </c>
      <c r="C19" s="17">
        <v>5.0924396171073097E-2</v>
      </c>
      <c r="D19" s="17">
        <v>6.4992533523470605E-2</v>
      </c>
      <c r="E19" s="17">
        <v>3.53211156137316E-2</v>
      </c>
      <c r="F19" s="17"/>
      <c r="G19" s="17">
        <v>3.2279495417521502E-2</v>
      </c>
      <c r="H19" s="17">
        <v>5.7496026079865599E-2</v>
      </c>
      <c r="I19" s="17">
        <v>6.12204958441709E-2</v>
      </c>
      <c r="J19" s="17"/>
      <c r="K19" s="17">
        <v>6.4369063784606398E-2</v>
      </c>
      <c r="L19" s="17">
        <v>6.9630924867017593E-2</v>
      </c>
      <c r="M19" s="17">
        <v>5.8294862268420199E-2</v>
      </c>
      <c r="N19" s="17">
        <v>5.0144386408246901E-2</v>
      </c>
      <c r="O19" s="17">
        <v>1.6422365519503199E-2</v>
      </c>
      <c r="P19" s="17">
        <v>6.1536028719056002E-2</v>
      </c>
      <c r="Q19" s="17">
        <v>5.6893064898968497E-2</v>
      </c>
      <c r="R19" s="17">
        <v>2.5287573411515499E-2</v>
      </c>
      <c r="S19" s="17">
        <v>5.9458468514827799E-2</v>
      </c>
      <c r="T19" s="17">
        <v>2.63852750107566E-2</v>
      </c>
      <c r="U19" s="17">
        <v>2.2553897936719799E-2</v>
      </c>
      <c r="V19" s="17">
        <v>3.78806277103007E-2</v>
      </c>
      <c r="W19" s="17"/>
      <c r="X19" s="17">
        <v>5.1101460800293701E-2</v>
      </c>
      <c r="Y19" s="17">
        <v>5.3444080209192002E-2</v>
      </c>
      <c r="Z19" s="17">
        <v>4.6362513799170099E-2</v>
      </c>
      <c r="AA19" s="17">
        <v>3.5856461693684102E-2</v>
      </c>
      <c r="AB19" s="17">
        <v>0</v>
      </c>
      <c r="AC19" s="17"/>
      <c r="AD19" s="17">
        <v>4.56975563176217E-2</v>
      </c>
    </row>
    <row r="20" spans="2:30" x14ac:dyDescent="0.35">
      <c r="B20" s="18" t="s">
        <v>110</v>
      </c>
      <c r="C20" s="17">
        <v>1.0224131285740999E-2</v>
      </c>
      <c r="D20" s="17">
        <v>6.0649775933248502E-3</v>
      </c>
      <c r="E20" s="17">
        <v>1.48766036387885E-2</v>
      </c>
      <c r="F20" s="17"/>
      <c r="G20" s="17">
        <v>1.4932362231577E-2</v>
      </c>
      <c r="H20" s="17">
        <v>5.8177812628735304E-3</v>
      </c>
      <c r="I20" s="17">
        <v>1.01624479001749E-2</v>
      </c>
      <c r="J20" s="17"/>
      <c r="K20" s="17">
        <v>1.28863665534589E-2</v>
      </c>
      <c r="L20" s="17">
        <v>1.5681636095165801E-2</v>
      </c>
      <c r="M20" s="17">
        <v>0</v>
      </c>
      <c r="N20" s="17">
        <v>0</v>
      </c>
      <c r="O20" s="17">
        <v>1.35462681656764E-2</v>
      </c>
      <c r="P20" s="17">
        <v>1.8879508027015299E-2</v>
      </c>
      <c r="Q20" s="17">
        <v>1.08566164165911E-2</v>
      </c>
      <c r="R20" s="17">
        <v>2.4818630817065899E-2</v>
      </c>
      <c r="S20" s="17">
        <v>7.4196323357815603E-3</v>
      </c>
      <c r="T20" s="17">
        <v>0</v>
      </c>
      <c r="U20" s="17">
        <v>1.8622240704881599E-2</v>
      </c>
      <c r="V20" s="17">
        <v>0</v>
      </c>
      <c r="W20" s="17"/>
      <c r="X20" s="17">
        <v>1.2722677880144801E-2</v>
      </c>
      <c r="Y20" s="17">
        <v>5.4862053526271003E-3</v>
      </c>
      <c r="Z20" s="17">
        <v>1.9999585956578601E-2</v>
      </c>
      <c r="AA20" s="17">
        <v>1.8457186052150701E-2</v>
      </c>
      <c r="AB20" s="17">
        <v>0</v>
      </c>
      <c r="AC20" s="17"/>
      <c r="AD20" s="17">
        <v>7.17572258272279E-3</v>
      </c>
    </row>
    <row r="21" spans="2:30" x14ac:dyDescent="0.35">
      <c r="B21" s="18" t="s">
        <v>84</v>
      </c>
      <c r="C21" s="19">
        <v>9.8471292486042392E-3</v>
      </c>
      <c r="D21" s="19">
        <v>9.7918237471951806E-3</v>
      </c>
      <c r="E21" s="19">
        <v>1.01311954727201E-2</v>
      </c>
      <c r="F21" s="19"/>
      <c r="G21" s="19">
        <v>1.7805054952302501E-2</v>
      </c>
      <c r="H21" s="19">
        <v>6.6647969831406598E-3</v>
      </c>
      <c r="I21" s="19">
        <v>5.8013979681169397E-3</v>
      </c>
      <c r="J21" s="19"/>
      <c r="K21" s="19">
        <v>6.1375106217072296E-3</v>
      </c>
      <c r="L21" s="19">
        <v>0</v>
      </c>
      <c r="M21" s="19">
        <v>1.1620063676510001E-2</v>
      </c>
      <c r="N21" s="19">
        <v>5.45798486830293E-2</v>
      </c>
      <c r="O21" s="19">
        <v>1.3815778982032701E-2</v>
      </c>
      <c r="P21" s="19">
        <v>0</v>
      </c>
      <c r="Q21" s="19">
        <v>1.1938022533553199E-2</v>
      </c>
      <c r="R21" s="19">
        <v>0</v>
      </c>
      <c r="S21" s="19">
        <v>0</v>
      </c>
      <c r="T21" s="19">
        <v>1.55014113682563E-2</v>
      </c>
      <c r="U21" s="19">
        <v>0</v>
      </c>
      <c r="V21" s="19">
        <v>0</v>
      </c>
      <c r="W21" s="19"/>
      <c r="X21" s="19">
        <v>1.7504418813540999E-2</v>
      </c>
      <c r="Y21" s="19">
        <v>4.6193532852767298E-3</v>
      </c>
      <c r="Z21" s="19">
        <v>1.1236623004895399E-2</v>
      </c>
      <c r="AA21" s="19">
        <v>0</v>
      </c>
      <c r="AB21" s="19">
        <v>0</v>
      </c>
      <c r="AC21" s="19"/>
      <c r="AD21" s="19">
        <v>1.20083850367103E-2</v>
      </c>
    </row>
    <row r="22" spans="2:30" x14ac:dyDescent="0.35">
      <c r="B22" s="16"/>
    </row>
    <row r="23" spans="2:30" x14ac:dyDescent="0.35">
      <c r="B23" t="s">
        <v>53</v>
      </c>
    </row>
    <row r="24" spans="2:30" x14ac:dyDescent="0.35">
      <c r="B24" t="s">
        <v>54</v>
      </c>
    </row>
    <row r="26" spans="2:30" x14ac:dyDescent="0.35">
      <c r="B26"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D23"/>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225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582</v>
      </c>
      <c r="D7" s="10">
        <v>272</v>
      </c>
      <c r="E7" s="10">
        <v>301</v>
      </c>
      <c r="F7" s="10"/>
      <c r="G7" s="10">
        <v>183</v>
      </c>
      <c r="H7" s="10">
        <v>211</v>
      </c>
      <c r="I7" s="10">
        <v>188</v>
      </c>
      <c r="J7" s="10"/>
      <c r="K7" s="10">
        <v>95</v>
      </c>
      <c r="L7" s="10">
        <v>71</v>
      </c>
      <c r="M7" s="10">
        <v>60</v>
      </c>
      <c r="N7" s="10">
        <v>34</v>
      </c>
      <c r="O7" s="10">
        <v>37</v>
      </c>
      <c r="P7" s="10">
        <v>58</v>
      </c>
      <c r="Q7" s="10">
        <v>53</v>
      </c>
      <c r="R7" s="10">
        <v>22</v>
      </c>
      <c r="S7" s="10">
        <v>73</v>
      </c>
      <c r="T7" s="10">
        <v>37</v>
      </c>
      <c r="U7" s="10">
        <v>24</v>
      </c>
      <c r="V7" s="10">
        <v>18</v>
      </c>
      <c r="W7" s="10"/>
      <c r="X7" s="10">
        <v>132</v>
      </c>
      <c r="Y7" s="10">
        <v>293</v>
      </c>
      <c r="Z7" s="10">
        <v>101</v>
      </c>
      <c r="AA7" s="10">
        <v>34</v>
      </c>
      <c r="AB7" s="10">
        <v>4</v>
      </c>
      <c r="AC7" s="10"/>
      <c r="AD7" s="10">
        <v>392</v>
      </c>
    </row>
    <row r="8" spans="2:30" ht="30" customHeight="1" x14ac:dyDescent="0.35">
      <c r="B8" s="11" t="s">
        <v>19</v>
      </c>
      <c r="C8" s="11">
        <v>583</v>
      </c>
      <c r="D8" s="11">
        <v>296</v>
      </c>
      <c r="E8" s="11">
        <v>277</v>
      </c>
      <c r="F8" s="11"/>
      <c r="G8" s="11">
        <v>191</v>
      </c>
      <c r="H8" s="11">
        <v>208</v>
      </c>
      <c r="I8" s="11">
        <v>184</v>
      </c>
      <c r="J8" s="11"/>
      <c r="K8" s="11">
        <v>82</v>
      </c>
      <c r="L8" s="11">
        <v>72</v>
      </c>
      <c r="M8" s="11">
        <v>54</v>
      </c>
      <c r="N8" s="11">
        <v>51</v>
      </c>
      <c r="O8" s="11">
        <v>43</v>
      </c>
      <c r="P8" s="11">
        <v>52</v>
      </c>
      <c r="Q8" s="11">
        <v>52</v>
      </c>
      <c r="R8" s="11">
        <v>21</v>
      </c>
      <c r="S8" s="11">
        <v>68</v>
      </c>
      <c r="T8" s="11">
        <v>43</v>
      </c>
      <c r="U8" s="11">
        <v>23</v>
      </c>
      <c r="V8" s="11">
        <v>20</v>
      </c>
      <c r="W8" s="11"/>
      <c r="X8" s="11">
        <v>136</v>
      </c>
      <c r="Y8" s="11">
        <v>291</v>
      </c>
      <c r="Z8" s="11">
        <v>98</v>
      </c>
      <c r="AA8" s="11">
        <v>34</v>
      </c>
      <c r="AB8" s="11">
        <v>4</v>
      </c>
      <c r="AC8" s="11"/>
      <c r="AD8" s="11">
        <v>391</v>
      </c>
    </row>
    <row r="9" spans="2:30" ht="29" x14ac:dyDescent="0.35">
      <c r="B9" s="18" t="s">
        <v>218</v>
      </c>
      <c r="C9" s="17">
        <v>0.36088850009761198</v>
      </c>
      <c r="D9" s="17">
        <v>0.37645102382808998</v>
      </c>
      <c r="E9" s="17">
        <v>0.34339096520993501</v>
      </c>
      <c r="F9" s="17"/>
      <c r="G9" s="17">
        <v>0.343181193687842</v>
      </c>
      <c r="H9" s="17">
        <v>0.41723038666653001</v>
      </c>
      <c r="I9" s="17">
        <v>0.31565765662082101</v>
      </c>
      <c r="J9" s="17"/>
      <c r="K9" s="17">
        <v>0.39835774325593698</v>
      </c>
      <c r="L9" s="17">
        <v>0.327389853058424</v>
      </c>
      <c r="M9" s="17">
        <v>0.44516254344171102</v>
      </c>
      <c r="N9" s="17">
        <v>0.26915658238027801</v>
      </c>
      <c r="O9" s="17">
        <v>0.38005882694057602</v>
      </c>
      <c r="P9" s="17">
        <v>0.29035271623450598</v>
      </c>
      <c r="Q9" s="17">
        <v>0.30542887297921301</v>
      </c>
      <c r="R9" s="17">
        <v>0.42409166218785899</v>
      </c>
      <c r="S9" s="17">
        <v>0.4127187306799</v>
      </c>
      <c r="T9" s="17">
        <v>0.38020307778205797</v>
      </c>
      <c r="U9" s="17">
        <v>0.36183703990913202</v>
      </c>
      <c r="V9" s="17">
        <v>0.336296884930333</v>
      </c>
      <c r="W9" s="17"/>
      <c r="X9" s="17">
        <v>0.381215373067538</v>
      </c>
      <c r="Y9" s="17">
        <v>0.40124396011768598</v>
      </c>
      <c r="Z9" s="17">
        <v>0.27137117468937699</v>
      </c>
      <c r="AA9" s="17">
        <v>0.23381959473139699</v>
      </c>
      <c r="AB9" s="17">
        <v>0</v>
      </c>
      <c r="AC9" s="17"/>
      <c r="AD9" s="17">
        <v>0.39993391944960199</v>
      </c>
    </row>
    <row r="10" spans="2:30" ht="43.5" x14ac:dyDescent="0.35">
      <c r="B10" s="18" t="s">
        <v>219</v>
      </c>
      <c r="C10" s="17">
        <v>0.33648706266035799</v>
      </c>
      <c r="D10" s="17">
        <v>0.38604635090532802</v>
      </c>
      <c r="E10" s="17">
        <v>0.29454787107032099</v>
      </c>
      <c r="F10" s="17"/>
      <c r="G10" s="17">
        <v>0.31896735942101501</v>
      </c>
      <c r="H10" s="17">
        <v>0.39729268940912799</v>
      </c>
      <c r="I10" s="17">
        <v>0.28602325464519202</v>
      </c>
      <c r="J10" s="17"/>
      <c r="K10" s="17">
        <v>0.33078325433014599</v>
      </c>
      <c r="L10" s="17">
        <v>0.35667288920644302</v>
      </c>
      <c r="M10" s="17">
        <v>0.35905150361549798</v>
      </c>
      <c r="N10" s="17">
        <v>0.31900614941385602</v>
      </c>
      <c r="O10" s="17">
        <v>0.308802717210239</v>
      </c>
      <c r="P10" s="17">
        <v>0.26187226031691901</v>
      </c>
      <c r="Q10" s="17">
        <v>0.38589790945969898</v>
      </c>
      <c r="R10" s="17">
        <v>0.50537658486195902</v>
      </c>
      <c r="S10" s="17">
        <v>0.23583906717797601</v>
      </c>
      <c r="T10" s="17">
        <v>0.49063267760351098</v>
      </c>
      <c r="U10" s="17">
        <v>0.38859569594482402</v>
      </c>
      <c r="V10" s="17">
        <v>0.16611753458828499</v>
      </c>
      <c r="W10" s="17"/>
      <c r="X10" s="17">
        <v>0.337401246635466</v>
      </c>
      <c r="Y10" s="17">
        <v>0.36489143096379201</v>
      </c>
      <c r="Z10" s="17">
        <v>0.31150142564796401</v>
      </c>
      <c r="AA10" s="17">
        <v>0.16044194545278201</v>
      </c>
      <c r="AB10" s="17">
        <v>0.53655052920644497</v>
      </c>
      <c r="AC10" s="17"/>
      <c r="AD10" s="17">
        <v>0.32555077045625302</v>
      </c>
    </row>
    <row r="11" spans="2:30" ht="43.5" x14ac:dyDescent="0.35">
      <c r="B11" s="18" t="s">
        <v>220</v>
      </c>
      <c r="C11" s="17">
        <v>0.24162583834378701</v>
      </c>
      <c r="D11" s="17">
        <v>0.22478239718870599</v>
      </c>
      <c r="E11" s="17">
        <v>0.26412304383502599</v>
      </c>
      <c r="F11" s="17"/>
      <c r="G11" s="17">
        <v>0.21822743484952101</v>
      </c>
      <c r="H11" s="17">
        <v>0.24003197805988699</v>
      </c>
      <c r="I11" s="17">
        <v>0.26769165509478399</v>
      </c>
      <c r="J11" s="17"/>
      <c r="K11" s="17">
        <v>0.24474780131094601</v>
      </c>
      <c r="L11" s="17">
        <v>0.21786761685752001</v>
      </c>
      <c r="M11" s="17">
        <v>0.24501389926923001</v>
      </c>
      <c r="N11" s="17">
        <v>0.335151970686342</v>
      </c>
      <c r="O11" s="17">
        <v>0.19939091584621799</v>
      </c>
      <c r="P11" s="17">
        <v>0.35238124002875298</v>
      </c>
      <c r="Q11" s="17">
        <v>0.13656707777315699</v>
      </c>
      <c r="R11" s="17">
        <v>0.178156750801059</v>
      </c>
      <c r="S11" s="17">
        <v>0.21468921580060399</v>
      </c>
      <c r="T11" s="17">
        <v>0.24577362791178001</v>
      </c>
      <c r="U11" s="17">
        <v>0.17268083465096201</v>
      </c>
      <c r="V11" s="17">
        <v>0.371263712503626</v>
      </c>
      <c r="W11" s="17"/>
      <c r="X11" s="17">
        <v>0.234900259599857</v>
      </c>
      <c r="Y11" s="17">
        <v>0.26259186607618801</v>
      </c>
      <c r="Z11" s="17">
        <v>0.18126417579912199</v>
      </c>
      <c r="AA11" s="17">
        <v>0.37565460220715402</v>
      </c>
      <c r="AB11" s="17">
        <v>0.25169985575025899</v>
      </c>
      <c r="AC11" s="17"/>
      <c r="AD11" s="17">
        <v>0.26485599625572598</v>
      </c>
    </row>
    <row r="12" spans="2:30" ht="43.5" x14ac:dyDescent="0.35">
      <c r="B12" s="18" t="s">
        <v>221</v>
      </c>
      <c r="C12" s="17">
        <v>0.222050669264688</v>
      </c>
      <c r="D12" s="17">
        <v>0.21172568934376201</v>
      </c>
      <c r="E12" s="17">
        <v>0.23692983193731099</v>
      </c>
      <c r="F12" s="17"/>
      <c r="G12" s="17">
        <v>0.211881614312181</v>
      </c>
      <c r="H12" s="17">
        <v>0.216603056191955</v>
      </c>
      <c r="I12" s="17">
        <v>0.23874605278816199</v>
      </c>
      <c r="J12" s="17"/>
      <c r="K12" s="17">
        <v>0.28841722932873498</v>
      </c>
      <c r="L12" s="17">
        <v>0.24333633258860399</v>
      </c>
      <c r="M12" s="17">
        <v>0.23241164034636799</v>
      </c>
      <c r="N12" s="17">
        <v>0.144578901131836</v>
      </c>
      <c r="O12" s="17">
        <v>0.32751162511307902</v>
      </c>
      <c r="P12" s="17">
        <v>0.34111868186898903</v>
      </c>
      <c r="Q12" s="17">
        <v>0.15179211327519901</v>
      </c>
      <c r="R12" s="17">
        <v>0.22542612370024001</v>
      </c>
      <c r="S12" s="17">
        <v>0.20421939692275101</v>
      </c>
      <c r="T12" s="17">
        <v>0.109132241230035</v>
      </c>
      <c r="U12" s="17">
        <v>0.119234144337449</v>
      </c>
      <c r="V12" s="17">
        <v>0.103080751585405</v>
      </c>
      <c r="W12" s="17"/>
      <c r="X12" s="17">
        <v>0.24675906659420299</v>
      </c>
      <c r="Y12" s="17">
        <v>0.18845852691238399</v>
      </c>
      <c r="Z12" s="17">
        <v>0.24647334637989701</v>
      </c>
      <c r="AA12" s="17">
        <v>0.41850404770787403</v>
      </c>
      <c r="AB12" s="17">
        <v>0</v>
      </c>
      <c r="AC12" s="17"/>
      <c r="AD12" s="17">
        <v>0.228203470736696</v>
      </c>
    </row>
    <row r="13" spans="2:30" ht="29" x14ac:dyDescent="0.35">
      <c r="B13" s="18" t="s">
        <v>222</v>
      </c>
      <c r="C13" s="17">
        <v>0.21395629004115399</v>
      </c>
      <c r="D13" s="17">
        <v>0.198412818927718</v>
      </c>
      <c r="E13" s="17">
        <v>0.227822666667996</v>
      </c>
      <c r="F13" s="17"/>
      <c r="G13" s="17">
        <v>0.18915184886998199</v>
      </c>
      <c r="H13" s="17">
        <v>0.21549898353133001</v>
      </c>
      <c r="I13" s="17">
        <v>0.23793997370666201</v>
      </c>
      <c r="J13" s="17"/>
      <c r="K13" s="17">
        <v>0.23662500870205999</v>
      </c>
      <c r="L13" s="17">
        <v>0.15627283892654001</v>
      </c>
      <c r="M13" s="17">
        <v>0.26157687455150502</v>
      </c>
      <c r="N13" s="17">
        <v>0.205837597968306</v>
      </c>
      <c r="O13" s="17">
        <v>0.18436150975770699</v>
      </c>
      <c r="P13" s="17">
        <v>0.28174587099977</v>
      </c>
      <c r="Q13" s="17">
        <v>0.25635232371486899</v>
      </c>
      <c r="R13" s="17">
        <v>0.182803021133048</v>
      </c>
      <c r="S13" s="17">
        <v>0.17844698359123901</v>
      </c>
      <c r="T13" s="17">
        <v>0.268334714681217</v>
      </c>
      <c r="U13" s="17">
        <v>0.15314648170706399</v>
      </c>
      <c r="V13" s="17">
        <v>0.103080751585405</v>
      </c>
      <c r="W13" s="17"/>
      <c r="X13" s="17">
        <v>0.23021665142290501</v>
      </c>
      <c r="Y13" s="17">
        <v>0.19943432057629601</v>
      </c>
      <c r="Z13" s="17">
        <v>0.230097640514622</v>
      </c>
      <c r="AA13" s="17">
        <v>0.20605275441280599</v>
      </c>
      <c r="AB13" s="17">
        <v>0</v>
      </c>
      <c r="AC13" s="17"/>
      <c r="AD13" s="17">
        <v>0.22738678228763801</v>
      </c>
    </row>
    <row r="14" spans="2:30" ht="43.5" x14ac:dyDescent="0.35">
      <c r="B14" s="18" t="s">
        <v>223</v>
      </c>
      <c r="C14" s="17">
        <v>0.11181778378936399</v>
      </c>
      <c r="D14" s="17">
        <v>0.13166154837762001</v>
      </c>
      <c r="E14" s="17">
        <v>9.0838407336965202E-2</v>
      </c>
      <c r="F14" s="17"/>
      <c r="G14" s="17">
        <v>5.1903441522658703E-2</v>
      </c>
      <c r="H14" s="17">
        <v>0.106476481251744</v>
      </c>
      <c r="I14" s="17">
        <v>0.179984602586748</v>
      </c>
      <c r="J14" s="17"/>
      <c r="K14" s="17">
        <v>0.16525759616924901</v>
      </c>
      <c r="L14" s="17">
        <v>5.5353808651449801E-2</v>
      </c>
      <c r="M14" s="17">
        <v>0.184494174666849</v>
      </c>
      <c r="N14" s="17">
        <v>9.8672965988263195E-2</v>
      </c>
      <c r="O14" s="17">
        <v>4.8345777094806697E-2</v>
      </c>
      <c r="P14" s="17">
        <v>0.117157449567029</v>
      </c>
      <c r="Q14" s="17">
        <v>0.11468619053340801</v>
      </c>
      <c r="R14" s="17">
        <v>8.9045663926484706E-2</v>
      </c>
      <c r="S14" s="17">
        <v>0.11094435119306501</v>
      </c>
      <c r="T14" s="17">
        <v>0.109595909587111</v>
      </c>
      <c r="U14" s="17">
        <v>8.3362345848473601E-2</v>
      </c>
      <c r="V14" s="17">
        <v>0.113915842807375</v>
      </c>
      <c r="W14" s="17"/>
      <c r="X14" s="17">
        <v>0.136760072855276</v>
      </c>
      <c r="Y14" s="17">
        <v>9.1904708803222504E-2</v>
      </c>
      <c r="Z14" s="17">
        <v>0.151442938814842</v>
      </c>
      <c r="AA14" s="17">
        <v>0.12102988212256501</v>
      </c>
      <c r="AB14" s="17">
        <v>0.20761891697063101</v>
      </c>
      <c r="AC14" s="17"/>
      <c r="AD14" s="17">
        <v>0.112079422382899</v>
      </c>
    </row>
    <row r="15" spans="2:30" x14ac:dyDescent="0.35">
      <c r="B15" s="18" t="s">
        <v>50</v>
      </c>
      <c r="C15" s="17">
        <v>0.107338144477825</v>
      </c>
      <c r="D15" s="17">
        <v>9.3579799367611197E-2</v>
      </c>
      <c r="E15" s="17">
        <v>0.12559125161134699</v>
      </c>
      <c r="F15" s="17"/>
      <c r="G15" s="17">
        <v>0.146788752503064</v>
      </c>
      <c r="H15" s="17">
        <v>8.8264569615783703E-2</v>
      </c>
      <c r="I15" s="17">
        <v>8.7952541168644705E-2</v>
      </c>
      <c r="J15" s="17"/>
      <c r="K15" s="17">
        <v>0.153184337281628</v>
      </c>
      <c r="L15" s="17">
        <v>0.16939903866602299</v>
      </c>
      <c r="M15" s="17">
        <v>3.6957124505845602E-2</v>
      </c>
      <c r="N15" s="17">
        <v>0.110853743974845</v>
      </c>
      <c r="O15" s="17">
        <v>2.3934790319923099E-2</v>
      </c>
      <c r="P15" s="17">
        <v>8.8393562600871098E-2</v>
      </c>
      <c r="Q15" s="17">
        <v>7.4011789062675998E-2</v>
      </c>
      <c r="R15" s="17">
        <v>4.7551120486927098E-2</v>
      </c>
      <c r="S15" s="17">
        <v>0.111224763373383</v>
      </c>
      <c r="T15" s="17">
        <v>0.100850296215487</v>
      </c>
      <c r="U15" s="17">
        <v>8.6415844910021702E-2</v>
      </c>
      <c r="V15" s="17">
        <v>0.28261963659954098</v>
      </c>
      <c r="W15" s="17"/>
      <c r="X15" s="17">
        <v>9.0352653448283707E-2</v>
      </c>
      <c r="Y15" s="17">
        <v>0.109608059998709</v>
      </c>
      <c r="Z15" s="17">
        <v>9.1838681157674198E-2</v>
      </c>
      <c r="AA15" s="17">
        <v>7.60040210012983E-2</v>
      </c>
      <c r="AB15" s="17">
        <v>0.21174961504329601</v>
      </c>
      <c r="AC15" s="17"/>
      <c r="AD15" s="17">
        <v>7.6377077228760401E-2</v>
      </c>
    </row>
    <row r="16" spans="2:30" ht="29" x14ac:dyDescent="0.35">
      <c r="B16" s="18" t="s">
        <v>224</v>
      </c>
      <c r="C16" s="17">
        <v>6.9727503028822205E-2</v>
      </c>
      <c r="D16" s="17">
        <v>9.2408274298103693E-2</v>
      </c>
      <c r="E16" s="17">
        <v>4.3690482132959702E-2</v>
      </c>
      <c r="F16" s="17"/>
      <c r="G16" s="17">
        <v>6.7008452634211194E-2</v>
      </c>
      <c r="H16" s="17">
        <v>7.3615810400542298E-2</v>
      </c>
      <c r="I16" s="17">
        <v>6.8158577285983804E-2</v>
      </c>
      <c r="J16" s="17"/>
      <c r="K16" s="17">
        <v>6.8755301994207305E-2</v>
      </c>
      <c r="L16" s="17">
        <v>9.0805864105436604E-2</v>
      </c>
      <c r="M16" s="17">
        <v>4.65864173209617E-2</v>
      </c>
      <c r="N16" s="17">
        <v>5.85693079111958E-2</v>
      </c>
      <c r="O16" s="17">
        <v>0</v>
      </c>
      <c r="P16" s="17">
        <v>6.9808647029893894E-2</v>
      </c>
      <c r="Q16" s="17">
        <v>0.102768071754947</v>
      </c>
      <c r="R16" s="17">
        <v>9.7218998662795403E-2</v>
      </c>
      <c r="S16" s="17">
        <v>6.1314617346322403E-2</v>
      </c>
      <c r="T16" s="17">
        <v>5.4959174012677102E-2</v>
      </c>
      <c r="U16" s="17">
        <v>0.131902775500291</v>
      </c>
      <c r="V16" s="17">
        <v>0.112900517551906</v>
      </c>
      <c r="W16" s="17"/>
      <c r="X16" s="17">
        <v>9.10289884194245E-2</v>
      </c>
      <c r="Y16" s="17">
        <v>5.4459076544697602E-2</v>
      </c>
      <c r="Z16" s="17">
        <v>8.1876846739034698E-2</v>
      </c>
      <c r="AA16" s="17">
        <v>9.7375406155136304E-2</v>
      </c>
      <c r="AB16" s="17">
        <v>0</v>
      </c>
      <c r="AC16" s="17"/>
      <c r="AD16" s="17">
        <v>8.1018983211650394E-2</v>
      </c>
    </row>
    <row r="17" spans="2:30" x14ac:dyDescent="0.35">
      <c r="B17" s="18" t="s">
        <v>110</v>
      </c>
      <c r="C17" s="17">
        <v>4.08535199739491E-2</v>
      </c>
      <c r="D17" s="17">
        <v>4.4611320238708702E-2</v>
      </c>
      <c r="E17" s="17">
        <v>3.47005163009367E-2</v>
      </c>
      <c r="F17" s="17"/>
      <c r="G17" s="17">
        <v>4.3305842809077899E-2</v>
      </c>
      <c r="H17" s="17">
        <v>3.9799268711184499E-2</v>
      </c>
      <c r="I17" s="17">
        <v>3.95001614969182E-2</v>
      </c>
      <c r="J17" s="17"/>
      <c r="K17" s="17">
        <v>1.15117564080808E-2</v>
      </c>
      <c r="L17" s="17">
        <v>4.5600581241722601E-2</v>
      </c>
      <c r="M17" s="17">
        <v>3.04913561003895E-2</v>
      </c>
      <c r="N17" s="17">
        <v>0</v>
      </c>
      <c r="O17" s="17">
        <v>0.10375039906583899</v>
      </c>
      <c r="P17" s="17">
        <v>1.6565183197156701E-2</v>
      </c>
      <c r="Q17" s="17">
        <v>6.3128971822339799E-2</v>
      </c>
      <c r="R17" s="17">
        <v>9.4220434505228406E-2</v>
      </c>
      <c r="S17" s="17">
        <v>2.45393203777356E-2</v>
      </c>
      <c r="T17" s="17">
        <v>0.108427836732157</v>
      </c>
      <c r="U17" s="17">
        <v>4.1513515782122298E-2</v>
      </c>
      <c r="V17" s="17">
        <v>0</v>
      </c>
      <c r="W17" s="17"/>
      <c r="X17" s="17">
        <v>4.72314954365829E-2</v>
      </c>
      <c r="Y17" s="17">
        <v>4.1486103502601901E-2</v>
      </c>
      <c r="Z17" s="17">
        <v>4.2622492799658497E-2</v>
      </c>
      <c r="AA17" s="17">
        <v>0</v>
      </c>
      <c r="AB17" s="17">
        <v>0</v>
      </c>
      <c r="AC17" s="17"/>
      <c r="AD17" s="17">
        <v>4.2291490966347198E-2</v>
      </c>
    </row>
    <row r="18" spans="2:30" x14ac:dyDescent="0.35">
      <c r="B18" s="18" t="s">
        <v>84</v>
      </c>
      <c r="C18" s="19">
        <v>1.47001724319821E-2</v>
      </c>
      <c r="D18" s="19">
        <v>1.33768762210225E-2</v>
      </c>
      <c r="E18" s="19">
        <v>1.31217947997065E-2</v>
      </c>
      <c r="F18" s="19"/>
      <c r="G18" s="19">
        <v>9.8089860754962503E-3</v>
      </c>
      <c r="H18" s="19">
        <v>9.2107852836849791E-3</v>
      </c>
      <c r="I18" s="19">
        <v>2.5968967381685599E-2</v>
      </c>
      <c r="J18" s="19"/>
      <c r="K18" s="19">
        <v>2.1786579496273498E-2</v>
      </c>
      <c r="L18" s="19">
        <v>0</v>
      </c>
      <c r="M18" s="19">
        <v>3.6957124505845602E-2</v>
      </c>
      <c r="N18" s="19">
        <v>0</v>
      </c>
      <c r="O18" s="19">
        <v>2.4410986774883601E-2</v>
      </c>
      <c r="P18" s="19">
        <v>0</v>
      </c>
      <c r="Q18" s="19">
        <v>3.6493306346443703E-2</v>
      </c>
      <c r="R18" s="19">
        <v>0</v>
      </c>
      <c r="S18" s="19">
        <v>0</v>
      </c>
      <c r="T18" s="19">
        <v>0</v>
      </c>
      <c r="U18" s="19">
        <v>7.9214808844736903E-2</v>
      </c>
      <c r="V18" s="19">
        <v>0</v>
      </c>
      <c r="W18" s="19"/>
      <c r="X18" s="19">
        <v>7.5363755936704597E-3</v>
      </c>
      <c r="Y18" s="19">
        <v>1.5449037427462601E-2</v>
      </c>
      <c r="Z18" s="19">
        <v>3.09326416556602E-2</v>
      </c>
      <c r="AA18" s="19">
        <v>0</v>
      </c>
      <c r="AB18" s="19">
        <v>0</v>
      </c>
      <c r="AC18" s="19"/>
      <c r="AD18" s="19">
        <v>1.47919846282794E-2</v>
      </c>
    </row>
    <row r="19" spans="2:30" x14ac:dyDescent="0.35">
      <c r="B19" s="16" t="s">
        <v>226</v>
      </c>
    </row>
    <row r="20" spans="2:30" x14ac:dyDescent="0.35">
      <c r="B20" t="s">
        <v>53</v>
      </c>
    </row>
    <row r="21" spans="2:30" x14ac:dyDescent="0.35">
      <c r="B21" t="s">
        <v>54</v>
      </c>
    </row>
    <row r="23" spans="2:30" x14ac:dyDescent="0.35">
      <c r="B23"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H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8" width="20.7265625" customWidth="1"/>
  </cols>
  <sheetData>
    <row r="2" spans="2:8" ht="40" customHeight="1" x14ac:dyDescent="0.35">
      <c r="D2" s="33" t="s">
        <v>239</v>
      </c>
      <c r="E2" s="29"/>
      <c r="F2" s="29"/>
      <c r="G2" s="29"/>
      <c r="H2" s="29"/>
    </row>
    <row r="6" spans="2:8" ht="50.15" customHeight="1" x14ac:dyDescent="0.35">
      <c r="B6" s="20" t="s">
        <v>14</v>
      </c>
      <c r="C6" s="20" t="s">
        <v>227</v>
      </c>
      <c r="D6" s="20" t="s">
        <v>228</v>
      </c>
      <c r="E6" s="20" t="s">
        <v>229</v>
      </c>
      <c r="F6" s="20" t="s">
        <v>230</v>
      </c>
      <c r="G6" s="20" t="s">
        <v>231</v>
      </c>
    </row>
    <row r="7" spans="2:8" x14ac:dyDescent="0.35">
      <c r="B7" s="18" t="s">
        <v>232</v>
      </c>
      <c r="C7" s="17">
        <v>0.40784195118767003</v>
      </c>
      <c r="D7" s="17">
        <v>0.27401688462095303</v>
      </c>
      <c r="E7" s="17">
        <v>0.28912807206737501</v>
      </c>
      <c r="F7" s="17">
        <v>0.24914856521565101</v>
      </c>
      <c r="G7" s="17">
        <v>0.248085432518138</v>
      </c>
    </row>
    <row r="8" spans="2:8" x14ac:dyDescent="0.35">
      <c r="B8" s="18" t="s">
        <v>233</v>
      </c>
      <c r="C8" s="17">
        <v>0.36245880441384798</v>
      </c>
      <c r="D8" s="17">
        <v>0.37310423182087399</v>
      </c>
      <c r="E8" s="17">
        <v>0.37224726945227499</v>
      </c>
      <c r="F8" s="17">
        <v>0.38695691988122299</v>
      </c>
      <c r="G8" s="17">
        <v>0.36862429972322802</v>
      </c>
    </row>
    <row r="9" spans="2:8" ht="29" x14ac:dyDescent="0.35">
      <c r="B9" s="18" t="s">
        <v>234</v>
      </c>
      <c r="C9" s="17">
        <v>0.110654267622633</v>
      </c>
      <c r="D9" s="17">
        <v>0.19989430617484699</v>
      </c>
      <c r="E9" s="17">
        <v>0.16634480548869299</v>
      </c>
      <c r="F9" s="17">
        <v>0.192401864243752</v>
      </c>
      <c r="G9" s="17">
        <v>0.201010847220573</v>
      </c>
    </row>
    <row r="10" spans="2:8" x14ac:dyDescent="0.35">
      <c r="B10" s="18" t="s">
        <v>235</v>
      </c>
      <c r="C10" s="17">
        <v>4.61001370894445E-2</v>
      </c>
      <c r="D10" s="17">
        <v>6.6130323750866998E-2</v>
      </c>
      <c r="E10" s="17">
        <v>9.0814723576741405E-2</v>
      </c>
      <c r="F10" s="17">
        <v>9.23268635960377E-2</v>
      </c>
      <c r="G10" s="17">
        <v>0.10361115690716501</v>
      </c>
    </row>
    <row r="11" spans="2:8" x14ac:dyDescent="0.35">
      <c r="B11" s="18" t="s">
        <v>236</v>
      </c>
      <c r="C11" s="17">
        <v>2.3165300776208701E-2</v>
      </c>
      <c r="D11" s="17">
        <v>2.4884940363731001E-2</v>
      </c>
      <c r="E11" s="17">
        <v>2.80433925733179E-2</v>
      </c>
      <c r="F11" s="17">
        <v>3.0944139880155298E-2</v>
      </c>
      <c r="G11" s="17">
        <v>2.7159882514549101E-2</v>
      </c>
    </row>
    <row r="12" spans="2:8" x14ac:dyDescent="0.35">
      <c r="B12" s="18" t="s">
        <v>182</v>
      </c>
      <c r="C12" s="17">
        <v>4.9779538910195098E-2</v>
      </c>
      <c r="D12" s="17">
        <v>6.1969313268727698E-2</v>
      </c>
      <c r="E12" s="17">
        <v>5.3421736841597199E-2</v>
      </c>
      <c r="F12" s="17">
        <v>4.8221647183180401E-2</v>
      </c>
      <c r="G12" s="17">
        <v>5.1508381116347403E-2</v>
      </c>
    </row>
    <row r="13" spans="2:8" x14ac:dyDescent="0.35">
      <c r="B13" s="23" t="s">
        <v>237</v>
      </c>
      <c r="C13" s="21">
        <v>0.770300755601519</v>
      </c>
      <c r="D13" s="21">
        <v>0.64712111644182801</v>
      </c>
      <c r="E13" s="21">
        <v>0.66137534151965005</v>
      </c>
      <c r="F13" s="21">
        <v>0.63610548509687403</v>
      </c>
      <c r="G13" s="21">
        <v>0.61670973224136605</v>
      </c>
    </row>
    <row r="14" spans="2:8" x14ac:dyDescent="0.35">
      <c r="B14" s="23" t="s">
        <v>238</v>
      </c>
      <c r="C14" s="21">
        <v>6.9265437865653201E-2</v>
      </c>
      <c r="D14" s="21">
        <v>9.1015264114597996E-2</v>
      </c>
      <c r="E14" s="21">
        <v>0.11885811615005901</v>
      </c>
      <c r="F14" s="21">
        <v>0.12327100347619301</v>
      </c>
      <c r="G14" s="21">
        <v>0.130771039421714</v>
      </c>
    </row>
    <row r="15" spans="2:8" x14ac:dyDescent="0.35">
      <c r="B15" s="23" t="s">
        <v>161</v>
      </c>
      <c r="C15" s="22">
        <v>0.70103531773586603</v>
      </c>
      <c r="D15" s="22">
        <v>0.55610585232722998</v>
      </c>
      <c r="E15" s="22">
        <v>0.54251722536959102</v>
      </c>
      <c r="F15" s="22">
        <v>0.51283448162068102</v>
      </c>
      <c r="G15" s="22">
        <v>0.48593869281965202</v>
      </c>
    </row>
    <row r="16" spans="2:8" x14ac:dyDescent="0.35">
      <c r="B16" s="16"/>
      <c r="C16" s="16"/>
      <c r="D16" s="16"/>
      <c r="E16" s="16"/>
      <c r="F16" s="16"/>
      <c r="G16" s="16"/>
    </row>
    <row r="17" spans="2:2" x14ac:dyDescent="0.35">
      <c r="B17" t="s">
        <v>53</v>
      </c>
    </row>
    <row r="18" spans="2:2" x14ac:dyDescent="0.35">
      <c r="B18" t="s">
        <v>54</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D22"/>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240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232</v>
      </c>
      <c r="C9" s="17">
        <v>0.24914856521565101</v>
      </c>
      <c r="D9" s="17">
        <v>0.23290571474257399</v>
      </c>
      <c r="E9" s="17">
        <v>0.270282139420223</v>
      </c>
      <c r="F9" s="17"/>
      <c r="G9" s="17">
        <v>0.22326523094012701</v>
      </c>
      <c r="H9" s="17">
        <v>0.26201734520021303</v>
      </c>
      <c r="I9" s="17">
        <v>0.259980436072896</v>
      </c>
      <c r="J9" s="17"/>
      <c r="K9" s="17">
        <v>0.29837595388549798</v>
      </c>
      <c r="L9" s="17">
        <v>0.23437122134277699</v>
      </c>
      <c r="M9" s="17">
        <v>0.20685257770908999</v>
      </c>
      <c r="N9" s="17">
        <v>0.21588764892637599</v>
      </c>
      <c r="O9" s="17">
        <v>0.183064026632591</v>
      </c>
      <c r="P9" s="17">
        <v>0.30017478680499998</v>
      </c>
      <c r="Q9" s="17">
        <v>0.25515675680354699</v>
      </c>
      <c r="R9" s="17">
        <v>0.22236441863015699</v>
      </c>
      <c r="S9" s="17">
        <v>0.26364846102543299</v>
      </c>
      <c r="T9" s="17">
        <v>0.26676436468729497</v>
      </c>
      <c r="U9" s="17">
        <v>0.22534244820646901</v>
      </c>
      <c r="V9" s="17">
        <v>0.26691772670323599</v>
      </c>
      <c r="W9" s="17"/>
      <c r="X9" s="17">
        <v>0.30009126008721998</v>
      </c>
      <c r="Y9" s="17">
        <v>0.213206054542425</v>
      </c>
      <c r="Z9" s="17">
        <v>0.292439802459384</v>
      </c>
      <c r="AA9" s="17">
        <v>0.285430497772241</v>
      </c>
      <c r="AB9" s="17">
        <v>0.30594056714176099</v>
      </c>
      <c r="AC9" s="17"/>
      <c r="AD9" s="17">
        <v>0.26608276092045002</v>
      </c>
    </row>
    <row r="10" spans="2:30" x14ac:dyDescent="0.35">
      <c r="B10" s="18" t="s">
        <v>233</v>
      </c>
      <c r="C10" s="17">
        <v>0.38695691988122299</v>
      </c>
      <c r="D10" s="17">
        <v>0.37995633893076303</v>
      </c>
      <c r="E10" s="17">
        <v>0.39317526525134</v>
      </c>
      <c r="F10" s="17"/>
      <c r="G10" s="17">
        <v>0.41174295101934399</v>
      </c>
      <c r="H10" s="17">
        <v>0.359008021348589</v>
      </c>
      <c r="I10" s="17">
        <v>0.39102344848215398</v>
      </c>
      <c r="J10" s="17"/>
      <c r="K10" s="17">
        <v>0.34874447750862198</v>
      </c>
      <c r="L10" s="17">
        <v>0.43743826948775999</v>
      </c>
      <c r="M10" s="17">
        <v>0.40686646708641999</v>
      </c>
      <c r="N10" s="17">
        <v>0.31418440067615799</v>
      </c>
      <c r="O10" s="17">
        <v>0.43653441859155301</v>
      </c>
      <c r="P10" s="17">
        <v>0.31411716125274203</v>
      </c>
      <c r="Q10" s="17">
        <v>0.41967195951577102</v>
      </c>
      <c r="R10" s="17">
        <v>0.39459989867727002</v>
      </c>
      <c r="S10" s="17">
        <v>0.41145425612491698</v>
      </c>
      <c r="T10" s="17">
        <v>0.37597201564486499</v>
      </c>
      <c r="U10" s="17">
        <v>0.41157597755234099</v>
      </c>
      <c r="V10" s="17">
        <v>0.38889307906799397</v>
      </c>
      <c r="W10" s="17"/>
      <c r="X10" s="17">
        <v>0.34695396746500001</v>
      </c>
      <c r="Y10" s="17">
        <v>0.41519546698583498</v>
      </c>
      <c r="Z10" s="17">
        <v>0.40207635774357597</v>
      </c>
      <c r="AA10" s="17">
        <v>0.26713261476199501</v>
      </c>
      <c r="AB10" s="17">
        <v>0.55549523803165002</v>
      </c>
      <c r="AC10" s="17"/>
      <c r="AD10" s="17">
        <v>0.362803984762472</v>
      </c>
    </row>
    <row r="11" spans="2:30" ht="29" x14ac:dyDescent="0.35">
      <c r="B11" s="18" t="s">
        <v>234</v>
      </c>
      <c r="C11" s="17">
        <v>0.192401864243752</v>
      </c>
      <c r="D11" s="17">
        <v>0.190814259546598</v>
      </c>
      <c r="E11" s="17">
        <v>0.191332261379622</v>
      </c>
      <c r="F11" s="17"/>
      <c r="G11" s="17">
        <v>0.18669742776801601</v>
      </c>
      <c r="H11" s="17">
        <v>0.198647267177569</v>
      </c>
      <c r="I11" s="17">
        <v>0.191638726510484</v>
      </c>
      <c r="J11" s="17"/>
      <c r="K11" s="17">
        <v>0.17294417556897199</v>
      </c>
      <c r="L11" s="17">
        <v>0.16383552389047601</v>
      </c>
      <c r="M11" s="17">
        <v>0.21122795339419101</v>
      </c>
      <c r="N11" s="17">
        <v>0.32893640861734402</v>
      </c>
      <c r="O11" s="17">
        <v>0.15660979212446499</v>
      </c>
      <c r="P11" s="17">
        <v>0.21978366496653001</v>
      </c>
      <c r="Q11" s="17">
        <v>0.177044327082654</v>
      </c>
      <c r="R11" s="17">
        <v>0.212057111858547</v>
      </c>
      <c r="S11" s="17">
        <v>0.16164843378954899</v>
      </c>
      <c r="T11" s="17">
        <v>0.129242926003933</v>
      </c>
      <c r="U11" s="17">
        <v>0.26488224311685599</v>
      </c>
      <c r="V11" s="17">
        <v>0.15349607814274399</v>
      </c>
      <c r="W11" s="17"/>
      <c r="X11" s="17">
        <v>0.17380172337418401</v>
      </c>
      <c r="Y11" s="17">
        <v>0.203938368439884</v>
      </c>
      <c r="Z11" s="17">
        <v>0.15962104909045699</v>
      </c>
      <c r="AA11" s="17">
        <v>0.25013575970740698</v>
      </c>
      <c r="AB11" s="17">
        <v>0.13856419482658899</v>
      </c>
      <c r="AC11" s="17"/>
      <c r="AD11" s="17">
        <v>0.199153279963346</v>
      </c>
    </row>
    <row r="12" spans="2:30" x14ac:dyDescent="0.35">
      <c r="B12" s="18" t="s">
        <v>235</v>
      </c>
      <c r="C12" s="17">
        <v>9.23268635960377E-2</v>
      </c>
      <c r="D12" s="17">
        <v>0.113797174122759</v>
      </c>
      <c r="E12" s="17">
        <v>7.1630108065810799E-2</v>
      </c>
      <c r="F12" s="17"/>
      <c r="G12" s="17">
        <v>0.104779026570904</v>
      </c>
      <c r="H12" s="17">
        <v>9.6400783385709995E-2</v>
      </c>
      <c r="I12" s="17">
        <v>7.7630280876736402E-2</v>
      </c>
      <c r="J12" s="17"/>
      <c r="K12" s="17">
        <v>8.4524683643338205E-2</v>
      </c>
      <c r="L12" s="17">
        <v>9.4102916854451393E-2</v>
      </c>
      <c r="M12" s="17">
        <v>8.3362006381364401E-2</v>
      </c>
      <c r="N12" s="17">
        <v>5.5075128746582297E-2</v>
      </c>
      <c r="O12" s="17">
        <v>0.15274444639508999</v>
      </c>
      <c r="P12" s="17">
        <v>0.10654702737319501</v>
      </c>
      <c r="Q12" s="17">
        <v>0.11528911890101499</v>
      </c>
      <c r="R12" s="17">
        <v>5.21697761501035E-2</v>
      </c>
      <c r="S12" s="17">
        <v>7.7998493882204298E-2</v>
      </c>
      <c r="T12" s="17">
        <v>0.151776669364138</v>
      </c>
      <c r="U12" s="17">
        <v>0</v>
      </c>
      <c r="V12" s="17">
        <v>8.40947246544579E-2</v>
      </c>
      <c r="W12" s="17"/>
      <c r="X12" s="17">
        <v>9.08812660153277E-2</v>
      </c>
      <c r="Y12" s="17">
        <v>9.25880268260727E-2</v>
      </c>
      <c r="Z12" s="17">
        <v>6.79704913525295E-2</v>
      </c>
      <c r="AA12" s="17">
        <v>0.149212920931617</v>
      </c>
      <c r="AB12" s="17">
        <v>0</v>
      </c>
      <c r="AC12" s="17"/>
      <c r="AD12" s="17">
        <v>9.5215633420537904E-2</v>
      </c>
    </row>
    <row r="13" spans="2:30" x14ac:dyDescent="0.35">
      <c r="B13" s="18" t="s">
        <v>236</v>
      </c>
      <c r="C13" s="17">
        <v>3.0944139880155298E-2</v>
      </c>
      <c r="D13" s="17">
        <v>3.08428155487643E-2</v>
      </c>
      <c r="E13" s="17">
        <v>2.9756176843835899E-2</v>
      </c>
      <c r="F13" s="17"/>
      <c r="G13" s="17">
        <v>2.4777403618135199E-2</v>
      </c>
      <c r="H13" s="17">
        <v>2.41460065087022E-2</v>
      </c>
      <c r="I13" s="17">
        <v>4.2639978934949502E-2</v>
      </c>
      <c r="J13" s="17"/>
      <c r="K13" s="17">
        <v>5.65227955377774E-2</v>
      </c>
      <c r="L13" s="17">
        <v>2.3372395837093701E-2</v>
      </c>
      <c r="M13" s="17">
        <v>2.2809153394431299E-2</v>
      </c>
      <c r="N13" s="17">
        <v>3.2926726644144297E-2</v>
      </c>
      <c r="O13" s="17">
        <v>1.4934745063278999E-2</v>
      </c>
      <c r="P13" s="17">
        <v>1.0576157645047801E-2</v>
      </c>
      <c r="Q13" s="17">
        <v>1.00431987468689E-2</v>
      </c>
      <c r="R13" s="17">
        <v>4.7761577125794E-2</v>
      </c>
      <c r="S13" s="17">
        <v>1.6239107111470402E-2</v>
      </c>
      <c r="T13" s="17">
        <v>5.9765097027690603E-2</v>
      </c>
      <c r="U13" s="17">
        <v>6.1681395108976501E-2</v>
      </c>
      <c r="V13" s="17">
        <v>3.43588818606336E-2</v>
      </c>
      <c r="W13" s="17"/>
      <c r="X13" s="17">
        <v>3.2613611150849098E-2</v>
      </c>
      <c r="Y13" s="17">
        <v>2.61302260259067E-2</v>
      </c>
      <c r="Z13" s="17">
        <v>4.08746947554329E-2</v>
      </c>
      <c r="AA13" s="17">
        <v>2.8391936461886001E-2</v>
      </c>
      <c r="AB13" s="17">
        <v>0</v>
      </c>
      <c r="AC13" s="17"/>
      <c r="AD13" s="17">
        <v>3.4013015218254297E-2</v>
      </c>
    </row>
    <row r="14" spans="2:30" x14ac:dyDescent="0.35">
      <c r="B14" s="18" t="s">
        <v>182</v>
      </c>
      <c r="C14" s="17">
        <v>4.8221647183180401E-2</v>
      </c>
      <c r="D14" s="17">
        <v>5.1683697108542002E-2</v>
      </c>
      <c r="E14" s="17">
        <v>4.3824049039168401E-2</v>
      </c>
      <c r="F14" s="17"/>
      <c r="G14" s="17">
        <v>4.8737960083474002E-2</v>
      </c>
      <c r="H14" s="17">
        <v>5.9780576379217E-2</v>
      </c>
      <c r="I14" s="17">
        <v>3.7087129122779797E-2</v>
      </c>
      <c r="J14" s="17"/>
      <c r="K14" s="17">
        <v>3.88879138557933E-2</v>
      </c>
      <c r="L14" s="17">
        <v>4.6879672587441197E-2</v>
      </c>
      <c r="M14" s="17">
        <v>6.8881842034502899E-2</v>
      </c>
      <c r="N14" s="17">
        <v>5.2989686389395302E-2</v>
      </c>
      <c r="O14" s="17">
        <v>5.6112571193020898E-2</v>
      </c>
      <c r="P14" s="17">
        <v>4.8801201957485101E-2</v>
      </c>
      <c r="Q14" s="17">
        <v>2.2794638950144299E-2</v>
      </c>
      <c r="R14" s="17">
        <v>7.10472175581284E-2</v>
      </c>
      <c r="S14" s="17">
        <v>6.9011248066425904E-2</v>
      </c>
      <c r="T14" s="17">
        <v>1.6478927272078898E-2</v>
      </c>
      <c r="U14" s="17">
        <v>3.6517936015358098E-2</v>
      </c>
      <c r="V14" s="17">
        <v>7.2239509570934293E-2</v>
      </c>
      <c r="W14" s="17"/>
      <c r="X14" s="17">
        <v>5.5658171907419701E-2</v>
      </c>
      <c r="Y14" s="17">
        <v>4.8941857179876397E-2</v>
      </c>
      <c r="Z14" s="17">
        <v>3.7017604598620302E-2</v>
      </c>
      <c r="AA14" s="17">
        <v>1.9696270364853798E-2</v>
      </c>
      <c r="AB14" s="17">
        <v>0</v>
      </c>
      <c r="AC14" s="17"/>
      <c r="AD14" s="17">
        <v>4.2731325714939698E-2</v>
      </c>
    </row>
    <row r="15" spans="2:30" x14ac:dyDescent="0.35">
      <c r="B15" s="18" t="s">
        <v>237</v>
      </c>
      <c r="C15" s="21">
        <v>0.63610548509687403</v>
      </c>
      <c r="D15" s="21">
        <v>0.61286205367333701</v>
      </c>
      <c r="E15" s="21">
        <v>0.663457404671563</v>
      </c>
      <c r="F15" s="21"/>
      <c r="G15" s="21">
        <v>0.63500818195947095</v>
      </c>
      <c r="H15" s="21">
        <v>0.62102536654880203</v>
      </c>
      <c r="I15" s="21">
        <v>0.65100388455504998</v>
      </c>
      <c r="J15" s="21"/>
      <c r="K15" s="21">
        <v>0.64712043139411901</v>
      </c>
      <c r="L15" s="21">
        <v>0.67180949083053698</v>
      </c>
      <c r="M15" s="21">
        <v>0.61371904479551098</v>
      </c>
      <c r="N15" s="21">
        <v>0.53007204960253396</v>
      </c>
      <c r="O15" s="21">
        <v>0.61959844522414498</v>
      </c>
      <c r="P15" s="21">
        <v>0.61429194805774201</v>
      </c>
      <c r="Q15" s="21">
        <v>0.67482871631931796</v>
      </c>
      <c r="R15" s="21">
        <v>0.61696431730742696</v>
      </c>
      <c r="S15" s="21">
        <v>0.67510271715035097</v>
      </c>
      <c r="T15" s="21">
        <v>0.64273638033215996</v>
      </c>
      <c r="U15" s="21">
        <v>0.63691842575880997</v>
      </c>
      <c r="V15" s="21">
        <v>0.65581080577122997</v>
      </c>
      <c r="W15" s="21"/>
      <c r="X15" s="21">
        <v>0.64704522755221905</v>
      </c>
      <c r="Y15" s="21">
        <v>0.62840152152826001</v>
      </c>
      <c r="Z15" s="21">
        <v>0.69451616020296103</v>
      </c>
      <c r="AA15" s="21">
        <v>0.55256311253423596</v>
      </c>
      <c r="AB15" s="21">
        <v>0.86143580517341101</v>
      </c>
      <c r="AC15" s="21"/>
      <c r="AD15" s="21">
        <v>0.62888674568292202</v>
      </c>
    </row>
    <row r="16" spans="2:30" x14ac:dyDescent="0.35">
      <c r="B16" s="18" t="s">
        <v>238</v>
      </c>
      <c r="C16" s="21">
        <v>0.12327100347619301</v>
      </c>
      <c r="D16" s="21">
        <v>0.144639989671523</v>
      </c>
      <c r="E16" s="21">
        <v>0.101386284909647</v>
      </c>
      <c r="F16" s="21"/>
      <c r="G16" s="21">
        <v>0.12955643018903901</v>
      </c>
      <c r="H16" s="21">
        <v>0.120546789894412</v>
      </c>
      <c r="I16" s="21">
        <v>0.120270259811686</v>
      </c>
      <c r="J16" s="21"/>
      <c r="K16" s="21">
        <v>0.14104747918111599</v>
      </c>
      <c r="L16" s="21">
        <v>0.117475312691545</v>
      </c>
      <c r="M16" s="21">
        <v>0.106171159775796</v>
      </c>
      <c r="N16" s="21">
        <v>8.8001855390726497E-2</v>
      </c>
      <c r="O16" s="21">
        <v>0.16767919145837001</v>
      </c>
      <c r="P16" s="21">
        <v>0.117123185018243</v>
      </c>
      <c r="Q16" s="21">
        <v>0.125332317647884</v>
      </c>
      <c r="R16" s="21">
        <v>9.9931353275897403E-2</v>
      </c>
      <c r="S16" s="21">
        <v>9.4237600993674703E-2</v>
      </c>
      <c r="T16" s="21">
        <v>0.21154176639182801</v>
      </c>
      <c r="U16" s="21">
        <v>6.1681395108976501E-2</v>
      </c>
      <c r="V16" s="21">
        <v>0.118453606515092</v>
      </c>
      <c r="W16" s="21"/>
      <c r="X16" s="21">
        <v>0.12349487716617701</v>
      </c>
      <c r="Y16" s="21">
        <v>0.118718252851979</v>
      </c>
      <c r="Z16" s="21">
        <v>0.108845186107962</v>
      </c>
      <c r="AA16" s="21">
        <v>0.17760485739350301</v>
      </c>
      <c r="AB16" s="21">
        <v>0</v>
      </c>
      <c r="AC16" s="21"/>
      <c r="AD16" s="21">
        <v>0.12922864863879199</v>
      </c>
    </row>
    <row r="17" spans="2:30" x14ac:dyDescent="0.35">
      <c r="B17" s="18" t="s">
        <v>161</v>
      </c>
      <c r="C17" s="22">
        <v>0.51283448162068102</v>
      </c>
      <c r="D17" s="22">
        <v>0.46822206400181299</v>
      </c>
      <c r="E17" s="22">
        <v>0.56207111976191704</v>
      </c>
      <c r="F17" s="22"/>
      <c r="G17" s="22">
        <v>0.505451751770431</v>
      </c>
      <c r="H17" s="22">
        <v>0.50047857665438999</v>
      </c>
      <c r="I17" s="22">
        <v>0.53073362474336405</v>
      </c>
      <c r="J17" s="22"/>
      <c r="K17" s="22">
        <v>0.50607295221300397</v>
      </c>
      <c r="L17" s="22">
        <v>0.554334178138992</v>
      </c>
      <c r="M17" s="22">
        <v>0.50754788501971504</v>
      </c>
      <c r="N17" s="22">
        <v>0.44207019421180699</v>
      </c>
      <c r="O17" s="22">
        <v>0.45191925376577502</v>
      </c>
      <c r="P17" s="22">
        <v>0.49716876303949897</v>
      </c>
      <c r="Q17" s="22">
        <v>0.54949639867143396</v>
      </c>
      <c r="R17" s="22">
        <v>0.51703296403152899</v>
      </c>
      <c r="S17" s="22">
        <v>0.58086511615667602</v>
      </c>
      <c r="T17" s="22">
        <v>0.43119461394033098</v>
      </c>
      <c r="U17" s="22">
        <v>0.575237030649833</v>
      </c>
      <c r="V17" s="22">
        <v>0.53735719925613901</v>
      </c>
      <c r="W17" s="22"/>
      <c r="X17" s="22">
        <v>0.52355035038604303</v>
      </c>
      <c r="Y17" s="22">
        <v>0.509683268676281</v>
      </c>
      <c r="Z17" s="22">
        <v>0.58567097409499802</v>
      </c>
      <c r="AA17" s="22">
        <v>0.374958255140734</v>
      </c>
      <c r="AB17" s="22">
        <v>0.86143580517341101</v>
      </c>
      <c r="AC17" s="22"/>
      <c r="AD17" s="22">
        <v>0.49965809704413</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D22"/>
  <sheetViews>
    <sheetView showGridLines="0" workbookViewId="0">
      <pane xSplit="2" topLeftCell="S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241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232</v>
      </c>
      <c r="C9" s="17">
        <v>0.248085432518138</v>
      </c>
      <c r="D9" s="17">
        <v>0.23907778331857099</v>
      </c>
      <c r="E9" s="17">
        <v>0.25898360785632801</v>
      </c>
      <c r="F9" s="17"/>
      <c r="G9" s="17">
        <v>0.21434692825902299</v>
      </c>
      <c r="H9" s="17">
        <v>0.23200288005301101</v>
      </c>
      <c r="I9" s="17">
        <v>0.29256651468308098</v>
      </c>
      <c r="J9" s="17"/>
      <c r="K9" s="17">
        <v>0.26740296901351002</v>
      </c>
      <c r="L9" s="17">
        <v>0.207239516670994</v>
      </c>
      <c r="M9" s="17">
        <v>0.23924648679477301</v>
      </c>
      <c r="N9" s="17">
        <v>0.22998018794062899</v>
      </c>
      <c r="O9" s="17">
        <v>0.28935422845561698</v>
      </c>
      <c r="P9" s="17">
        <v>0.29770585116199699</v>
      </c>
      <c r="Q9" s="17">
        <v>0.26151778650140001</v>
      </c>
      <c r="R9" s="17">
        <v>0.13822793929838201</v>
      </c>
      <c r="S9" s="17">
        <v>0.28004184668198401</v>
      </c>
      <c r="T9" s="17">
        <v>0.20729950083000301</v>
      </c>
      <c r="U9" s="17">
        <v>0.236476139699453</v>
      </c>
      <c r="V9" s="17">
        <v>0.27462599822520001</v>
      </c>
      <c r="W9" s="17"/>
      <c r="X9" s="17">
        <v>0.24342908181685</v>
      </c>
      <c r="Y9" s="17">
        <v>0.24888817149154399</v>
      </c>
      <c r="Z9" s="17">
        <v>0.247021253084554</v>
      </c>
      <c r="AA9" s="17">
        <v>0.309209503717575</v>
      </c>
      <c r="AB9" s="17">
        <v>0.30318375258525498</v>
      </c>
      <c r="AC9" s="17"/>
      <c r="AD9" s="17">
        <v>0.26440504284537097</v>
      </c>
    </row>
    <row r="10" spans="2:30" x14ac:dyDescent="0.35">
      <c r="B10" s="18" t="s">
        <v>233</v>
      </c>
      <c r="C10" s="17">
        <v>0.36862429972322802</v>
      </c>
      <c r="D10" s="17">
        <v>0.37425500930073202</v>
      </c>
      <c r="E10" s="17">
        <v>0.35845961275868998</v>
      </c>
      <c r="F10" s="17"/>
      <c r="G10" s="17">
        <v>0.35331566174544898</v>
      </c>
      <c r="H10" s="17">
        <v>0.33622770906534799</v>
      </c>
      <c r="I10" s="17">
        <v>0.41200071304753699</v>
      </c>
      <c r="J10" s="17"/>
      <c r="K10" s="17">
        <v>0.34702148569417302</v>
      </c>
      <c r="L10" s="17">
        <v>0.358037818432274</v>
      </c>
      <c r="M10" s="17">
        <v>0.379572817049736</v>
      </c>
      <c r="N10" s="17">
        <v>0.423586816474885</v>
      </c>
      <c r="O10" s="17">
        <v>0.36254992617482101</v>
      </c>
      <c r="P10" s="17">
        <v>0.274228578379064</v>
      </c>
      <c r="Q10" s="17">
        <v>0.38966427250652302</v>
      </c>
      <c r="R10" s="17">
        <v>0.439325226923581</v>
      </c>
      <c r="S10" s="17">
        <v>0.40133075778739602</v>
      </c>
      <c r="T10" s="17">
        <v>0.366208729740301</v>
      </c>
      <c r="U10" s="17">
        <v>0.37919979810417898</v>
      </c>
      <c r="V10" s="17">
        <v>0.34093772697716501</v>
      </c>
      <c r="W10" s="17"/>
      <c r="X10" s="17">
        <v>0.32744450977439099</v>
      </c>
      <c r="Y10" s="17">
        <v>0.37032959761374801</v>
      </c>
      <c r="Z10" s="17">
        <v>0.433327985203318</v>
      </c>
      <c r="AA10" s="17">
        <v>0.31565860445087401</v>
      </c>
      <c r="AB10" s="17">
        <v>0.33596734207930401</v>
      </c>
      <c r="AC10" s="17"/>
      <c r="AD10" s="17">
        <v>0.347973969594088</v>
      </c>
    </row>
    <row r="11" spans="2:30" ht="29" x14ac:dyDescent="0.35">
      <c r="B11" s="18" t="s">
        <v>234</v>
      </c>
      <c r="C11" s="17">
        <v>0.201010847220573</v>
      </c>
      <c r="D11" s="17">
        <v>0.207579891302443</v>
      </c>
      <c r="E11" s="17">
        <v>0.19662781351276001</v>
      </c>
      <c r="F11" s="17"/>
      <c r="G11" s="17">
        <v>0.20975769219606599</v>
      </c>
      <c r="H11" s="17">
        <v>0.220079893072681</v>
      </c>
      <c r="I11" s="17">
        <v>0.17571072136795299</v>
      </c>
      <c r="J11" s="17"/>
      <c r="K11" s="17">
        <v>0.221451497715492</v>
      </c>
      <c r="L11" s="17">
        <v>0.20964242313035</v>
      </c>
      <c r="M11" s="17">
        <v>0.20899925671424699</v>
      </c>
      <c r="N11" s="17">
        <v>0.141842191522877</v>
      </c>
      <c r="O11" s="17">
        <v>0.26323275013122899</v>
      </c>
      <c r="P11" s="17">
        <v>0.238544383371359</v>
      </c>
      <c r="Q11" s="17">
        <v>0.18752188196156799</v>
      </c>
      <c r="R11" s="17">
        <v>0.18836099070024301</v>
      </c>
      <c r="S11" s="17">
        <v>0.13483741205680499</v>
      </c>
      <c r="T11" s="17">
        <v>0.25108613674452801</v>
      </c>
      <c r="U11" s="17">
        <v>0.153377040330925</v>
      </c>
      <c r="V11" s="17">
        <v>0.191318313797918</v>
      </c>
      <c r="W11" s="17"/>
      <c r="X11" s="17">
        <v>0.21669137230322499</v>
      </c>
      <c r="Y11" s="17">
        <v>0.202637292013127</v>
      </c>
      <c r="Z11" s="17">
        <v>0.171355650075696</v>
      </c>
      <c r="AA11" s="17">
        <v>0.23379405980655399</v>
      </c>
      <c r="AB11" s="17">
        <v>0.36084890533544101</v>
      </c>
      <c r="AC11" s="17"/>
      <c r="AD11" s="17">
        <v>0.210796035492997</v>
      </c>
    </row>
    <row r="12" spans="2:30" x14ac:dyDescent="0.35">
      <c r="B12" s="18" t="s">
        <v>235</v>
      </c>
      <c r="C12" s="17">
        <v>0.10361115690716501</v>
      </c>
      <c r="D12" s="17">
        <v>8.4840636926443905E-2</v>
      </c>
      <c r="E12" s="17">
        <v>0.12383364172184</v>
      </c>
      <c r="F12" s="17"/>
      <c r="G12" s="17">
        <v>0.13059436233025801</v>
      </c>
      <c r="H12" s="17">
        <v>0.117244375752685</v>
      </c>
      <c r="I12" s="17">
        <v>6.7324037997769606E-2</v>
      </c>
      <c r="J12" s="17"/>
      <c r="K12" s="17">
        <v>9.2605948170489796E-2</v>
      </c>
      <c r="L12" s="17">
        <v>0.13097732491193001</v>
      </c>
      <c r="M12" s="17">
        <v>5.3891656953154503E-2</v>
      </c>
      <c r="N12" s="17">
        <v>0.114099018368937</v>
      </c>
      <c r="O12" s="17">
        <v>5.7501048090623501E-2</v>
      </c>
      <c r="P12" s="17">
        <v>0.109475536586865</v>
      </c>
      <c r="Q12" s="17">
        <v>0.10247852136510301</v>
      </c>
      <c r="R12" s="17">
        <v>6.3514575895876502E-2</v>
      </c>
      <c r="S12" s="17">
        <v>0.112812230236151</v>
      </c>
      <c r="T12" s="17">
        <v>0.129589502721597</v>
      </c>
      <c r="U12" s="17">
        <v>0.149739538230097</v>
      </c>
      <c r="V12" s="17">
        <v>0.12087845142878299</v>
      </c>
      <c r="W12" s="17"/>
      <c r="X12" s="17">
        <v>9.5378126108101993E-2</v>
      </c>
      <c r="Y12" s="17">
        <v>0.109235597729073</v>
      </c>
      <c r="Z12" s="17">
        <v>8.7468281955653496E-2</v>
      </c>
      <c r="AA12" s="17">
        <v>0.1050715177278</v>
      </c>
      <c r="AB12" s="17">
        <v>0</v>
      </c>
      <c r="AC12" s="17"/>
      <c r="AD12" s="17">
        <v>0.1062602031664</v>
      </c>
    </row>
    <row r="13" spans="2:30" x14ac:dyDescent="0.35">
      <c r="B13" s="18" t="s">
        <v>236</v>
      </c>
      <c r="C13" s="17">
        <v>2.7159882514549101E-2</v>
      </c>
      <c r="D13" s="17">
        <v>3.6148446340987801E-2</v>
      </c>
      <c r="E13" s="17">
        <v>1.8232201117668899E-2</v>
      </c>
      <c r="F13" s="17"/>
      <c r="G13" s="17">
        <v>2.45657325004674E-2</v>
      </c>
      <c r="H13" s="17">
        <v>3.75638024292414E-2</v>
      </c>
      <c r="I13" s="17">
        <v>1.9823409394611999E-2</v>
      </c>
      <c r="J13" s="17"/>
      <c r="K13" s="17">
        <v>2.48865659117148E-2</v>
      </c>
      <c r="L13" s="17">
        <v>8.3741232813874193E-3</v>
      </c>
      <c r="M13" s="17">
        <v>5.0356186326724499E-2</v>
      </c>
      <c r="N13" s="17">
        <v>1.8807822057736599E-2</v>
      </c>
      <c r="O13" s="17">
        <v>0</v>
      </c>
      <c r="P13" s="17">
        <v>3.91138826663361E-2</v>
      </c>
      <c r="Q13" s="17">
        <v>3.4715926276743303E-2</v>
      </c>
      <c r="R13" s="17">
        <v>7.42364762122735E-2</v>
      </c>
      <c r="S13" s="17">
        <v>3.4633265269842402E-2</v>
      </c>
      <c r="T13" s="17">
        <v>1.6478927272078898E-2</v>
      </c>
      <c r="U13" s="17">
        <v>4.4689547619987897E-2</v>
      </c>
      <c r="V13" s="17">
        <v>0</v>
      </c>
      <c r="W13" s="17"/>
      <c r="X13" s="17">
        <v>4.2374307515121397E-2</v>
      </c>
      <c r="Y13" s="17">
        <v>2.1048260710428399E-2</v>
      </c>
      <c r="Z13" s="17">
        <v>2.8960167321493899E-2</v>
      </c>
      <c r="AA13" s="17">
        <v>1.6570043932344201E-2</v>
      </c>
      <c r="AB13" s="17">
        <v>0</v>
      </c>
      <c r="AC13" s="17"/>
      <c r="AD13" s="17">
        <v>2.9311957699918401E-2</v>
      </c>
    </row>
    <row r="14" spans="2:30" x14ac:dyDescent="0.35">
      <c r="B14" s="18" t="s">
        <v>182</v>
      </c>
      <c r="C14" s="17">
        <v>5.1508381116347403E-2</v>
      </c>
      <c r="D14" s="17">
        <v>5.8098232810822499E-2</v>
      </c>
      <c r="E14" s="17">
        <v>4.38631230327131E-2</v>
      </c>
      <c r="F14" s="17"/>
      <c r="G14" s="17">
        <v>6.7419622968735493E-2</v>
      </c>
      <c r="H14" s="17">
        <v>5.6881339627033199E-2</v>
      </c>
      <c r="I14" s="17">
        <v>3.2574603509047402E-2</v>
      </c>
      <c r="J14" s="17"/>
      <c r="K14" s="17">
        <v>4.6631533494620299E-2</v>
      </c>
      <c r="L14" s="17">
        <v>8.5728793573063997E-2</v>
      </c>
      <c r="M14" s="17">
        <v>6.7933596161364906E-2</v>
      </c>
      <c r="N14" s="17">
        <v>7.1683963634935996E-2</v>
      </c>
      <c r="O14" s="17">
        <v>2.7362047147709099E-2</v>
      </c>
      <c r="P14" s="17">
        <v>4.0931767834378199E-2</v>
      </c>
      <c r="Q14" s="17">
        <v>2.4101611388663201E-2</v>
      </c>
      <c r="R14" s="17">
        <v>9.6334790969643896E-2</v>
      </c>
      <c r="S14" s="17">
        <v>3.6344487967821699E-2</v>
      </c>
      <c r="T14" s="17">
        <v>2.9337202691492498E-2</v>
      </c>
      <c r="U14" s="17">
        <v>3.6517936015358098E-2</v>
      </c>
      <c r="V14" s="17">
        <v>7.2239509570934293E-2</v>
      </c>
      <c r="W14" s="17"/>
      <c r="X14" s="17">
        <v>7.4682602482309901E-2</v>
      </c>
      <c r="Y14" s="17">
        <v>4.7861080442079103E-2</v>
      </c>
      <c r="Z14" s="17">
        <v>3.18666623592848E-2</v>
      </c>
      <c r="AA14" s="17">
        <v>1.9696270364853798E-2</v>
      </c>
      <c r="AB14" s="17">
        <v>0</v>
      </c>
      <c r="AC14" s="17"/>
      <c r="AD14" s="17">
        <v>4.1252791201225499E-2</v>
      </c>
    </row>
    <row r="15" spans="2:30" x14ac:dyDescent="0.35">
      <c r="B15" s="18" t="s">
        <v>237</v>
      </c>
      <c r="C15" s="21">
        <v>0.61670973224136605</v>
      </c>
      <c r="D15" s="21">
        <v>0.61333279261930296</v>
      </c>
      <c r="E15" s="21">
        <v>0.617443220615018</v>
      </c>
      <c r="F15" s="21"/>
      <c r="G15" s="21">
        <v>0.56766259000447306</v>
      </c>
      <c r="H15" s="21">
        <v>0.568230589118359</v>
      </c>
      <c r="I15" s="21">
        <v>0.70456722773061797</v>
      </c>
      <c r="J15" s="21"/>
      <c r="K15" s="21">
        <v>0.61442445470768203</v>
      </c>
      <c r="L15" s="21">
        <v>0.56527733510326905</v>
      </c>
      <c r="M15" s="21">
        <v>0.61881930384450901</v>
      </c>
      <c r="N15" s="21">
        <v>0.65356700441551396</v>
      </c>
      <c r="O15" s="21">
        <v>0.65190415463043805</v>
      </c>
      <c r="P15" s="21">
        <v>0.571934429541061</v>
      </c>
      <c r="Q15" s="21">
        <v>0.65118205900792303</v>
      </c>
      <c r="R15" s="21">
        <v>0.57755316622196295</v>
      </c>
      <c r="S15" s="21">
        <v>0.68137260446937997</v>
      </c>
      <c r="T15" s="21">
        <v>0.57350823057030298</v>
      </c>
      <c r="U15" s="21">
        <v>0.61567593780363195</v>
      </c>
      <c r="V15" s="21">
        <v>0.61556372520236502</v>
      </c>
      <c r="W15" s="21"/>
      <c r="X15" s="21">
        <v>0.57087359159124096</v>
      </c>
      <c r="Y15" s="21">
        <v>0.61921776910529203</v>
      </c>
      <c r="Z15" s="21">
        <v>0.68034923828787197</v>
      </c>
      <c r="AA15" s="21">
        <v>0.62486810816844796</v>
      </c>
      <c r="AB15" s="21">
        <v>0.63915109466455899</v>
      </c>
      <c r="AC15" s="21"/>
      <c r="AD15" s="21">
        <v>0.61237901243945903</v>
      </c>
    </row>
    <row r="16" spans="2:30" x14ac:dyDescent="0.35">
      <c r="B16" s="18" t="s">
        <v>238</v>
      </c>
      <c r="C16" s="21">
        <v>0.130771039421714</v>
      </c>
      <c r="D16" s="21">
        <v>0.120989083267432</v>
      </c>
      <c r="E16" s="21">
        <v>0.14206584283950899</v>
      </c>
      <c r="F16" s="21"/>
      <c r="G16" s="21">
        <v>0.15516009483072499</v>
      </c>
      <c r="H16" s="21">
        <v>0.15480817818192699</v>
      </c>
      <c r="I16" s="21">
        <v>8.7147447392381602E-2</v>
      </c>
      <c r="J16" s="21"/>
      <c r="K16" s="21">
        <v>0.117492514082205</v>
      </c>
      <c r="L16" s="21">
        <v>0.13935144819331799</v>
      </c>
      <c r="M16" s="21">
        <v>0.104247843279879</v>
      </c>
      <c r="N16" s="21">
        <v>0.132906840426673</v>
      </c>
      <c r="O16" s="21">
        <v>5.7501048090623501E-2</v>
      </c>
      <c r="P16" s="21">
        <v>0.14858941925320099</v>
      </c>
      <c r="Q16" s="21">
        <v>0.13719444764184599</v>
      </c>
      <c r="R16" s="21">
        <v>0.13775105210815</v>
      </c>
      <c r="S16" s="21">
        <v>0.14744549550599301</v>
      </c>
      <c r="T16" s="21">
        <v>0.146068429993676</v>
      </c>
      <c r="U16" s="21">
        <v>0.194429085850085</v>
      </c>
      <c r="V16" s="21">
        <v>0.12087845142878299</v>
      </c>
      <c r="W16" s="21"/>
      <c r="X16" s="21">
        <v>0.13775243362322301</v>
      </c>
      <c r="Y16" s="21">
        <v>0.13028385843950199</v>
      </c>
      <c r="Z16" s="21">
        <v>0.116428449277147</v>
      </c>
      <c r="AA16" s="21">
        <v>0.121641561660144</v>
      </c>
      <c r="AB16" s="21">
        <v>0</v>
      </c>
      <c r="AC16" s="21"/>
      <c r="AD16" s="21">
        <v>0.13557216086631799</v>
      </c>
    </row>
    <row r="17" spans="2:30" x14ac:dyDescent="0.35">
      <c r="B17" s="18" t="s">
        <v>161</v>
      </c>
      <c r="C17" s="22">
        <v>0.48593869281965202</v>
      </c>
      <c r="D17" s="22">
        <v>0.492343709351871</v>
      </c>
      <c r="E17" s="22">
        <v>0.47537737777550898</v>
      </c>
      <c r="F17" s="22"/>
      <c r="G17" s="22">
        <v>0.41250249517374699</v>
      </c>
      <c r="H17" s="22">
        <v>0.41342241093643201</v>
      </c>
      <c r="I17" s="22">
        <v>0.61741978033823597</v>
      </c>
      <c r="J17" s="22"/>
      <c r="K17" s="22">
        <v>0.49693194062547802</v>
      </c>
      <c r="L17" s="22">
        <v>0.42592588690995098</v>
      </c>
      <c r="M17" s="22">
        <v>0.51457146056462999</v>
      </c>
      <c r="N17" s="22">
        <v>0.52066016398883996</v>
      </c>
      <c r="O17" s="22">
        <v>0.59440310653981498</v>
      </c>
      <c r="P17" s="22">
        <v>0.42334501028785998</v>
      </c>
      <c r="Q17" s="22">
        <v>0.51398761136607696</v>
      </c>
      <c r="R17" s="22">
        <v>0.43980211411381298</v>
      </c>
      <c r="S17" s="22">
        <v>0.53392710896338702</v>
      </c>
      <c r="T17" s="22">
        <v>0.427439800576627</v>
      </c>
      <c r="U17" s="22">
        <v>0.421246851953547</v>
      </c>
      <c r="V17" s="22">
        <v>0.49468527377358201</v>
      </c>
      <c r="W17" s="22"/>
      <c r="X17" s="22">
        <v>0.43312115796801798</v>
      </c>
      <c r="Y17" s="22">
        <v>0.48893391066579001</v>
      </c>
      <c r="Z17" s="22">
        <v>0.56392078901072495</v>
      </c>
      <c r="AA17" s="22">
        <v>0.50322654650830401</v>
      </c>
      <c r="AB17" s="22">
        <v>0.63915109466455899</v>
      </c>
      <c r="AC17" s="22"/>
      <c r="AD17" s="22">
        <v>0.47680685157314001</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D22"/>
  <sheetViews>
    <sheetView showGridLines="0" workbookViewId="0">
      <pane xSplit="2" topLeftCell="K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242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232</v>
      </c>
      <c r="C9" s="17">
        <v>0.40784195118767003</v>
      </c>
      <c r="D9" s="17">
        <v>0.39848528735802102</v>
      </c>
      <c r="E9" s="17">
        <v>0.41423028487559899</v>
      </c>
      <c r="F9" s="17"/>
      <c r="G9" s="17">
        <v>0.44221875940776201</v>
      </c>
      <c r="H9" s="17">
        <v>0.37634007706943901</v>
      </c>
      <c r="I9" s="17">
        <v>0.40677173514259601</v>
      </c>
      <c r="J9" s="17"/>
      <c r="K9" s="17">
        <v>0.45448458422064703</v>
      </c>
      <c r="L9" s="17">
        <v>0.43616191614781702</v>
      </c>
      <c r="M9" s="17">
        <v>0.39955894445777301</v>
      </c>
      <c r="N9" s="17">
        <v>0.40063206765461001</v>
      </c>
      <c r="O9" s="17">
        <v>0.37082522624928399</v>
      </c>
      <c r="P9" s="17">
        <v>0.306128728872883</v>
      </c>
      <c r="Q9" s="17">
        <v>0.41474913069451202</v>
      </c>
      <c r="R9" s="17">
        <v>0.37679474201247098</v>
      </c>
      <c r="S9" s="17">
        <v>0.39729644983476298</v>
      </c>
      <c r="T9" s="17">
        <v>0.47418988934460699</v>
      </c>
      <c r="U9" s="17">
        <v>0.45686567572549303</v>
      </c>
      <c r="V9" s="17">
        <v>0.322955079374249</v>
      </c>
      <c r="W9" s="17"/>
      <c r="X9" s="17">
        <v>0.36666566423236002</v>
      </c>
      <c r="Y9" s="17">
        <v>0.430272048148505</v>
      </c>
      <c r="Z9" s="17">
        <v>0.40049424307293502</v>
      </c>
      <c r="AA9" s="17">
        <v>0.33382168705870002</v>
      </c>
      <c r="AB9" s="17">
        <v>0.69405943285823901</v>
      </c>
      <c r="AC9" s="17"/>
      <c r="AD9" s="17">
        <v>0.40330341103329298</v>
      </c>
    </row>
    <row r="10" spans="2:30" x14ac:dyDescent="0.35">
      <c r="B10" s="18" t="s">
        <v>233</v>
      </c>
      <c r="C10" s="17">
        <v>0.36245880441384798</v>
      </c>
      <c r="D10" s="17">
        <v>0.35427854694665301</v>
      </c>
      <c r="E10" s="17">
        <v>0.37327196144615998</v>
      </c>
      <c r="F10" s="17"/>
      <c r="G10" s="17">
        <v>0.33893943094908902</v>
      </c>
      <c r="H10" s="17">
        <v>0.383903761582711</v>
      </c>
      <c r="I10" s="17">
        <v>0.36329033571693498</v>
      </c>
      <c r="J10" s="17"/>
      <c r="K10" s="17">
        <v>0.366543734817664</v>
      </c>
      <c r="L10" s="17">
        <v>0.34160768647668999</v>
      </c>
      <c r="M10" s="17">
        <v>0.40925793422279799</v>
      </c>
      <c r="N10" s="17">
        <v>0.21785040923450799</v>
      </c>
      <c r="O10" s="17">
        <v>0.35297556327045099</v>
      </c>
      <c r="P10" s="17">
        <v>0.42039359348041899</v>
      </c>
      <c r="Q10" s="17">
        <v>0.38955096340398199</v>
      </c>
      <c r="R10" s="17">
        <v>0.39018375505717801</v>
      </c>
      <c r="S10" s="17">
        <v>0.40857431163818198</v>
      </c>
      <c r="T10" s="17">
        <v>0.34226751805842898</v>
      </c>
      <c r="U10" s="17">
        <v>0.33930208837018899</v>
      </c>
      <c r="V10" s="17">
        <v>0.37382597884360402</v>
      </c>
      <c r="W10" s="17"/>
      <c r="X10" s="17">
        <v>0.36855432492218998</v>
      </c>
      <c r="Y10" s="17">
        <v>0.36940460959775601</v>
      </c>
      <c r="Z10" s="17">
        <v>0.35208596362574102</v>
      </c>
      <c r="AA10" s="17">
        <v>0.36402446820765699</v>
      </c>
      <c r="AB10" s="17">
        <v>0.16461955775866599</v>
      </c>
      <c r="AC10" s="17"/>
      <c r="AD10" s="17">
        <v>0.35729390077406098</v>
      </c>
    </row>
    <row r="11" spans="2:30" ht="29" x14ac:dyDescent="0.35">
      <c r="B11" s="18" t="s">
        <v>234</v>
      </c>
      <c r="C11" s="17">
        <v>0.110654267622633</v>
      </c>
      <c r="D11" s="17">
        <v>0.123892841284185</v>
      </c>
      <c r="E11" s="17">
        <v>9.7118322533658E-2</v>
      </c>
      <c r="F11" s="17"/>
      <c r="G11" s="17">
        <v>9.7911288489319404E-2</v>
      </c>
      <c r="H11" s="17">
        <v>0.11018936749151501</v>
      </c>
      <c r="I11" s="17">
        <v>0.122271184100864</v>
      </c>
      <c r="J11" s="17"/>
      <c r="K11" s="17">
        <v>7.2034274611238097E-2</v>
      </c>
      <c r="L11" s="17">
        <v>9.5718009948266194E-2</v>
      </c>
      <c r="M11" s="17">
        <v>9.95963011564336E-2</v>
      </c>
      <c r="N11" s="17">
        <v>0.16507923380496201</v>
      </c>
      <c r="O11" s="17">
        <v>0.169723598189361</v>
      </c>
      <c r="P11" s="17">
        <v>0.14478662283407001</v>
      </c>
      <c r="Q11" s="17">
        <v>0.13877719202278399</v>
      </c>
      <c r="R11" s="17">
        <v>9.0988706756435195E-2</v>
      </c>
      <c r="S11" s="17">
        <v>6.4912724674882294E-2</v>
      </c>
      <c r="T11" s="17">
        <v>0.115579422939087</v>
      </c>
      <c r="U11" s="17">
        <v>8.8166950277534406E-2</v>
      </c>
      <c r="V11" s="17">
        <v>0.112525825696122</v>
      </c>
      <c r="W11" s="17"/>
      <c r="X11" s="17">
        <v>0.14898196128104699</v>
      </c>
      <c r="Y11" s="17">
        <v>7.9258578097297999E-2</v>
      </c>
      <c r="Z11" s="17">
        <v>0.15097719432839499</v>
      </c>
      <c r="AA11" s="17">
        <v>0.15192466805177199</v>
      </c>
      <c r="AB11" s="17">
        <v>0</v>
      </c>
      <c r="AC11" s="17"/>
      <c r="AD11" s="17">
        <v>0.11507212164070101</v>
      </c>
    </row>
    <row r="12" spans="2:30" x14ac:dyDescent="0.35">
      <c r="B12" s="18" t="s">
        <v>235</v>
      </c>
      <c r="C12" s="17">
        <v>4.61001370894445E-2</v>
      </c>
      <c r="D12" s="17">
        <v>4.7601988252264998E-2</v>
      </c>
      <c r="E12" s="17">
        <v>4.5559439575319702E-2</v>
      </c>
      <c r="F12" s="17"/>
      <c r="G12" s="17">
        <v>4.7658933531951997E-2</v>
      </c>
      <c r="H12" s="17">
        <v>5.0745255421959103E-2</v>
      </c>
      <c r="I12" s="17">
        <v>4.04392331916896E-2</v>
      </c>
      <c r="J12" s="17"/>
      <c r="K12" s="17">
        <v>4.3706498438413302E-2</v>
      </c>
      <c r="L12" s="17">
        <v>7.2853272567047794E-2</v>
      </c>
      <c r="M12" s="17">
        <v>1.9001681878185399E-2</v>
      </c>
      <c r="N12" s="17">
        <v>0.107165047127665</v>
      </c>
      <c r="O12" s="17">
        <v>1.6422365519503199E-2</v>
      </c>
      <c r="P12" s="17">
        <v>4.0761419040367702E-2</v>
      </c>
      <c r="Q12" s="17">
        <v>3.4144810135532201E-2</v>
      </c>
      <c r="R12" s="17">
        <v>2.0879374387205898E-2</v>
      </c>
      <c r="S12" s="17">
        <v>3.53789335452495E-2</v>
      </c>
      <c r="T12" s="17">
        <v>3.7648451062561199E-2</v>
      </c>
      <c r="U12" s="17">
        <v>5.7011699928156502E-2</v>
      </c>
      <c r="V12" s="17">
        <v>4.2440882440816903E-2</v>
      </c>
      <c r="W12" s="17"/>
      <c r="X12" s="17">
        <v>3.77657058488595E-2</v>
      </c>
      <c r="Y12" s="17">
        <v>5.6053640304971002E-2</v>
      </c>
      <c r="Z12" s="17">
        <v>3.4842697875362101E-2</v>
      </c>
      <c r="AA12" s="17">
        <v>2.5742273383930502E-2</v>
      </c>
      <c r="AB12" s="17">
        <v>0</v>
      </c>
      <c r="AC12" s="17"/>
      <c r="AD12" s="17">
        <v>5.7580999099590802E-2</v>
      </c>
    </row>
    <row r="13" spans="2:30" x14ac:dyDescent="0.35">
      <c r="B13" s="18" t="s">
        <v>236</v>
      </c>
      <c r="C13" s="17">
        <v>2.3165300776208701E-2</v>
      </c>
      <c r="D13" s="17">
        <v>2.42953257252333E-2</v>
      </c>
      <c r="E13" s="17">
        <v>2.2494847178145198E-2</v>
      </c>
      <c r="F13" s="17"/>
      <c r="G13" s="17">
        <v>2.26310932642543E-2</v>
      </c>
      <c r="H13" s="17">
        <v>1.7000929773701899E-2</v>
      </c>
      <c r="I13" s="17">
        <v>2.93305902661255E-2</v>
      </c>
      <c r="J13" s="17"/>
      <c r="K13" s="17">
        <v>1.8231705549021999E-2</v>
      </c>
      <c r="L13" s="17">
        <v>1.49982725557063E-2</v>
      </c>
      <c r="M13" s="17">
        <v>1.9001681878185399E-2</v>
      </c>
      <c r="N13" s="17">
        <v>2.0371618779215801E-2</v>
      </c>
      <c r="O13" s="17">
        <v>4.4903378748458601E-2</v>
      </c>
      <c r="P13" s="17">
        <v>3.8421172692359999E-2</v>
      </c>
      <c r="Q13" s="17">
        <v>1.29306223381242E-2</v>
      </c>
      <c r="R13" s="17">
        <v>2.4818630817065899E-2</v>
      </c>
      <c r="S13" s="17">
        <v>1.7573341949293299E-2</v>
      </c>
      <c r="T13" s="17">
        <v>1.38357913232362E-2</v>
      </c>
      <c r="U13" s="17">
        <v>2.2135649683268199E-2</v>
      </c>
      <c r="V13" s="17">
        <v>7.6012724074274604E-2</v>
      </c>
      <c r="W13" s="17"/>
      <c r="X13" s="17">
        <v>3.0220375870069999E-2</v>
      </c>
      <c r="Y13" s="17">
        <v>1.26233279286925E-2</v>
      </c>
      <c r="Z13" s="17">
        <v>1.2594186143256299E-2</v>
      </c>
      <c r="AA13" s="17">
        <v>0.10479063293308701</v>
      </c>
      <c r="AB13" s="17">
        <v>0.141321009383095</v>
      </c>
      <c r="AC13" s="17"/>
      <c r="AD13" s="17">
        <v>2.72132516125267E-2</v>
      </c>
    </row>
    <row r="14" spans="2:30" x14ac:dyDescent="0.35">
      <c r="B14" s="18" t="s">
        <v>182</v>
      </c>
      <c r="C14" s="17">
        <v>4.9779538910195098E-2</v>
      </c>
      <c r="D14" s="17">
        <v>5.14460104336429E-2</v>
      </c>
      <c r="E14" s="17">
        <v>4.7325144391118401E-2</v>
      </c>
      <c r="F14" s="17"/>
      <c r="G14" s="17">
        <v>5.0640494357623897E-2</v>
      </c>
      <c r="H14" s="17">
        <v>6.1820608660674299E-2</v>
      </c>
      <c r="I14" s="17">
        <v>3.7896921581789797E-2</v>
      </c>
      <c r="J14" s="17"/>
      <c r="K14" s="17">
        <v>4.4999202363015099E-2</v>
      </c>
      <c r="L14" s="17">
        <v>3.8660842304472698E-2</v>
      </c>
      <c r="M14" s="17">
        <v>5.3583456406624902E-2</v>
      </c>
      <c r="N14" s="17">
        <v>8.8901623399038704E-2</v>
      </c>
      <c r="O14" s="17">
        <v>4.51498680229412E-2</v>
      </c>
      <c r="P14" s="17">
        <v>4.9508463079899298E-2</v>
      </c>
      <c r="Q14" s="17">
        <v>9.8472814050659298E-3</v>
      </c>
      <c r="R14" s="17">
        <v>9.6334790969643896E-2</v>
      </c>
      <c r="S14" s="17">
        <v>7.6264238357628994E-2</v>
      </c>
      <c r="T14" s="17">
        <v>1.6478927272078898E-2</v>
      </c>
      <c r="U14" s="17">
        <v>3.6517936015358098E-2</v>
      </c>
      <c r="V14" s="17">
        <v>7.2239509570934293E-2</v>
      </c>
      <c r="W14" s="17"/>
      <c r="X14" s="17">
        <v>4.7811967845473001E-2</v>
      </c>
      <c r="Y14" s="17">
        <v>5.2387795922777397E-2</v>
      </c>
      <c r="Z14" s="17">
        <v>4.90057149543109E-2</v>
      </c>
      <c r="AA14" s="17">
        <v>1.9696270364853798E-2</v>
      </c>
      <c r="AB14" s="17">
        <v>0</v>
      </c>
      <c r="AC14" s="17"/>
      <c r="AD14" s="17">
        <v>3.9536315839827398E-2</v>
      </c>
    </row>
    <row r="15" spans="2:30" x14ac:dyDescent="0.35">
      <c r="B15" s="18" t="s">
        <v>237</v>
      </c>
      <c r="C15" s="21">
        <v>0.770300755601519</v>
      </c>
      <c r="D15" s="21">
        <v>0.75276383430467297</v>
      </c>
      <c r="E15" s="21">
        <v>0.78750224632175903</v>
      </c>
      <c r="F15" s="21"/>
      <c r="G15" s="21">
        <v>0.78115819035684997</v>
      </c>
      <c r="H15" s="21">
        <v>0.76024383865214995</v>
      </c>
      <c r="I15" s="21">
        <v>0.77006207085953104</v>
      </c>
      <c r="J15" s="21"/>
      <c r="K15" s="21">
        <v>0.82102831903831097</v>
      </c>
      <c r="L15" s="21">
        <v>0.77776960262450701</v>
      </c>
      <c r="M15" s="21">
        <v>0.80881687868057095</v>
      </c>
      <c r="N15" s="21">
        <v>0.61848247688911795</v>
      </c>
      <c r="O15" s="21">
        <v>0.72380078951973603</v>
      </c>
      <c r="P15" s="21">
        <v>0.72652232235330305</v>
      </c>
      <c r="Q15" s="21">
        <v>0.80430009409849301</v>
      </c>
      <c r="R15" s="21">
        <v>0.76697849706964905</v>
      </c>
      <c r="S15" s="21">
        <v>0.80587076147294601</v>
      </c>
      <c r="T15" s="21">
        <v>0.81645740740303696</v>
      </c>
      <c r="U15" s="21">
        <v>0.79616776409568302</v>
      </c>
      <c r="V15" s="21">
        <v>0.69678105821785197</v>
      </c>
      <c r="W15" s="21"/>
      <c r="X15" s="21">
        <v>0.73521998915455</v>
      </c>
      <c r="Y15" s="21">
        <v>0.79967665774626095</v>
      </c>
      <c r="Z15" s="21">
        <v>0.75258020669867498</v>
      </c>
      <c r="AA15" s="21">
        <v>0.69784615526635696</v>
      </c>
      <c r="AB15" s="21">
        <v>0.858678990616905</v>
      </c>
      <c r="AC15" s="21"/>
      <c r="AD15" s="21">
        <v>0.76059731180735402</v>
      </c>
    </row>
    <row r="16" spans="2:30" x14ac:dyDescent="0.35">
      <c r="B16" s="18" t="s">
        <v>238</v>
      </c>
      <c r="C16" s="21">
        <v>6.9265437865653201E-2</v>
      </c>
      <c r="D16" s="21">
        <v>7.1897313977498406E-2</v>
      </c>
      <c r="E16" s="21">
        <v>6.8054286753464893E-2</v>
      </c>
      <c r="F16" s="21"/>
      <c r="G16" s="21">
        <v>7.0290026796206301E-2</v>
      </c>
      <c r="H16" s="21">
        <v>6.7746185195661002E-2</v>
      </c>
      <c r="I16" s="21">
        <v>6.97698234578151E-2</v>
      </c>
      <c r="J16" s="21"/>
      <c r="K16" s="21">
        <v>6.1938203987435297E-2</v>
      </c>
      <c r="L16" s="21">
        <v>8.7851545122754102E-2</v>
      </c>
      <c r="M16" s="21">
        <v>3.8003363756370798E-2</v>
      </c>
      <c r="N16" s="21">
        <v>0.12753666590688101</v>
      </c>
      <c r="O16" s="21">
        <v>6.13257442679618E-2</v>
      </c>
      <c r="P16" s="21">
        <v>7.9182591732727695E-2</v>
      </c>
      <c r="Q16" s="21">
        <v>4.7075432473656399E-2</v>
      </c>
      <c r="R16" s="21">
        <v>4.5698005204271801E-2</v>
      </c>
      <c r="S16" s="21">
        <v>5.2952275494542803E-2</v>
      </c>
      <c r="T16" s="21">
        <v>5.14842423857974E-2</v>
      </c>
      <c r="U16" s="21">
        <v>7.9147349611424694E-2</v>
      </c>
      <c r="V16" s="21">
        <v>0.118453606515092</v>
      </c>
      <c r="W16" s="21"/>
      <c r="X16" s="21">
        <v>6.7986081718929503E-2</v>
      </c>
      <c r="Y16" s="21">
        <v>6.8676968233663496E-2</v>
      </c>
      <c r="Z16" s="21">
        <v>4.7436884018618397E-2</v>
      </c>
      <c r="AA16" s="21">
        <v>0.130532906317017</v>
      </c>
      <c r="AB16" s="21">
        <v>0.141321009383095</v>
      </c>
      <c r="AC16" s="21"/>
      <c r="AD16" s="21">
        <v>8.4794250712117505E-2</v>
      </c>
    </row>
    <row r="17" spans="2:30" x14ac:dyDescent="0.35">
      <c r="B17" s="18" t="s">
        <v>161</v>
      </c>
      <c r="C17" s="22">
        <v>0.70103531773586603</v>
      </c>
      <c r="D17" s="22">
        <v>0.68086652032717498</v>
      </c>
      <c r="E17" s="22">
        <v>0.71944795956829399</v>
      </c>
      <c r="F17" s="22"/>
      <c r="G17" s="22">
        <v>0.71086816356064397</v>
      </c>
      <c r="H17" s="22">
        <v>0.69249765345648895</v>
      </c>
      <c r="I17" s="22">
        <v>0.70029224740171603</v>
      </c>
      <c r="J17" s="22"/>
      <c r="K17" s="22">
        <v>0.75909011505087598</v>
      </c>
      <c r="L17" s="22">
        <v>0.68991805750175295</v>
      </c>
      <c r="M17" s="22">
        <v>0.77081351492420003</v>
      </c>
      <c r="N17" s="22">
        <v>0.490945810982237</v>
      </c>
      <c r="O17" s="22">
        <v>0.66247504525177403</v>
      </c>
      <c r="P17" s="22">
        <v>0.64733973062057504</v>
      </c>
      <c r="Q17" s="22">
        <v>0.75722466162483704</v>
      </c>
      <c r="R17" s="22">
        <v>0.72128049186537702</v>
      </c>
      <c r="S17" s="22">
        <v>0.75291848597840305</v>
      </c>
      <c r="T17" s="22">
        <v>0.764973165017239</v>
      </c>
      <c r="U17" s="22">
        <v>0.71702041448425802</v>
      </c>
      <c r="V17" s="22">
        <v>0.57832745170276101</v>
      </c>
      <c r="W17" s="22"/>
      <c r="X17" s="22">
        <v>0.66723390743562105</v>
      </c>
      <c r="Y17" s="22">
        <v>0.73099968951259797</v>
      </c>
      <c r="Z17" s="22">
        <v>0.70514332268005697</v>
      </c>
      <c r="AA17" s="22">
        <v>0.56731324894933999</v>
      </c>
      <c r="AB17" s="22">
        <v>0.71735798123381</v>
      </c>
      <c r="AC17" s="22"/>
      <c r="AD17" s="22">
        <v>0.67580306109523702</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D22"/>
  <sheetViews>
    <sheetView showGridLines="0" workbookViewId="0">
      <pane xSplit="2" topLeftCell="S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243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232</v>
      </c>
      <c r="C9" s="17">
        <v>0.28912807206737501</v>
      </c>
      <c r="D9" s="17">
        <v>0.27642324421599701</v>
      </c>
      <c r="E9" s="17">
        <v>0.304112225534589</v>
      </c>
      <c r="F9" s="17"/>
      <c r="G9" s="17">
        <v>0.28829333658154199</v>
      </c>
      <c r="H9" s="17">
        <v>0.282286966261382</v>
      </c>
      <c r="I9" s="17">
        <v>0.296182550074851</v>
      </c>
      <c r="J9" s="17"/>
      <c r="K9" s="17">
        <v>0.36692603482819403</v>
      </c>
      <c r="L9" s="17">
        <v>0.28912888024727801</v>
      </c>
      <c r="M9" s="17">
        <v>0.279185412486323</v>
      </c>
      <c r="N9" s="17">
        <v>0.20961833394918999</v>
      </c>
      <c r="O9" s="17">
        <v>0.26765761105456798</v>
      </c>
      <c r="P9" s="17">
        <v>0.25288765817681702</v>
      </c>
      <c r="Q9" s="17">
        <v>0.272262145698975</v>
      </c>
      <c r="R9" s="17">
        <v>0.257347813410711</v>
      </c>
      <c r="S9" s="17">
        <v>0.31217072710284599</v>
      </c>
      <c r="T9" s="17">
        <v>0.27232164333110198</v>
      </c>
      <c r="U9" s="17">
        <v>0.35185916811705698</v>
      </c>
      <c r="V9" s="17">
        <v>0.30589525534951201</v>
      </c>
      <c r="W9" s="17"/>
      <c r="X9" s="17">
        <v>0.27951331447927202</v>
      </c>
      <c r="Y9" s="17">
        <v>0.28323756040981002</v>
      </c>
      <c r="Z9" s="17">
        <v>0.297499392594965</v>
      </c>
      <c r="AA9" s="17">
        <v>0.30255237208325703</v>
      </c>
      <c r="AB9" s="17">
        <v>0.52883257637509296</v>
      </c>
      <c r="AC9" s="17"/>
      <c r="AD9" s="17">
        <v>0.29493223318315198</v>
      </c>
    </row>
    <row r="10" spans="2:30" x14ac:dyDescent="0.35">
      <c r="B10" s="18" t="s">
        <v>233</v>
      </c>
      <c r="C10" s="17">
        <v>0.37224726945227499</v>
      </c>
      <c r="D10" s="17">
        <v>0.37660681109022198</v>
      </c>
      <c r="E10" s="17">
        <v>0.371966204211712</v>
      </c>
      <c r="F10" s="17"/>
      <c r="G10" s="17">
        <v>0.35961001975767398</v>
      </c>
      <c r="H10" s="17">
        <v>0.35543108254117001</v>
      </c>
      <c r="I10" s="17">
        <v>0.39888106483197999</v>
      </c>
      <c r="J10" s="17"/>
      <c r="K10" s="17">
        <v>0.372946606502991</v>
      </c>
      <c r="L10" s="17">
        <v>0.35464119975862601</v>
      </c>
      <c r="M10" s="17">
        <v>0.31565852870903699</v>
      </c>
      <c r="N10" s="17">
        <v>0.44640671083800898</v>
      </c>
      <c r="O10" s="17">
        <v>0.39719257467033597</v>
      </c>
      <c r="P10" s="17">
        <v>0.32953563595402502</v>
      </c>
      <c r="Q10" s="17">
        <v>0.420688010226967</v>
      </c>
      <c r="R10" s="17">
        <v>0.47052743492801902</v>
      </c>
      <c r="S10" s="17">
        <v>0.37389584654299701</v>
      </c>
      <c r="T10" s="17">
        <v>0.37034168820841001</v>
      </c>
      <c r="U10" s="17">
        <v>0.276198448963414</v>
      </c>
      <c r="V10" s="17">
        <v>0.333952627332957</v>
      </c>
      <c r="W10" s="17"/>
      <c r="X10" s="17">
        <v>0.32819068002767798</v>
      </c>
      <c r="Y10" s="17">
        <v>0.38806018769191702</v>
      </c>
      <c r="Z10" s="17">
        <v>0.38125063928125003</v>
      </c>
      <c r="AA10" s="17">
        <v>0.44489331031995</v>
      </c>
      <c r="AB10" s="17">
        <v>0.16461955775866599</v>
      </c>
      <c r="AC10" s="17"/>
      <c r="AD10" s="17">
        <v>0.36969580221926002</v>
      </c>
    </row>
    <row r="11" spans="2:30" ht="29" x14ac:dyDescent="0.35">
      <c r="B11" s="18" t="s">
        <v>234</v>
      </c>
      <c r="C11" s="17">
        <v>0.16634480548869299</v>
      </c>
      <c r="D11" s="17">
        <v>0.16873991422586099</v>
      </c>
      <c r="E11" s="17">
        <v>0.16177618177543099</v>
      </c>
      <c r="F11" s="17"/>
      <c r="G11" s="17">
        <v>0.13593196123347701</v>
      </c>
      <c r="H11" s="17">
        <v>0.184146609846144</v>
      </c>
      <c r="I11" s="17">
        <v>0.176594774094149</v>
      </c>
      <c r="J11" s="17"/>
      <c r="K11" s="17">
        <v>0.12661248511074999</v>
      </c>
      <c r="L11" s="17">
        <v>0.21541768797893601</v>
      </c>
      <c r="M11" s="17">
        <v>0.112342008119505</v>
      </c>
      <c r="N11" s="17">
        <v>0.158946306474784</v>
      </c>
      <c r="O11" s="17">
        <v>0.142631061858008</v>
      </c>
      <c r="P11" s="17">
        <v>0.20432158656893901</v>
      </c>
      <c r="Q11" s="17">
        <v>0.15684491949347201</v>
      </c>
      <c r="R11" s="17">
        <v>8.9147814017159294E-2</v>
      </c>
      <c r="S11" s="17">
        <v>0.18481678743465299</v>
      </c>
      <c r="T11" s="17">
        <v>0.22347619473079799</v>
      </c>
      <c r="U11" s="17">
        <v>0.187733550143419</v>
      </c>
      <c r="V11" s="17">
        <v>0.12087845142878299</v>
      </c>
      <c r="W11" s="17"/>
      <c r="X11" s="17">
        <v>0.167612657087476</v>
      </c>
      <c r="Y11" s="17">
        <v>0.16567483850755599</v>
      </c>
      <c r="Z11" s="17">
        <v>0.17201359494073101</v>
      </c>
      <c r="AA11" s="17">
        <v>0.135653370663958</v>
      </c>
      <c r="AB11" s="17">
        <v>0.306547865866241</v>
      </c>
      <c r="AC11" s="17"/>
      <c r="AD11" s="17">
        <v>0.16431027737711101</v>
      </c>
    </row>
    <row r="12" spans="2:30" x14ac:dyDescent="0.35">
      <c r="B12" s="18" t="s">
        <v>235</v>
      </c>
      <c r="C12" s="17">
        <v>9.0814723576741405E-2</v>
      </c>
      <c r="D12" s="17">
        <v>9.1683010975149304E-2</v>
      </c>
      <c r="E12" s="17">
        <v>8.8041712037266295E-2</v>
      </c>
      <c r="F12" s="17"/>
      <c r="G12" s="17">
        <v>0.12781183620627101</v>
      </c>
      <c r="H12" s="17">
        <v>8.6764825322318606E-2</v>
      </c>
      <c r="I12" s="17">
        <v>6.2076597223494602E-2</v>
      </c>
      <c r="J12" s="17"/>
      <c r="K12" s="17">
        <v>6.0933979458820703E-2</v>
      </c>
      <c r="L12" s="17">
        <v>5.6253064625819103E-2</v>
      </c>
      <c r="M12" s="17">
        <v>0.16730148872112899</v>
      </c>
      <c r="N12" s="17">
        <v>0.14584920790106501</v>
      </c>
      <c r="O12" s="17">
        <v>0.134608263767558</v>
      </c>
      <c r="P12" s="17">
        <v>0.13340559717942699</v>
      </c>
      <c r="Q12" s="17">
        <v>0.101460234641803</v>
      </c>
      <c r="R12" s="17">
        <v>4.5290701552163401E-2</v>
      </c>
      <c r="S12" s="17">
        <v>4.2566316234368198E-2</v>
      </c>
      <c r="T12" s="17">
        <v>4.3514521438262198E-2</v>
      </c>
      <c r="U12" s="17">
        <v>8.1073848375590604E-2</v>
      </c>
      <c r="V12" s="17">
        <v>0.12191696030963201</v>
      </c>
      <c r="W12" s="17"/>
      <c r="X12" s="17">
        <v>0.12583966418419501</v>
      </c>
      <c r="Y12" s="17">
        <v>8.4702629652312802E-2</v>
      </c>
      <c r="Z12" s="17">
        <v>7.4215672502037505E-2</v>
      </c>
      <c r="AA12" s="17">
        <v>5.9459387955218698E-2</v>
      </c>
      <c r="AB12" s="17">
        <v>0</v>
      </c>
      <c r="AC12" s="17"/>
      <c r="AD12" s="17">
        <v>9.4188253922890902E-2</v>
      </c>
    </row>
    <row r="13" spans="2:30" x14ac:dyDescent="0.35">
      <c r="B13" s="18" t="s">
        <v>236</v>
      </c>
      <c r="C13" s="17">
        <v>2.80433925733179E-2</v>
      </c>
      <c r="D13" s="17">
        <v>2.6323960723917801E-2</v>
      </c>
      <c r="E13" s="17">
        <v>2.8508076619627301E-2</v>
      </c>
      <c r="F13" s="17"/>
      <c r="G13" s="17">
        <v>2.8550828624385099E-2</v>
      </c>
      <c r="H13" s="17">
        <v>2.83755573151507E-2</v>
      </c>
      <c r="I13" s="17">
        <v>2.7290961470254001E-2</v>
      </c>
      <c r="J13" s="17"/>
      <c r="K13" s="17">
        <v>2.2489149200628899E-2</v>
      </c>
      <c r="L13" s="17">
        <v>1.3828646371983199E-2</v>
      </c>
      <c r="M13" s="17">
        <v>2.84089413910148E-2</v>
      </c>
      <c r="N13" s="17">
        <v>0</v>
      </c>
      <c r="O13" s="17">
        <v>3.05484415018209E-2</v>
      </c>
      <c r="P13" s="17">
        <v>5.0356970699447799E-2</v>
      </c>
      <c r="Q13" s="17">
        <v>2.3876045067106399E-2</v>
      </c>
      <c r="R13" s="17">
        <v>4.6166947798721401E-2</v>
      </c>
      <c r="S13" s="17">
        <v>1.6972411887379701E-2</v>
      </c>
      <c r="T13" s="17">
        <v>5.8365613651091802E-2</v>
      </c>
      <c r="U13" s="17">
        <v>4.4481398701893597E-2</v>
      </c>
      <c r="V13" s="17">
        <v>4.5117196008181398E-2</v>
      </c>
      <c r="W13" s="17"/>
      <c r="X13" s="17">
        <v>3.3525756095970097E-2</v>
      </c>
      <c r="Y13" s="17">
        <v>2.5436697383127E-2</v>
      </c>
      <c r="Z13" s="17">
        <v>2.5516378359624899E-2</v>
      </c>
      <c r="AA13" s="17">
        <v>3.7745288612763203E-2</v>
      </c>
      <c r="AB13" s="17">
        <v>0</v>
      </c>
      <c r="AC13" s="17"/>
      <c r="AD13" s="17">
        <v>3.1273946615069097E-2</v>
      </c>
    </row>
    <row r="14" spans="2:30" x14ac:dyDescent="0.35">
      <c r="B14" s="18" t="s">
        <v>182</v>
      </c>
      <c r="C14" s="17">
        <v>5.3421736841597199E-2</v>
      </c>
      <c r="D14" s="17">
        <v>6.0223058768852998E-2</v>
      </c>
      <c r="E14" s="17">
        <v>4.5595599821373303E-2</v>
      </c>
      <c r="F14" s="17"/>
      <c r="G14" s="17">
        <v>5.98020175966507E-2</v>
      </c>
      <c r="H14" s="17">
        <v>6.2994958713835106E-2</v>
      </c>
      <c r="I14" s="17">
        <v>3.89740523052707E-2</v>
      </c>
      <c r="J14" s="17"/>
      <c r="K14" s="17">
        <v>5.00917448986158E-2</v>
      </c>
      <c r="L14" s="17">
        <v>7.0730521017357703E-2</v>
      </c>
      <c r="M14" s="17">
        <v>9.7103620572991101E-2</v>
      </c>
      <c r="N14" s="17">
        <v>3.9179440836952399E-2</v>
      </c>
      <c r="O14" s="17">
        <v>2.7362047147709099E-2</v>
      </c>
      <c r="P14" s="17">
        <v>2.9492551421343799E-2</v>
      </c>
      <c r="Q14" s="17">
        <v>2.4868644871677399E-2</v>
      </c>
      <c r="R14" s="17">
        <v>9.1519288293225906E-2</v>
      </c>
      <c r="S14" s="17">
        <v>6.9577910797756798E-2</v>
      </c>
      <c r="T14" s="17">
        <v>3.1980338640335199E-2</v>
      </c>
      <c r="U14" s="17">
        <v>5.8653585698626297E-2</v>
      </c>
      <c r="V14" s="17">
        <v>7.2239509570934293E-2</v>
      </c>
      <c r="W14" s="17"/>
      <c r="X14" s="17">
        <v>6.53179281254095E-2</v>
      </c>
      <c r="Y14" s="17">
        <v>5.2888086355276399E-2</v>
      </c>
      <c r="Z14" s="17">
        <v>4.9504322321391701E-2</v>
      </c>
      <c r="AA14" s="17">
        <v>1.9696270364853798E-2</v>
      </c>
      <c r="AB14" s="17">
        <v>0</v>
      </c>
      <c r="AC14" s="17"/>
      <c r="AD14" s="17">
        <v>4.5599486682517301E-2</v>
      </c>
    </row>
    <row r="15" spans="2:30" x14ac:dyDescent="0.35">
      <c r="B15" s="18" t="s">
        <v>237</v>
      </c>
      <c r="C15" s="21">
        <v>0.66137534151965005</v>
      </c>
      <c r="D15" s="21">
        <v>0.65303005530621905</v>
      </c>
      <c r="E15" s="21">
        <v>0.67607842974630195</v>
      </c>
      <c r="F15" s="21"/>
      <c r="G15" s="21">
        <v>0.64790335633921603</v>
      </c>
      <c r="H15" s="21">
        <v>0.63771804880255101</v>
      </c>
      <c r="I15" s="21">
        <v>0.695063614906831</v>
      </c>
      <c r="J15" s="21"/>
      <c r="K15" s="21">
        <v>0.73987264133118502</v>
      </c>
      <c r="L15" s="21">
        <v>0.64377008000590397</v>
      </c>
      <c r="M15" s="21">
        <v>0.59484394119535899</v>
      </c>
      <c r="N15" s="21">
        <v>0.65602504478719903</v>
      </c>
      <c r="O15" s="21">
        <v>0.66485018572490395</v>
      </c>
      <c r="P15" s="21">
        <v>0.58242329413084204</v>
      </c>
      <c r="Q15" s="21">
        <v>0.692950155925942</v>
      </c>
      <c r="R15" s="21">
        <v>0.72787524833872996</v>
      </c>
      <c r="S15" s="21">
        <v>0.686066573645843</v>
      </c>
      <c r="T15" s="21">
        <v>0.64266333153951205</v>
      </c>
      <c r="U15" s="21">
        <v>0.62805761708047103</v>
      </c>
      <c r="V15" s="21">
        <v>0.63984788268246995</v>
      </c>
      <c r="W15" s="21"/>
      <c r="X15" s="21">
        <v>0.60770399450695001</v>
      </c>
      <c r="Y15" s="21">
        <v>0.67129774810172704</v>
      </c>
      <c r="Z15" s="21">
        <v>0.67875003187621497</v>
      </c>
      <c r="AA15" s="21">
        <v>0.74744568240320697</v>
      </c>
      <c r="AB15" s="21">
        <v>0.69345213413375895</v>
      </c>
      <c r="AC15" s="21"/>
      <c r="AD15" s="21">
        <v>0.664628035402412</v>
      </c>
    </row>
    <row r="16" spans="2:30" x14ac:dyDescent="0.35">
      <c r="B16" s="18" t="s">
        <v>238</v>
      </c>
      <c r="C16" s="21">
        <v>0.11885811615005901</v>
      </c>
      <c r="D16" s="21">
        <v>0.118006971699067</v>
      </c>
      <c r="E16" s="21">
        <v>0.116549788656894</v>
      </c>
      <c r="F16" s="21"/>
      <c r="G16" s="21">
        <v>0.156362664830656</v>
      </c>
      <c r="H16" s="21">
        <v>0.11514038263746899</v>
      </c>
      <c r="I16" s="21">
        <v>8.9367558693748697E-2</v>
      </c>
      <c r="J16" s="21"/>
      <c r="K16" s="21">
        <v>8.3423128659449605E-2</v>
      </c>
      <c r="L16" s="21">
        <v>7.0081710997802305E-2</v>
      </c>
      <c r="M16" s="21">
        <v>0.19571043011214401</v>
      </c>
      <c r="N16" s="21">
        <v>0.14584920790106501</v>
      </c>
      <c r="O16" s="21">
        <v>0.16515670526937901</v>
      </c>
      <c r="P16" s="21">
        <v>0.18376256787887499</v>
      </c>
      <c r="Q16" s="21">
        <v>0.12533627970890901</v>
      </c>
      <c r="R16" s="21">
        <v>9.1457649350884795E-2</v>
      </c>
      <c r="S16" s="21">
        <v>5.9538728121747903E-2</v>
      </c>
      <c r="T16" s="21">
        <v>0.10188013508935399</v>
      </c>
      <c r="U16" s="21">
        <v>0.125555247077484</v>
      </c>
      <c r="V16" s="21">
        <v>0.16703415631781299</v>
      </c>
      <c r="W16" s="21"/>
      <c r="X16" s="21">
        <v>0.15936542028016501</v>
      </c>
      <c r="Y16" s="21">
        <v>0.11013932703543999</v>
      </c>
      <c r="Z16" s="21">
        <v>9.9732050861662397E-2</v>
      </c>
      <c r="AA16" s="21">
        <v>9.7204676567981901E-2</v>
      </c>
      <c r="AB16" s="21">
        <v>0</v>
      </c>
      <c r="AC16" s="21"/>
      <c r="AD16" s="21">
        <v>0.12546220053796001</v>
      </c>
    </row>
    <row r="17" spans="2:30" x14ac:dyDescent="0.35">
      <c r="B17" s="18" t="s">
        <v>161</v>
      </c>
      <c r="C17" s="22">
        <v>0.54251722536959102</v>
      </c>
      <c r="D17" s="22">
        <v>0.53502308360715201</v>
      </c>
      <c r="E17" s="22">
        <v>0.55952864108940803</v>
      </c>
      <c r="F17" s="22"/>
      <c r="G17" s="22">
        <v>0.49154069150856</v>
      </c>
      <c r="H17" s="22">
        <v>0.52257766616508206</v>
      </c>
      <c r="I17" s="22">
        <v>0.60569605621308198</v>
      </c>
      <c r="J17" s="22"/>
      <c r="K17" s="22">
        <v>0.65644951267173501</v>
      </c>
      <c r="L17" s="22">
        <v>0.57368836900810205</v>
      </c>
      <c r="M17" s="22">
        <v>0.39913351108321499</v>
      </c>
      <c r="N17" s="22">
        <v>0.51017583688613399</v>
      </c>
      <c r="O17" s="22">
        <v>0.49969348045552497</v>
      </c>
      <c r="P17" s="22">
        <v>0.39866072625196702</v>
      </c>
      <c r="Q17" s="22">
        <v>0.56761387621703296</v>
      </c>
      <c r="R17" s="22">
        <v>0.636417598987845</v>
      </c>
      <c r="S17" s="22">
        <v>0.62652784552409502</v>
      </c>
      <c r="T17" s="22">
        <v>0.54078319645015804</v>
      </c>
      <c r="U17" s="22">
        <v>0.50250237000298703</v>
      </c>
      <c r="V17" s="22">
        <v>0.47281372636465602</v>
      </c>
      <c r="W17" s="22"/>
      <c r="X17" s="22">
        <v>0.44833857422678502</v>
      </c>
      <c r="Y17" s="22">
        <v>0.56115842106628799</v>
      </c>
      <c r="Z17" s="22">
        <v>0.57901798101455204</v>
      </c>
      <c r="AA17" s="22">
        <v>0.65024100583522504</v>
      </c>
      <c r="AB17" s="22">
        <v>0.69345213413375895</v>
      </c>
      <c r="AC17" s="22"/>
      <c r="AD17" s="22">
        <v>0.53916583486445202</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D22"/>
  <sheetViews>
    <sheetView showGridLines="0" workbookViewId="0">
      <pane xSplit="2" topLeftCell="N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244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232</v>
      </c>
      <c r="C9" s="17">
        <v>0.27401688462095303</v>
      </c>
      <c r="D9" s="17">
        <v>0.26841196462483402</v>
      </c>
      <c r="E9" s="17">
        <v>0.28061787600271698</v>
      </c>
      <c r="F9" s="17"/>
      <c r="G9" s="17">
        <v>0.21708529991748099</v>
      </c>
      <c r="H9" s="17">
        <v>0.28648958267258501</v>
      </c>
      <c r="I9" s="17">
        <v>0.31247264433287403</v>
      </c>
      <c r="J9" s="17"/>
      <c r="K9" s="17">
        <v>0.34539622392987701</v>
      </c>
      <c r="L9" s="17">
        <v>0.25759879356698001</v>
      </c>
      <c r="M9" s="17">
        <v>0.25814014748088798</v>
      </c>
      <c r="N9" s="17">
        <v>0.15553265021269</v>
      </c>
      <c r="O9" s="17">
        <v>0.26074832869425402</v>
      </c>
      <c r="P9" s="17">
        <v>0.258558488543151</v>
      </c>
      <c r="Q9" s="17">
        <v>0.283595581677409</v>
      </c>
      <c r="R9" s="17">
        <v>0.25569154514129699</v>
      </c>
      <c r="S9" s="17">
        <v>0.34273421471710702</v>
      </c>
      <c r="T9" s="17">
        <v>0.25699252022123598</v>
      </c>
      <c r="U9" s="17">
        <v>0.250131142048308</v>
      </c>
      <c r="V9" s="17">
        <v>0.30857156891687698</v>
      </c>
      <c r="W9" s="17"/>
      <c r="X9" s="17">
        <v>0.22976441900032499</v>
      </c>
      <c r="Y9" s="17">
        <v>0.29077183480205498</v>
      </c>
      <c r="Z9" s="17">
        <v>0.316757149119967</v>
      </c>
      <c r="AA9" s="17">
        <v>0.18383394687223401</v>
      </c>
      <c r="AB9" s="17">
        <v>0.36084890533544101</v>
      </c>
      <c r="AC9" s="17"/>
      <c r="AD9" s="17">
        <v>0.283593920285787</v>
      </c>
    </row>
    <row r="10" spans="2:30" x14ac:dyDescent="0.35">
      <c r="B10" s="18" t="s">
        <v>233</v>
      </c>
      <c r="C10" s="17">
        <v>0.37310423182087399</v>
      </c>
      <c r="D10" s="17">
        <v>0.361228252862838</v>
      </c>
      <c r="E10" s="17">
        <v>0.38517440363817901</v>
      </c>
      <c r="F10" s="17"/>
      <c r="G10" s="17">
        <v>0.39246118661804202</v>
      </c>
      <c r="H10" s="17">
        <v>0.35477459737668798</v>
      </c>
      <c r="I10" s="17">
        <v>0.373048201364791</v>
      </c>
      <c r="J10" s="17"/>
      <c r="K10" s="17">
        <v>0.293940787699908</v>
      </c>
      <c r="L10" s="17">
        <v>0.38106453376299898</v>
      </c>
      <c r="M10" s="17">
        <v>0.35073494740209099</v>
      </c>
      <c r="N10" s="17">
        <v>0.40674487146306698</v>
      </c>
      <c r="O10" s="17">
        <v>0.429253817243747</v>
      </c>
      <c r="P10" s="17">
        <v>0.44991855607424203</v>
      </c>
      <c r="Q10" s="17">
        <v>0.40927701287611901</v>
      </c>
      <c r="R10" s="17">
        <v>0.38464986930024597</v>
      </c>
      <c r="S10" s="17">
        <v>0.35259961143443302</v>
      </c>
      <c r="T10" s="17">
        <v>0.35042185437277201</v>
      </c>
      <c r="U10" s="17">
        <v>0.37216581780365099</v>
      </c>
      <c r="V10" s="17">
        <v>0.30663723717165797</v>
      </c>
      <c r="W10" s="17"/>
      <c r="X10" s="17">
        <v>0.382354433396279</v>
      </c>
      <c r="Y10" s="17">
        <v>0.37188018697833197</v>
      </c>
      <c r="Z10" s="17">
        <v>0.36593518383895601</v>
      </c>
      <c r="AA10" s="17">
        <v>0.45500526922430701</v>
      </c>
      <c r="AB10" s="17">
        <v>0.33596734207930401</v>
      </c>
      <c r="AC10" s="17"/>
      <c r="AD10" s="17">
        <v>0.357071430627391</v>
      </c>
    </row>
    <row r="11" spans="2:30" ht="29" x14ac:dyDescent="0.35">
      <c r="B11" s="18" t="s">
        <v>234</v>
      </c>
      <c r="C11" s="17">
        <v>0.19989430617484699</v>
      </c>
      <c r="D11" s="17">
        <v>0.20321295380996701</v>
      </c>
      <c r="E11" s="17">
        <v>0.19659481066217099</v>
      </c>
      <c r="F11" s="17"/>
      <c r="G11" s="17">
        <v>0.21297908420074599</v>
      </c>
      <c r="H11" s="17">
        <v>0.205352420774607</v>
      </c>
      <c r="I11" s="17">
        <v>0.18336324787320801</v>
      </c>
      <c r="J11" s="17"/>
      <c r="K11" s="17">
        <v>0.190394265349665</v>
      </c>
      <c r="L11" s="17">
        <v>0.17676437428481601</v>
      </c>
      <c r="M11" s="17">
        <v>0.241907807121093</v>
      </c>
      <c r="N11" s="17">
        <v>0.24694191981507599</v>
      </c>
      <c r="O11" s="17">
        <v>0.219944607290599</v>
      </c>
      <c r="P11" s="17">
        <v>0.213266087753059</v>
      </c>
      <c r="Q11" s="17">
        <v>0.1830427622776</v>
      </c>
      <c r="R11" s="17">
        <v>0.21434010001899401</v>
      </c>
      <c r="S11" s="17">
        <v>0.149267189086883</v>
      </c>
      <c r="T11" s="17">
        <v>0.24249590361861101</v>
      </c>
      <c r="U11" s="17">
        <v>0.200356359412282</v>
      </c>
      <c r="V11" s="17">
        <v>0.10307664558190099</v>
      </c>
      <c r="W11" s="17"/>
      <c r="X11" s="17">
        <v>0.21486198266697701</v>
      </c>
      <c r="Y11" s="17">
        <v>0.19720988928109601</v>
      </c>
      <c r="Z11" s="17">
        <v>0.19007158290394799</v>
      </c>
      <c r="AA11" s="17">
        <v>0.18181859855732699</v>
      </c>
      <c r="AB11" s="17">
        <v>0.16461955775866599</v>
      </c>
      <c r="AC11" s="17"/>
      <c r="AD11" s="17">
        <v>0.21154225177331301</v>
      </c>
    </row>
    <row r="12" spans="2:30" x14ac:dyDescent="0.35">
      <c r="B12" s="18" t="s">
        <v>235</v>
      </c>
      <c r="C12" s="17">
        <v>6.6130323750866998E-2</v>
      </c>
      <c r="D12" s="17">
        <v>6.9849497787263098E-2</v>
      </c>
      <c r="E12" s="17">
        <v>6.3692332244201996E-2</v>
      </c>
      <c r="F12" s="17"/>
      <c r="G12" s="17">
        <v>7.4152125753453701E-2</v>
      </c>
      <c r="H12" s="17">
        <v>5.9191013290928803E-2</v>
      </c>
      <c r="I12" s="17">
        <v>6.5500217517626705E-2</v>
      </c>
      <c r="J12" s="17"/>
      <c r="K12" s="17">
        <v>9.3089719176001395E-2</v>
      </c>
      <c r="L12" s="17">
        <v>0.11166940786993999</v>
      </c>
      <c r="M12" s="17">
        <v>3.2131574869971397E-2</v>
      </c>
      <c r="N12" s="17">
        <v>5.0144386408246901E-2</v>
      </c>
      <c r="O12" s="17">
        <v>4.7756454560411603E-2</v>
      </c>
      <c r="P12" s="17">
        <v>2.7612000918108798E-2</v>
      </c>
      <c r="Q12" s="17">
        <v>3.2625185148256103E-2</v>
      </c>
      <c r="R12" s="17">
        <v>7.4271267981335404E-2</v>
      </c>
      <c r="S12" s="17">
        <v>6.8959132959350397E-2</v>
      </c>
      <c r="T12" s="17">
        <v>8.6817148647908807E-2</v>
      </c>
      <c r="U12" s="17">
        <v>7.9147349611424694E-2</v>
      </c>
      <c r="V12" s="17">
        <v>4.5117196008181398E-2</v>
      </c>
      <c r="W12" s="17"/>
      <c r="X12" s="17">
        <v>7.6579826732470699E-2</v>
      </c>
      <c r="Y12" s="17">
        <v>6.2448710156222199E-2</v>
      </c>
      <c r="Z12" s="17">
        <v>5.83702171184639E-2</v>
      </c>
      <c r="AA12" s="17">
        <v>7.9930433634048906E-2</v>
      </c>
      <c r="AB12" s="17">
        <v>0.13856419482658899</v>
      </c>
      <c r="AC12" s="17"/>
      <c r="AD12" s="17">
        <v>6.8365212863330693E-2</v>
      </c>
    </row>
    <row r="13" spans="2:30" x14ac:dyDescent="0.35">
      <c r="B13" s="18" t="s">
        <v>236</v>
      </c>
      <c r="C13" s="17">
        <v>2.4884940363731001E-2</v>
      </c>
      <c r="D13" s="17">
        <v>2.84031150263419E-2</v>
      </c>
      <c r="E13" s="17">
        <v>2.1716749826280499E-2</v>
      </c>
      <c r="F13" s="17"/>
      <c r="G13" s="17">
        <v>2.88489062834697E-2</v>
      </c>
      <c r="H13" s="17">
        <v>2.6181953447608299E-2</v>
      </c>
      <c r="I13" s="17">
        <v>2.0206366834334698E-2</v>
      </c>
      <c r="J13" s="17"/>
      <c r="K13" s="17">
        <v>1.23157648009064E-2</v>
      </c>
      <c r="L13" s="17">
        <v>0</v>
      </c>
      <c r="M13" s="17">
        <v>3.11833289968334E-2</v>
      </c>
      <c r="N13" s="17">
        <v>1.58226116922375E-2</v>
      </c>
      <c r="O13" s="17">
        <v>2.8750524045311799E-2</v>
      </c>
      <c r="P13" s="17">
        <v>1.0576157645047801E-2</v>
      </c>
      <c r="Q13" s="17">
        <v>5.7510565226887703E-2</v>
      </c>
      <c r="R13" s="17">
        <v>2.5287573411515499E-2</v>
      </c>
      <c r="S13" s="17">
        <v>1.6827673673886202E-2</v>
      </c>
      <c r="T13" s="17">
        <v>3.2957854544157797E-2</v>
      </c>
      <c r="U13" s="17">
        <v>1.8622240704881599E-2</v>
      </c>
      <c r="V13" s="17">
        <v>0.16435784275044901</v>
      </c>
      <c r="W13" s="17"/>
      <c r="X13" s="17">
        <v>2.45309501268225E-2</v>
      </c>
      <c r="Y13" s="17">
        <v>1.7220466436217299E-2</v>
      </c>
      <c r="Z13" s="17">
        <v>3.0552457894468799E-2</v>
      </c>
      <c r="AA13" s="17">
        <v>5.7339528641825802E-2</v>
      </c>
      <c r="AB13" s="17">
        <v>0</v>
      </c>
      <c r="AC13" s="17"/>
      <c r="AD13" s="17">
        <v>2.6860363316879299E-2</v>
      </c>
    </row>
    <row r="14" spans="2:30" x14ac:dyDescent="0.35">
      <c r="B14" s="18" t="s">
        <v>182</v>
      </c>
      <c r="C14" s="17">
        <v>6.1969313268727698E-2</v>
      </c>
      <c r="D14" s="17">
        <v>6.8894215888756299E-2</v>
      </c>
      <c r="E14" s="17">
        <v>5.2203827626449997E-2</v>
      </c>
      <c r="F14" s="17"/>
      <c r="G14" s="17">
        <v>7.4473397226808402E-2</v>
      </c>
      <c r="H14" s="17">
        <v>6.8010432437582605E-2</v>
      </c>
      <c r="I14" s="17">
        <v>4.54093220771652E-2</v>
      </c>
      <c r="J14" s="17"/>
      <c r="K14" s="17">
        <v>6.4863239043642301E-2</v>
      </c>
      <c r="L14" s="17">
        <v>7.2902890515265606E-2</v>
      </c>
      <c r="M14" s="17">
        <v>8.5902194129122894E-2</v>
      </c>
      <c r="N14" s="17">
        <v>0.12481356040868199</v>
      </c>
      <c r="O14" s="17">
        <v>1.35462681656764E-2</v>
      </c>
      <c r="P14" s="17">
        <v>4.0068709066391602E-2</v>
      </c>
      <c r="Q14" s="17">
        <v>3.3948892793729202E-2</v>
      </c>
      <c r="R14" s="17">
        <v>4.5759644146612898E-2</v>
      </c>
      <c r="S14" s="17">
        <v>6.96121781283396E-2</v>
      </c>
      <c r="T14" s="17">
        <v>3.03147185953151E-2</v>
      </c>
      <c r="U14" s="17">
        <v>7.9577090419453003E-2</v>
      </c>
      <c r="V14" s="17">
        <v>7.2239509570934293E-2</v>
      </c>
      <c r="W14" s="17"/>
      <c r="X14" s="17">
        <v>7.1908388077125601E-2</v>
      </c>
      <c r="Y14" s="17">
        <v>6.0468912346077403E-2</v>
      </c>
      <c r="Z14" s="17">
        <v>3.83134091241965E-2</v>
      </c>
      <c r="AA14" s="17">
        <v>4.2072223070257798E-2</v>
      </c>
      <c r="AB14" s="17">
        <v>0</v>
      </c>
      <c r="AC14" s="17"/>
      <c r="AD14" s="17">
        <v>5.2566821133299899E-2</v>
      </c>
    </row>
    <row r="15" spans="2:30" x14ac:dyDescent="0.35">
      <c r="B15" s="18" t="s">
        <v>237</v>
      </c>
      <c r="C15" s="21">
        <v>0.64712111644182801</v>
      </c>
      <c r="D15" s="21">
        <v>0.62964021748767196</v>
      </c>
      <c r="E15" s="21">
        <v>0.66579227964089605</v>
      </c>
      <c r="F15" s="21"/>
      <c r="G15" s="21">
        <v>0.60954648653552201</v>
      </c>
      <c r="H15" s="21">
        <v>0.64126418004927299</v>
      </c>
      <c r="I15" s="21">
        <v>0.68552084569766503</v>
      </c>
      <c r="J15" s="21"/>
      <c r="K15" s="21">
        <v>0.63933701162978496</v>
      </c>
      <c r="L15" s="21">
        <v>0.63866332732997899</v>
      </c>
      <c r="M15" s="21">
        <v>0.60887509488297897</v>
      </c>
      <c r="N15" s="21">
        <v>0.56227752167575695</v>
      </c>
      <c r="O15" s="21">
        <v>0.69000214593800102</v>
      </c>
      <c r="P15" s="21">
        <v>0.70847704461739303</v>
      </c>
      <c r="Q15" s="21">
        <v>0.69287259455352701</v>
      </c>
      <c r="R15" s="21">
        <v>0.64034141444154302</v>
      </c>
      <c r="S15" s="21">
        <v>0.69533382615154105</v>
      </c>
      <c r="T15" s="21">
        <v>0.60741437459400804</v>
      </c>
      <c r="U15" s="21">
        <v>0.62229695985195899</v>
      </c>
      <c r="V15" s="21">
        <v>0.61520880608853501</v>
      </c>
      <c r="W15" s="21"/>
      <c r="X15" s="21">
        <v>0.61211885239660402</v>
      </c>
      <c r="Y15" s="21">
        <v>0.66265202178038696</v>
      </c>
      <c r="Z15" s="21">
        <v>0.68269233295892295</v>
      </c>
      <c r="AA15" s="21">
        <v>0.63883921609654004</v>
      </c>
      <c r="AB15" s="21">
        <v>0.69681624741474502</v>
      </c>
      <c r="AC15" s="21"/>
      <c r="AD15" s="21">
        <v>0.640665350913177</v>
      </c>
    </row>
    <row r="16" spans="2:30" x14ac:dyDescent="0.35">
      <c r="B16" s="18" t="s">
        <v>238</v>
      </c>
      <c r="C16" s="21">
        <v>9.1015264114597996E-2</v>
      </c>
      <c r="D16" s="21">
        <v>9.8252612813605006E-2</v>
      </c>
      <c r="E16" s="21">
        <v>8.5409082070482395E-2</v>
      </c>
      <c r="F16" s="21"/>
      <c r="G16" s="21">
        <v>0.103001032036923</v>
      </c>
      <c r="H16" s="21">
        <v>8.5372966738537101E-2</v>
      </c>
      <c r="I16" s="21">
        <v>8.5706584351961407E-2</v>
      </c>
      <c r="J16" s="21"/>
      <c r="K16" s="21">
        <v>0.10540548397690799</v>
      </c>
      <c r="L16" s="21">
        <v>0.11166940786993999</v>
      </c>
      <c r="M16" s="21">
        <v>6.33149038668048E-2</v>
      </c>
      <c r="N16" s="21">
        <v>6.5966998100484397E-2</v>
      </c>
      <c r="O16" s="21">
        <v>7.6506978605723405E-2</v>
      </c>
      <c r="P16" s="21">
        <v>3.8188158563156598E-2</v>
      </c>
      <c r="Q16" s="21">
        <v>9.0135750375143694E-2</v>
      </c>
      <c r="R16" s="21">
        <v>9.95588413928509E-2</v>
      </c>
      <c r="S16" s="21">
        <v>8.5786806633236706E-2</v>
      </c>
      <c r="T16" s="21">
        <v>0.11977500319206701</v>
      </c>
      <c r="U16" s="21">
        <v>9.7769590316306207E-2</v>
      </c>
      <c r="V16" s="21">
        <v>0.20947503875862999</v>
      </c>
      <c r="W16" s="21"/>
      <c r="X16" s="21">
        <v>0.101110776859293</v>
      </c>
      <c r="Y16" s="21">
        <v>7.9669176592439495E-2</v>
      </c>
      <c r="Z16" s="21">
        <v>8.8922675012932703E-2</v>
      </c>
      <c r="AA16" s="21">
        <v>0.13726996227587501</v>
      </c>
      <c r="AB16" s="21">
        <v>0.13856419482658899</v>
      </c>
      <c r="AC16" s="21"/>
      <c r="AD16" s="21">
        <v>9.5225576180210006E-2</v>
      </c>
    </row>
    <row r="17" spans="2:30" x14ac:dyDescent="0.35">
      <c r="B17" s="18" t="s">
        <v>161</v>
      </c>
      <c r="C17" s="22">
        <v>0.55610585232722998</v>
      </c>
      <c r="D17" s="22">
        <v>0.53138760467406698</v>
      </c>
      <c r="E17" s="22">
        <v>0.58038319757041401</v>
      </c>
      <c r="F17" s="22"/>
      <c r="G17" s="22">
        <v>0.506545454498599</v>
      </c>
      <c r="H17" s="22">
        <v>0.55589121331073599</v>
      </c>
      <c r="I17" s="22">
        <v>0.59981426134570404</v>
      </c>
      <c r="J17" s="22"/>
      <c r="K17" s="22">
        <v>0.53393152765287699</v>
      </c>
      <c r="L17" s="22">
        <v>0.52699391946003904</v>
      </c>
      <c r="M17" s="22">
        <v>0.54556019101617403</v>
      </c>
      <c r="N17" s="22">
        <v>0.496310523575273</v>
      </c>
      <c r="O17" s="22">
        <v>0.61349516733227805</v>
      </c>
      <c r="P17" s="22">
        <v>0.67028888605423698</v>
      </c>
      <c r="Q17" s="22">
        <v>0.60273684417838402</v>
      </c>
      <c r="R17" s="22">
        <v>0.54078257304869204</v>
      </c>
      <c r="S17" s="22">
        <v>0.60954701951830403</v>
      </c>
      <c r="T17" s="22">
        <v>0.48763937140194102</v>
      </c>
      <c r="U17" s="22">
        <v>0.52452736953565304</v>
      </c>
      <c r="V17" s="22">
        <v>0.40573376732990402</v>
      </c>
      <c r="W17" s="22"/>
      <c r="X17" s="22">
        <v>0.51100807553731098</v>
      </c>
      <c r="Y17" s="22">
        <v>0.58298284518794796</v>
      </c>
      <c r="Z17" s="22">
        <v>0.59376965794599001</v>
      </c>
      <c r="AA17" s="22">
        <v>0.50156925382066597</v>
      </c>
      <c r="AB17" s="22">
        <v>0.55825205258815602</v>
      </c>
      <c r="AC17" s="22"/>
      <c r="AD17" s="22">
        <v>0.54543977473296701</v>
      </c>
    </row>
    <row r="18" spans="2:30" x14ac:dyDescent="0.35">
      <c r="B18" s="16"/>
    </row>
    <row r="19" spans="2:30" x14ac:dyDescent="0.35">
      <c r="B19" t="s">
        <v>53</v>
      </c>
    </row>
    <row r="20" spans="2:30" x14ac:dyDescent="0.35">
      <c r="B20" t="s">
        <v>54</v>
      </c>
    </row>
    <row r="22" spans="2:30" x14ac:dyDescent="0.35">
      <c r="B22"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H19"/>
  <sheetViews>
    <sheetView showGridLines="0" workbookViewId="0">
      <pane xSplit="2" topLeftCell="C1" activePane="topRight" state="frozen"/>
      <selection pane="topRight" activeCell="E6" sqref="E6"/>
    </sheetView>
  </sheetViews>
  <sheetFormatPr defaultColWidth="11.453125" defaultRowHeight="14.5" x14ac:dyDescent="0.35"/>
  <cols>
    <col min="2" max="2" width="25.7265625" customWidth="1"/>
    <col min="3" max="8" width="13.7265625" customWidth="1"/>
  </cols>
  <sheetData>
    <row r="2" spans="2:8" ht="88.5" customHeight="1" x14ac:dyDescent="0.35">
      <c r="D2" s="33" t="s">
        <v>258</v>
      </c>
      <c r="E2" s="29"/>
      <c r="F2" s="29"/>
      <c r="G2" s="29"/>
      <c r="H2" s="29"/>
    </row>
    <row r="6" spans="2:8" ht="40" customHeight="1" x14ac:dyDescent="0.35">
      <c r="B6" t="s">
        <v>14</v>
      </c>
      <c r="C6" s="20" t="s">
        <v>245</v>
      </c>
      <c r="D6" s="20" t="s">
        <v>246</v>
      </c>
      <c r="E6" s="20" t="s">
        <v>247</v>
      </c>
      <c r="F6" s="20" t="s">
        <v>248</v>
      </c>
      <c r="G6" s="20" t="s">
        <v>249</v>
      </c>
    </row>
    <row r="7" spans="2:8" x14ac:dyDescent="0.35">
      <c r="B7" s="18" t="s">
        <v>250</v>
      </c>
      <c r="C7" s="17">
        <v>0.32807383706388699</v>
      </c>
      <c r="D7" s="17">
        <v>0.128343381793007</v>
      </c>
      <c r="E7" s="17">
        <v>0.208038333827504</v>
      </c>
      <c r="F7" s="17">
        <v>0.137158063681459</v>
      </c>
      <c r="G7" s="17">
        <v>9.1763387158795201E-2</v>
      </c>
    </row>
    <row r="8" spans="2:8" x14ac:dyDescent="0.35">
      <c r="B8" s="18" t="s">
        <v>251</v>
      </c>
      <c r="C8" s="17">
        <v>0.25996538795943702</v>
      </c>
      <c r="D8" s="17">
        <v>0.25169892983226499</v>
      </c>
      <c r="E8" s="17">
        <v>0.13256939476568699</v>
      </c>
      <c r="F8" s="17">
        <v>0.135843125487035</v>
      </c>
      <c r="G8" s="17">
        <v>0.113300165480229</v>
      </c>
    </row>
    <row r="9" spans="2:8" x14ac:dyDescent="0.35">
      <c r="B9" s="18" t="s">
        <v>252</v>
      </c>
      <c r="C9" s="17">
        <v>0.158681518452154</v>
      </c>
      <c r="D9" s="17">
        <v>0.19037561197997699</v>
      </c>
      <c r="E9" s="17">
        <v>0.17975441591503999</v>
      </c>
      <c r="F9" s="17">
        <v>0.17008588839437899</v>
      </c>
      <c r="G9" s="17">
        <v>0.19447956878310199</v>
      </c>
    </row>
    <row r="10" spans="2:8" x14ac:dyDescent="0.35">
      <c r="B10" s="18" t="s">
        <v>253</v>
      </c>
      <c r="C10" s="17">
        <v>8.6155303591582494E-2</v>
      </c>
      <c r="D10" s="17">
        <v>0.183919509588307</v>
      </c>
      <c r="E10" s="17">
        <v>0.19235194542972101</v>
      </c>
      <c r="F10" s="17">
        <v>0.19933447846625199</v>
      </c>
      <c r="G10" s="17">
        <v>0.23161576644879001</v>
      </c>
    </row>
    <row r="11" spans="2:8" x14ac:dyDescent="0.35">
      <c r="B11" s="18" t="s">
        <v>254</v>
      </c>
      <c r="C11" s="17">
        <v>6.0500956457592001E-2</v>
      </c>
      <c r="D11" s="17">
        <v>0.13903957033109601</v>
      </c>
      <c r="E11" s="17">
        <v>0.1806629135867</v>
      </c>
      <c r="F11" s="17">
        <v>0.25095544749552801</v>
      </c>
      <c r="G11" s="17">
        <v>0.26221811565373498</v>
      </c>
    </row>
    <row r="12" spans="2:8" x14ac:dyDescent="0.35">
      <c r="B12" s="18" t="s">
        <v>255</v>
      </c>
      <c r="C12" s="17">
        <v>0.10662299647534799</v>
      </c>
      <c r="D12" s="17">
        <v>0.10662299647534799</v>
      </c>
      <c r="E12" s="17">
        <v>0.10662299647534799</v>
      </c>
      <c r="F12" s="17">
        <v>0.10662299647534799</v>
      </c>
      <c r="G12" s="17">
        <v>0.10662299647534799</v>
      </c>
    </row>
    <row r="13" spans="2:8" x14ac:dyDescent="0.35">
      <c r="B13" s="18" t="s">
        <v>256</v>
      </c>
      <c r="C13" s="24">
        <v>1.6109131438455999</v>
      </c>
      <c r="D13" s="24">
        <v>2.2734819462582601</v>
      </c>
      <c r="E13" s="24">
        <v>2.3249006996084698</v>
      </c>
      <c r="F13" s="24">
        <v>2.6109551100333999</v>
      </c>
      <c r="G13" s="24">
        <v>2.7790940473844801</v>
      </c>
    </row>
    <row r="14" spans="2:8" x14ac:dyDescent="0.35">
      <c r="B14" s="18" t="s">
        <v>257</v>
      </c>
      <c r="C14" s="25">
        <v>2.7113414840716499</v>
      </c>
      <c r="D14" s="25">
        <v>2.3923500357182701</v>
      </c>
      <c r="E14" s="25">
        <v>2.7365011497254002</v>
      </c>
      <c r="F14" s="25">
        <v>2.4764415048650998</v>
      </c>
      <c r="G14" s="25">
        <v>2.1155706196783401</v>
      </c>
    </row>
    <row r="15" spans="2:8" x14ac:dyDescent="0.35">
      <c r="B15" s="16"/>
    </row>
    <row r="16" spans="2:8" x14ac:dyDescent="0.35">
      <c r="B16" t="s">
        <v>53</v>
      </c>
    </row>
    <row r="17" spans="2:2" x14ac:dyDescent="0.35">
      <c r="B17" t="s">
        <v>54</v>
      </c>
    </row>
    <row r="19" spans="2:2" x14ac:dyDescent="0.35">
      <c r="B19"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261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259</v>
      </c>
      <c r="C9" s="17">
        <v>0.208038333827504</v>
      </c>
      <c r="D9" s="17">
        <v>0.22794396174089401</v>
      </c>
      <c r="E9" s="17">
        <v>0.189828430262484</v>
      </c>
      <c r="F9" s="17"/>
      <c r="G9" s="17">
        <v>0.20220587575051799</v>
      </c>
      <c r="H9" s="17">
        <v>0.190480184861329</v>
      </c>
      <c r="I9" s="17">
        <v>0.22938368946184201</v>
      </c>
      <c r="J9" s="17"/>
      <c r="K9" s="17">
        <v>0.20925623785181</v>
      </c>
      <c r="L9" s="17">
        <v>0.19795792411966801</v>
      </c>
      <c r="M9" s="17">
        <v>0.19149943373683401</v>
      </c>
      <c r="N9" s="17">
        <v>0.19314829432816299</v>
      </c>
      <c r="O9" s="17">
        <v>0.22362608244776999</v>
      </c>
      <c r="P9" s="17">
        <v>0.30094471326260702</v>
      </c>
      <c r="Q9" s="17">
        <v>0.19247984626339601</v>
      </c>
      <c r="R9" s="17">
        <v>0.22983542135006699</v>
      </c>
      <c r="S9" s="17">
        <v>0.226383583925092</v>
      </c>
      <c r="T9" s="17">
        <v>0.14529788560235099</v>
      </c>
      <c r="U9" s="17">
        <v>0.19604993692866399</v>
      </c>
      <c r="V9" s="17">
        <v>0.14164086305922</v>
      </c>
      <c r="W9" s="17"/>
      <c r="X9" s="17">
        <v>0.22563785375804199</v>
      </c>
      <c r="Y9" s="17">
        <v>0.18362033659037999</v>
      </c>
      <c r="Z9" s="17">
        <v>0.22011910189184999</v>
      </c>
      <c r="AA9" s="17">
        <v>0.34776625565887997</v>
      </c>
      <c r="AB9" s="17">
        <v>0.30318375258525498</v>
      </c>
      <c r="AC9" s="17"/>
      <c r="AD9" s="17">
        <v>0.205658189682383</v>
      </c>
    </row>
    <row r="10" spans="2:30" x14ac:dyDescent="0.35">
      <c r="B10" s="18" t="s">
        <v>251</v>
      </c>
      <c r="C10" s="17">
        <v>0.13256939476568699</v>
      </c>
      <c r="D10" s="17">
        <v>0.12359317568662399</v>
      </c>
      <c r="E10" s="17">
        <v>0.14129593852172401</v>
      </c>
      <c r="F10" s="17"/>
      <c r="G10" s="17">
        <v>0.14101979969440101</v>
      </c>
      <c r="H10" s="17">
        <v>0.169803021192865</v>
      </c>
      <c r="I10" s="17">
        <v>9.0744211908662095E-2</v>
      </c>
      <c r="J10" s="17"/>
      <c r="K10" s="17">
        <v>0.143500418423961</v>
      </c>
      <c r="L10" s="17">
        <v>0.153362985646185</v>
      </c>
      <c r="M10" s="17">
        <v>0.15553857371968099</v>
      </c>
      <c r="N10" s="17">
        <v>0.144259045607431</v>
      </c>
      <c r="O10" s="17">
        <v>0.12457373016642</v>
      </c>
      <c r="P10" s="17">
        <v>0.121431274924753</v>
      </c>
      <c r="Q10" s="17">
        <v>0.127770633652043</v>
      </c>
      <c r="R10" s="17">
        <v>8.8183374012142005E-2</v>
      </c>
      <c r="S10" s="17">
        <v>0.14892995283430399</v>
      </c>
      <c r="T10" s="17">
        <v>0.129242926003933</v>
      </c>
      <c r="U10" s="17">
        <v>8.1448613627369798E-2</v>
      </c>
      <c r="V10" s="17">
        <v>4.5117196008181398E-2</v>
      </c>
      <c r="W10" s="17"/>
      <c r="X10" s="17">
        <v>0.163354077338213</v>
      </c>
      <c r="Y10" s="17">
        <v>0.12021024687639099</v>
      </c>
      <c r="Z10" s="17">
        <v>0.128221239349464</v>
      </c>
      <c r="AA10" s="17">
        <v>0.15693618782969199</v>
      </c>
      <c r="AB10" s="17">
        <v>0</v>
      </c>
      <c r="AC10" s="17"/>
      <c r="AD10" s="17">
        <v>0.13483009896238299</v>
      </c>
    </row>
    <row r="11" spans="2:30" x14ac:dyDescent="0.35">
      <c r="B11" s="18" t="s">
        <v>252</v>
      </c>
      <c r="C11" s="17">
        <v>0.17975441591503999</v>
      </c>
      <c r="D11" s="17">
        <v>0.18975588737970001</v>
      </c>
      <c r="E11" s="17">
        <v>0.17115280712050601</v>
      </c>
      <c r="F11" s="17"/>
      <c r="G11" s="17">
        <v>0.20545534872544099</v>
      </c>
      <c r="H11" s="17">
        <v>0.19023027766341999</v>
      </c>
      <c r="I11" s="17">
        <v>0.14751064253156801</v>
      </c>
      <c r="J11" s="17"/>
      <c r="K11" s="17">
        <v>0.143120911591643</v>
      </c>
      <c r="L11" s="17">
        <v>0.21658005978578601</v>
      </c>
      <c r="M11" s="17">
        <v>0.19626302665616399</v>
      </c>
      <c r="N11" s="17">
        <v>0.12556476836189001</v>
      </c>
      <c r="O11" s="17">
        <v>0.13913226824951799</v>
      </c>
      <c r="P11" s="17">
        <v>0.18667466810727501</v>
      </c>
      <c r="Q11" s="17">
        <v>0.164081762536574</v>
      </c>
      <c r="R11" s="17">
        <v>0.188076672575655</v>
      </c>
      <c r="S11" s="17">
        <v>0.199339520094691</v>
      </c>
      <c r="T11" s="17">
        <v>0.17316508423983401</v>
      </c>
      <c r="U11" s="17">
        <v>0.188406263937659</v>
      </c>
      <c r="V11" s="17">
        <v>0.34912317801750498</v>
      </c>
      <c r="W11" s="17"/>
      <c r="X11" s="17">
        <v>0.16781401506450999</v>
      </c>
      <c r="Y11" s="17">
        <v>0.19776701413092901</v>
      </c>
      <c r="Z11" s="17">
        <v>0.15868564896602699</v>
      </c>
      <c r="AA11" s="17">
        <v>0.148412317734129</v>
      </c>
      <c r="AB11" s="17">
        <v>0.167983671039652</v>
      </c>
      <c r="AC11" s="17"/>
      <c r="AD11" s="17">
        <v>0.17324274660126099</v>
      </c>
    </row>
    <row r="12" spans="2:30" x14ac:dyDescent="0.35">
      <c r="B12" s="18" t="s">
        <v>253</v>
      </c>
      <c r="C12" s="17">
        <v>0.19235194542972101</v>
      </c>
      <c r="D12" s="17">
        <v>0.183238825231611</v>
      </c>
      <c r="E12" s="17">
        <v>0.202453709964032</v>
      </c>
      <c r="F12" s="17"/>
      <c r="G12" s="17">
        <v>0.220305753634982</v>
      </c>
      <c r="H12" s="17">
        <v>0.19587666267963799</v>
      </c>
      <c r="I12" s="17">
        <v>0.16455365772533201</v>
      </c>
      <c r="J12" s="17"/>
      <c r="K12" s="17">
        <v>0.154594356536956</v>
      </c>
      <c r="L12" s="17">
        <v>0.206446797670232</v>
      </c>
      <c r="M12" s="17">
        <v>0.24320068953840299</v>
      </c>
      <c r="N12" s="17">
        <v>0.224458493106519</v>
      </c>
      <c r="O12" s="17">
        <v>0.162341694209441</v>
      </c>
      <c r="P12" s="17">
        <v>0.138354045556634</v>
      </c>
      <c r="Q12" s="17">
        <v>0.114021856253648</v>
      </c>
      <c r="R12" s="17">
        <v>0.29963714372191302</v>
      </c>
      <c r="S12" s="17">
        <v>0.199397949247381</v>
      </c>
      <c r="T12" s="17">
        <v>0.168887116375144</v>
      </c>
      <c r="U12" s="17">
        <v>0.33870917823553998</v>
      </c>
      <c r="V12" s="17">
        <v>0.20035452929759801</v>
      </c>
      <c r="W12" s="17"/>
      <c r="X12" s="17">
        <v>0.19636473383289599</v>
      </c>
      <c r="Y12" s="17">
        <v>0.206525580819862</v>
      </c>
      <c r="Z12" s="17">
        <v>0.15984899850157899</v>
      </c>
      <c r="AA12" s="17">
        <v>0.13180506744637499</v>
      </c>
      <c r="AB12" s="17">
        <v>0</v>
      </c>
      <c r="AC12" s="17"/>
      <c r="AD12" s="17">
        <v>0.20045747593500601</v>
      </c>
    </row>
    <row r="13" spans="2:30" x14ac:dyDescent="0.35">
      <c r="B13" s="18" t="s">
        <v>260</v>
      </c>
      <c r="C13" s="17">
        <v>0.1806629135867</v>
      </c>
      <c r="D13" s="17">
        <v>0.20086036058874801</v>
      </c>
      <c r="E13" s="17">
        <v>0.15401768215582001</v>
      </c>
      <c r="F13" s="17"/>
      <c r="G13" s="17">
        <v>0.18147227970673299</v>
      </c>
      <c r="H13" s="17">
        <v>0.164140933998903</v>
      </c>
      <c r="I13" s="17">
        <v>0.19521978748487501</v>
      </c>
      <c r="J13" s="17"/>
      <c r="K13" s="17">
        <v>0.161200051407312</v>
      </c>
      <c r="L13" s="17">
        <v>0.16584370979634699</v>
      </c>
      <c r="M13" s="17">
        <v>0.15315143343629101</v>
      </c>
      <c r="N13" s="17">
        <v>0.16085489259016</v>
      </c>
      <c r="O13" s="17">
        <v>0.23057399191851999</v>
      </c>
      <c r="P13" s="17">
        <v>0.13156812712857799</v>
      </c>
      <c r="Q13" s="17">
        <v>0.28483909441105398</v>
      </c>
      <c r="R13" s="17">
        <v>0.130752812444345</v>
      </c>
      <c r="S13" s="17">
        <v>0.15514885404177001</v>
      </c>
      <c r="T13" s="17">
        <v>0.30762466349998302</v>
      </c>
      <c r="U13" s="17">
        <v>0.120115339334932</v>
      </c>
      <c r="V13" s="17">
        <v>0.111055195701927</v>
      </c>
      <c r="W13" s="17"/>
      <c r="X13" s="17">
        <v>0.17924827367639801</v>
      </c>
      <c r="Y13" s="17">
        <v>0.18320789289258399</v>
      </c>
      <c r="Z13" s="17">
        <v>0.167359688498917</v>
      </c>
      <c r="AA13" s="17">
        <v>0.153235518209826</v>
      </c>
      <c r="AB13" s="17">
        <v>0.38751156699199801</v>
      </c>
      <c r="AC13" s="17"/>
      <c r="AD13" s="17">
        <v>0.18805301691795301</v>
      </c>
    </row>
    <row r="14" spans="2:30" x14ac:dyDescent="0.35">
      <c r="B14" s="18" t="s">
        <v>255</v>
      </c>
      <c r="C14" s="17">
        <v>0.10662299647534799</v>
      </c>
      <c r="D14" s="17">
        <v>7.4607789372421393E-2</v>
      </c>
      <c r="E14" s="17">
        <v>0.14125143197543399</v>
      </c>
      <c r="F14" s="17"/>
      <c r="G14" s="17">
        <v>4.9540942487924303E-2</v>
      </c>
      <c r="H14" s="17">
        <v>8.9468919603845606E-2</v>
      </c>
      <c r="I14" s="17">
        <v>0.17258801088772199</v>
      </c>
      <c r="J14" s="17"/>
      <c r="K14" s="17">
        <v>0.18832802418831801</v>
      </c>
      <c r="L14" s="17">
        <v>5.9808522981781201E-2</v>
      </c>
      <c r="M14" s="17">
        <v>6.0346842912626798E-2</v>
      </c>
      <c r="N14" s="17">
        <v>0.151714506005837</v>
      </c>
      <c r="O14" s="17">
        <v>0.119752233008331</v>
      </c>
      <c r="P14" s="17">
        <v>0.12102717102015299</v>
      </c>
      <c r="Q14" s="17">
        <v>0.116806806883284</v>
      </c>
      <c r="R14" s="17">
        <v>6.3514575895876502E-2</v>
      </c>
      <c r="S14" s="17">
        <v>7.0800139856760896E-2</v>
      </c>
      <c r="T14" s="17">
        <v>7.5782324278754698E-2</v>
      </c>
      <c r="U14" s="17">
        <v>7.5270667935835603E-2</v>
      </c>
      <c r="V14" s="17">
        <v>0.152709037915568</v>
      </c>
      <c r="W14" s="17"/>
      <c r="X14" s="17">
        <v>6.7581046329941497E-2</v>
      </c>
      <c r="Y14" s="17">
        <v>0.10866892868985401</v>
      </c>
      <c r="Z14" s="17">
        <v>0.16576532279216399</v>
      </c>
      <c r="AA14" s="17">
        <v>6.1844653121098603E-2</v>
      </c>
      <c r="AB14" s="17">
        <v>0.141321009383095</v>
      </c>
      <c r="AC14" s="17"/>
      <c r="AD14" s="17">
        <v>9.7758471901013694E-2</v>
      </c>
    </row>
    <row r="15" spans="2:30" x14ac:dyDescent="0.35">
      <c r="B15" s="18" t="s">
        <v>256</v>
      </c>
      <c r="C15" s="24">
        <v>2.3249006996084698</v>
      </c>
      <c r="D15" s="24">
        <v>2.2293018153579598</v>
      </c>
      <c r="E15" s="24">
        <v>2.4132905711552799</v>
      </c>
      <c r="F15" s="24"/>
      <c r="G15" s="24">
        <v>2.1864415893167899</v>
      </c>
      <c r="H15" s="24">
        <v>2.2418018985734598</v>
      </c>
      <c r="I15" s="24">
        <v>2.5232456745259002</v>
      </c>
      <c r="J15" s="24"/>
      <c r="K15" s="24">
        <v>2.4799656377889501</v>
      </c>
      <c r="L15" s="24">
        <v>2.1682809523227502</v>
      </c>
      <c r="M15" s="24">
        <v>2.1920066439555201</v>
      </c>
      <c r="N15" s="24">
        <v>2.47075616204059</v>
      </c>
      <c r="O15" s="24">
        <v>2.41092048200951</v>
      </c>
      <c r="P15" s="24">
        <v>2.04125111142428</v>
      </c>
      <c r="Q15" s="24">
        <v>2.5213901395467802</v>
      </c>
      <c r="R15" s="24">
        <v>2.20383227958596</v>
      </c>
      <c r="S15" s="24">
        <v>2.1203989562167198</v>
      </c>
      <c r="T15" s="24">
        <v>2.5916447190027401</v>
      </c>
      <c r="U15" s="24">
        <v>2.33120337322821</v>
      </c>
      <c r="V15" s="24">
        <v>2.55219311232154</v>
      </c>
      <c r="W15" s="24"/>
      <c r="X15" s="24">
        <v>2.1429746353212198</v>
      </c>
      <c r="Y15" s="24">
        <v>2.4114972326174402</v>
      </c>
      <c r="Z15" s="24">
        <v>2.4234049007427401</v>
      </c>
      <c r="AA15" s="24">
        <v>1.77134136408187</v>
      </c>
      <c r="AB15" s="24">
        <v>2.5926186569627698</v>
      </c>
      <c r="AC15" s="24"/>
      <c r="AD15" s="24">
        <v>2.3236924471468101</v>
      </c>
    </row>
    <row r="16" spans="2:30" x14ac:dyDescent="0.35">
      <c r="B16" s="18" t="s">
        <v>257</v>
      </c>
      <c r="C16" s="25">
        <v>2.7365011497254002</v>
      </c>
      <c r="D16" s="25">
        <v>2.6461183859289301</v>
      </c>
      <c r="E16" s="25">
        <v>2.8254620311689602</v>
      </c>
      <c r="F16" s="25"/>
      <c r="G16" s="25">
        <v>2.3145172654164199</v>
      </c>
      <c r="H16" s="25">
        <v>2.53858572085975</v>
      </c>
      <c r="I16" s="25">
        <v>3.24227447210394</v>
      </c>
      <c r="J16" s="25"/>
      <c r="K16" s="25">
        <v>3.2681876554767002</v>
      </c>
      <c r="L16" s="25">
        <v>2.34272244420645</v>
      </c>
      <c r="M16" s="25">
        <v>2.31144652009533</v>
      </c>
      <c r="N16" s="25">
        <v>2.9626023772282699</v>
      </c>
      <c r="O16" s="25">
        <v>3.05279857873282</v>
      </c>
      <c r="P16" s="25">
        <v>3.1111969249132598</v>
      </c>
      <c r="Q16" s="25">
        <v>2.96495809384158</v>
      </c>
      <c r="R16" s="25">
        <v>2.4207764489983399</v>
      </c>
      <c r="S16" s="25">
        <v>2.5194591022519202</v>
      </c>
      <c r="T16" s="25">
        <v>2.4727267683781</v>
      </c>
      <c r="U16" s="25">
        <v>2.3015279128999402</v>
      </c>
      <c r="V16" s="25">
        <v>2.4087814993056802</v>
      </c>
      <c r="W16" s="25"/>
      <c r="X16" s="25">
        <v>2.57840962423901</v>
      </c>
      <c r="Y16" s="25">
        <v>2.6079032963282098</v>
      </c>
      <c r="Z16" s="25">
        <v>3.1677244293237199</v>
      </c>
      <c r="AA16" s="25">
        <v>2.85657748806213</v>
      </c>
      <c r="AB16" s="25">
        <v>4.42016818821181</v>
      </c>
      <c r="AC16" s="25"/>
      <c r="AD16" s="25">
        <v>2.6891657973974499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D21"/>
  <sheetViews>
    <sheetView showGridLines="0" workbookViewId="0">
      <pane xSplit="2" topLeftCell="C1" activePane="topRight" state="frozen"/>
      <selection pane="topRight" activeCell="Q13" sqref="Q13"/>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262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259</v>
      </c>
      <c r="C9" s="17">
        <v>0.137158063681459</v>
      </c>
      <c r="D9" s="17">
        <v>0.14809446802611301</v>
      </c>
      <c r="E9" s="17">
        <v>0.12633391169695399</v>
      </c>
      <c r="F9" s="17"/>
      <c r="G9" s="17">
        <v>0.115293473017835</v>
      </c>
      <c r="H9" s="17">
        <v>0.15288559230205601</v>
      </c>
      <c r="I9" s="17">
        <v>0.14182012072326899</v>
      </c>
      <c r="J9" s="17"/>
      <c r="K9" s="17">
        <v>9.3385499043395298E-2</v>
      </c>
      <c r="L9" s="17">
        <v>0.112516858185705</v>
      </c>
      <c r="M9" s="17">
        <v>8.2600923360752906E-2</v>
      </c>
      <c r="N9" s="17">
        <v>0.19715290308603201</v>
      </c>
      <c r="O9" s="17">
        <v>0.135201012540247</v>
      </c>
      <c r="P9" s="17">
        <v>0.14286410309817901</v>
      </c>
      <c r="Q9" s="17">
        <v>0.126809520509477</v>
      </c>
      <c r="R9" s="17">
        <v>9.7867781354375294E-2</v>
      </c>
      <c r="S9" s="17">
        <v>0.16093816184023599</v>
      </c>
      <c r="T9" s="17">
        <v>0.213523556083272</v>
      </c>
      <c r="U9" s="17">
        <v>0.143936357790342</v>
      </c>
      <c r="V9" s="17">
        <v>0.191376705853045</v>
      </c>
      <c r="W9" s="17"/>
      <c r="X9" s="17">
        <v>0.137183752305364</v>
      </c>
      <c r="Y9" s="17">
        <v>0.137993735355706</v>
      </c>
      <c r="Z9" s="17">
        <v>0.13145374285935399</v>
      </c>
      <c r="AA9" s="17">
        <v>0.221043446154153</v>
      </c>
      <c r="AB9" s="17">
        <v>0</v>
      </c>
      <c r="AC9" s="17"/>
      <c r="AD9" s="17">
        <v>0.14388568776479499</v>
      </c>
    </row>
    <row r="10" spans="2:30" x14ac:dyDescent="0.35">
      <c r="B10" s="18" t="s">
        <v>251</v>
      </c>
      <c r="C10" s="17">
        <v>0.135843125487035</v>
      </c>
      <c r="D10" s="17">
        <v>0.16300595995325101</v>
      </c>
      <c r="E10" s="17">
        <v>0.104264257934598</v>
      </c>
      <c r="F10" s="17"/>
      <c r="G10" s="17">
        <v>0.120320997303538</v>
      </c>
      <c r="H10" s="17">
        <v>0.14021448304999501</v>
      </c>
      <c r="I10" s="17">
        <v>0.14543088171379501</v>
      </c>
      <c r="J10" s="17"/>
      <c r="K10" s="17">
        <v>0.13622584696595999</v>
      </c>
      <c r="L10" s="17">
        <v>9.6069041858615603E-2</v>
      </c>
      <c r="M10" s="17">
        <v>0.15086831871747</v>
      </c>
      <c r="N10" s="17">
        <v>0.158873230257391</v>
      </c>
      <c r="O10" s="17">
        <v>0.21123740747377601</v>
      </c>
      <c r="P10" s="17">
        <v>0.13165011736194401</v>
      </c>
      <c r="Q10" s="17">
        <v>5.5959763053905098E-2</v>
      </c>
      <c r="R10" s="17">
        <v>0.167508171129155</v>
      </c>
      <c r="S10" s="17">
        <v>0.18453159569463001</v>
      </c>
      <c r="T10" s="17">
        <v>0.11950886652364499</v>
      </c>
      <c r="U10" s="17">
        <v>0.12829844349413799</v>
      </c>
      <c r="V10" s="17">
        <v>7.9476077868814998E-2</v>
      </c>
      <c r="W10" s="17"/>
      <c r="X10" s="17">
        <v>0.103987216470938</v>
      </c>
      <c r="Y10" s="17">
        <v>0.14597216078155101</v>
      </c>
      <c r="Z10" s="17">
        <v>0.149866432181023</v>
      </c>
      <c r="AA10" s="17">
        <v>0.102313913706785</v>
      </c>
      <c r="AB10" s="17">
        <v>0.332603228798318</v>
      </c>
      <c r="AC10" s="17"/>
      <c r="AD10" s="17">
        <v>0.14320364891233101</v>
      </c>
    </row>
    <row r="11" spans="2:30" x14ac:dyDescent="0.35">
      <c r="B11" s="18" t="s">
        <v>252</v>
      </c>
      <c r="C11" s="17">
        <v>0.17008588839437899</v>
      </c>
      <c r="D11" s="17">
        <v>0.17744336093798499</v>
      </c>
      <c r="E11" s="17">
        <v>0.16118702488388501</v>
      </c>
      <c r="F11" s="17"/>
      <c r="G11" s="17">
        <v>0.21773729743940401</v>
      </c>
      <c r="H11" s="17">
        <v>0.148475574862452</v>
      </c>
      <c r="I11" s="17">
        <v>0.148221159229663</v>
      </c>
      <c r="J11" s="17"/>
      <c r="K11" s="17">
        <v>0.146002155457823</v>
      </c>
      <c r="L11" s="17">
        <v>0.1984328783339</v>
      </c>
      <c r="M11" s="17">
        <v>0.21752774534029101</v>
      </c>
      <c r="N11" s="17">
        <v>0.22923874477519801</v>
      </c>
      <c r="O11" s="17">
        <v>0.15159014448102501</v>
      </c>
      <c r="P11" s="17">
        <v>0.10443037320368</v>
      </c>
      <c r="Q11" s="17">
        <v>0.23076295150797099</v>
      </c>
      <c r="R11" s="17">
        <v>0.113002004829208</v>
      </c>
      <c r="S11" s="17">
        <v>0.14510854237025</v>
      </c>
      <c r="T11" s="17">
        <v>0.20284381435486001</v>
      </c>
      <c r="U11" s="17">
        <v>0.123672231314991</v>
      </c>
      <c r="V11" s="17">
        <v>8.0159667635833903E-2</v>
      </c>
      <c r="W11" s="17"/>
      <c r="X11" s="17">
        <v>0.21534422286624999</v>
      </c>
      <c r="Y11" s="17">
        <v>0.148933853340949</v>
      </c>
      <c r="Z11" s="17">
        <v>0.15917271914714301</v>
      </c>
      <c r="AA11" s="17">
        <v>0.20723730525735601</v>
      </c>
      <c r="AB11" s="17">
        <v>0.358092090778935</v>
      </c>
      <c r="AC11" s="17"/>
      <c r="AD11" s="17">
        <v>0.17181912986112299</v>
      </c>
    </row>
    <row r="12" spans="2:30" x14ac:dyDescent="0.35">
      <c r="B12" s="18" t="s">
        <v>253</v>
      </c>
      <c r="C12" s="17">
        <v>0.19933447846625199</v>
      </c>
      <c r="D12" s="17">
        <v>0.20961837414853099</v>
      </c>
      <c r="E12" s="17">
        <v>0.191131058620547</v>
      </c>
      <c r="F12" s="17"/>
      <c r="G12" s="17">
        <v>0.23878598698814599</v>
      </c>
      <c r="H12" s="17">
        <v>0.162748506838682</v>
      </c>
      <c r="I12" s="17">
        <v>0.198507132998059</v>
      </c>
      <c r="J12" s="17"/>
      <c r="K12" s="17">
        <v>0.17577731925667101</v>
      </c>
      <c r="L12" s="17">
        <v>0.220685052873973</v>
      </c>
      <c r="M12" s="17">
        <v>0.24567096710975</v>
      </c>
      <c r="N12" s="17">
        <v>0.10813164930293601</v>
      </c>
      <c r="O12" s="17">
        <v>0.19144267477386401</v>
      </c>
      <c r="P12" s="17">
        <v>0.28529008918069099</v>
      </c>
      <c r="Q12" s="17">
        <v>0.19211904813862701</v>
      </c>
      <c r="R12" s="17">
        <v>0.18836099070024301</v>
      </c>
      <c r="S12" s="17">
        <v>0.16213855642403499</v>
      </c>
      <c r="T12" s="17">
        <v>0.21763579405018299</v>
      </c>
      <c r="U12" s="17">
        <v>0.25645800896562498</v>
      </c>
      <c r="V12" s="17">
        <v>0.14164086305922</v>
      </c>
      <c r="W12" s="17"/>
      <c r="X12" s="17">
        <v>0.246631601365321</v>
      </c>
      <c r="Y12" s="17">
        <v>0.18153504114551799</v>
      </c>
      <c r="Z12" s="17">
        <v>0.194422723567126</v>
      </c>
      <c r="AA12" s="17">
        <v>0.17503783534550699</v>
      </c>
      <c r="AB12" s="17">
        <v>0</v>
      </c>
      <c r="AC12" s="17"/>
      <c r="AD12" s="17">
        <v>0.19190506510866101</v>
      </c>
    </row>
    <row r="13" spans="2:30" x14ac:dyDescent="0.35">
      <c r="B13" s="18" t="s">
        <v>260</v>
      </c>
      <c r="C13" s="17">
        <v>0.25095544749552801</v>
      </c>
      <c r="D13" s="17">
        <v>0.22723004756169701</v>
      </c>
      <c r="E13" s="17">
        <v>0.27583231488858201</v>
      </c>
      <c r="F13" s="17"/>
      <c r="G13" s="17">
        <v>0.25832130276315302</v>
      </c>
      <c r="H13" s="17">
        <v>0.30620692334296901</v>
      </c>
      <c r="I13" s="17">
        <v>0.193432694447492</v>
      </c>
      <c r="J13" s="17"/>
      <c r="K13" s="17">
        <v>0.260281155087833</v>
      </c>
      <c r="L13" s="17">
        <v>0.312487645766024</v>
      </c>
      <c r="M13" s="17">
        <v>0.24298520255910899</v>
      </c>
      <c r="N13" s="17">
        <v>0.15488896657260601</v>
      </c>
      <c r="O13" s="17">
        <v>0.19077652772275699</v>
      </c>
      <c r="P13" s="17">
        <v>0.214738146135352</v>
      </c>
      <c r="Q13" s="17">
        <v>0.277541909906736</v>
      </c>
      <c r="R13" s="17">
        <v>0.36974647609114297</v>
      </c>
      <c r="S13" s="17">
        <v>0.27648300381408902</v>
      </c>
      <c r="T13" s="17">
        <v>0.17070564470928501</v>
      </c>
      <c r="U13" s="17">
        <v>0.27236429049906802</v>
      </c>
      <c r="V13" s="17">
        <v>0.35463764766751799</v>
      </c>
      <c r="W13" s="17"/>
      <c r="X13" s="17">
        <v>0.229272160662185</v>
      </c>
      <c r="Y13" s="17">
        <v>0.27689628068642202</v>
      </c>
      <c r="Z13" s="17">
        <v>0.19931905945319101</v>
      </c>
      <c r="AA13" s="17">
        <v>0.23252284641510099</v>
      </c>
      <c r="AB13" s="17">
        <v>0.167983671039652</v>
      </c>
      <c r="AC13" s="17"/>
      <c r="AD13" s="17">
        <v>0.25142799645207697</v>
      </c>
    </row>
    <row r="14" spans="2:30" x14ac:dyDescent="0.35">
      <c r="B14" s="18" t="s">
        <v>255</v>
      </c>
      <c r="C14" s="17">
        <v>0.10662299647534799</v>
      </c>
      <c r="D14" s="17">
        <v>7.4607789372421393E-2</v>
      </c>
      <c r="E14" s="17">
        <v>0.14125143197543399</v>
      </c>
      <c r="F14" s="17"/>
      <c r="G14" s="17">
        <v>4.9540942487924303E-2</v>
      </c>
      <c r="H14" s="17">
        <v>8.9468919603845606E-2</v>
      </c>
      <c r="I14" s="17">
        <v>0.17258801088772199</v>
      </c>
      <c r="J14" s="17"/>
      <c r="K14" s="17">
        <v>0.18832802418831801</v>
      </c>
      <c r="L14" s="17">
        <v>5.9808522981781201E-2</v>
      </c>
      <c r="M14" s="17">
        <v>6.0346842912626798E-2</v>
      </c>
      <c r="N14" s="17">
        <v>0.151714506005837</v>
      </c>
      <c r="O14" s="17">
        <v>0.119752233008331</v>
      </c>
      <c r="P14" s="17">
        <v>0.12102717102015299</v>
      </c>
      <c r="Q14" s="17">
        <v>0.116806806883284</v>
      </c>
      <c r="R14" s="17">
        <v>6.3514575895876502E-2</v>
      </c>
      <c r="S14" s="17">
        <v>7.0800139856760896E-2</v>
      </c>
      <c r="T14" s="17">
        <v>7.5782324278754698E-2</v>
      </c>
      <c r="U14" s="17">
        <v>7.5270667935835603E-2</v>
      </c>
      <c r="V14" s="17">
        <v>0.152709037915568</v>
      </c>
      <c r="W14" s="17"/>
      <c r="X14" s="17">
        <v>6.7581046329941497E-2</v>
      </c>
      <c r="Y14" s="17">
        <v>0.10866892868985401</v>
      </c>
      <c r="Z14" s="17">
        <v>0.16576532279216399</v>
      </c>
      <c r="AA14" s="17">
        <v>6.1844653121098603E-2</v>
      </c>
      <c r="AB14" s="17">
        <v>0.141321009383095</v>
      </c>
      <c r="AC14" s="17"/>
      <c r="AD14" s="17">
        <v>9.7758471901013694E-2</v>
      </c>
    </row>
    <row r="15" spans="2:30" x14ac:dyDescent="0.35">
      <c r="B15" s="18" t="s">
        <v>256</v>
      </c>
      <c r="C15" s="24">
        <v>2.6109551100333999</v>
      </c>
      <c r="D15" s="24">
        <v>2.4287069413837199</v>
      </c>
      <c r="E15" s="24">
        <v>2.8096179029955102</v>
      </c>
      <c r="F15" s="24"/>
      <c r="G15" s="24">
        <v>2.5531434766390202</v>
      </c>
      <c r="H15" s="24">
        <v>2.59758344468205</v>
      </c>
      <c r="I15" s="24">
        <v>2.67406543139588</v>
      </c>
      <c r="J15" s="24"/>
      <c r="K15" s="24">
        <v>2.9383268569445402</v>
      </c>
      <c r="L15" s="24">
        <v>2.7039831551213398</v>
      </c>
      <c r="M15" s="24">
        <v>2.5966117355268699</v>
      </c>
      <c r="N15" s="24">
        <v>2.3198740640361999</v>
      </c>
      <c r="O15" s="24">
        <v>2.4506129966900998</v>
      </c>
      <c r="P15" s="24">
        <v>2.66046957095356</v>
      </c>
      <c r="Q15" s="24">
        <v>2.7880444845290899</v>
      </c>
      <c r="R15" s="24">
        <v>2.75515393673225</v>
      </c>
      <c r="S15" s="24">
        <v>2.4210970642473901</v>
      </c>
      <c r="T15" s="24">
        <v>2.2398380776148299</v>
      </c>
      <c r="U15" s="24">
        <v>2.61082743469645</v>
      </c>
      <c r="V15" s="24">
        <v>2.84681378256606</v>
      </c>
      <c r="W15" s="24"/>
      <c r="X15" s="24">
        <v>2.5295643405978501</v>
      </c>
      <c r="Y15" s="24">
        <v>2.6393747570949602</v>
      </c>
      <c r="Z15" s="24">
        <v>2.6775828929502699</v>
      </c>
      <c r="AA15" s="24">
        <v>2.2812166815239099</v>
      </c>
      <c r="AB15" s="24">
        <v>2.4273271414302702</v>
      </c>
      <c r="AC15" s="24"/>
      <c r="AD15" s="24">
        <v>2.5570614492739301</v>
      </c>
    </row>
    <row r="16" spans="2:30" x14ac:dyDescent="0.35">
      <c r="B16" s="18" t="s">
        <v>257</v>
      </c>
      <c r="C16" s="25">
        <v>2.4764415048650998</v>
      </c>
      <c r="D16" s="25">
        <v>2.36623345305583</v>
      </c>
      <c r="E16" s="25">
        <v>2.5250916325791599</v>
      </c>
      <c r="F16" s="25"/>
      <c r="G16" s="25">
        <v>1.9998357677776899</v>
      </c>
      <c r="H16" s="25">
        <v>2.59528810510758</v>
      </c>
      <c r="I16" s="25">
        <v>2.7916751428408202</v>
      </c>
      <c r="J16" s="25"/>
      <c r="K16" s="25">
        <v>2.5597133574970798</v>
      </c>
      <c r="L16" s="25">
        <v>2.0751775769304102</v>
      </c>
      <c r="M16" s="25">
        <v>1.9090605421757301</v>
      </c>
      <c r="N16" s="25">
        <v>2.9724495825602402</v>
      </c>
      <c r="O16" s="25">
        <v>2.61572571115645</v>
      </c>
      <c r="P16" s="25">
        <v>2.52785032244216</v>
      </c>
      <c r="Q16" s="25">
        <v>2.3227402932715102</v>
      </c>
      <c r="R16" s="25">
        <v>2.28482041693553</v>
      </c>
      <c r="S16" s="25">
        <v>2.5790568478569802</v>
      </c>
      <c r="T16" s="25">
        <v>2.5302076747127802</v>
      </c>
      <c r="U16" s="25">
        <v>2.4054650086286502</v>
      </c>
      <c r="V16" s="25">
        <v>3.1718357608318</v>
      </c>
      <c r="W16" s="25"/>
      <c r="X16" s="25">
        <v>2.1537212546742599</v>
      </c>
      <c r="Y16" s="25">
        <v>2.5613595433898499</v>
      </c>
      <c r="Z16" s="25">
        <v>2.71482441990302</v>
      </c>
      <c r="AA16" s="25">
        <v>2.6237984430146799</v>
      </c>
      <c r="AB16" s="25">
        <v>2.5125822139221801</v>
      </c>
      <c r="AC16" s="25"/>
      <c r="AD16" s="25">
        <v>2.4895604774748299</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263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259</v>
      </c>
      <c r="C9" s="17">
        <v>0.32807383706388699</v>
      </c>
      <c r="D9" s="17">
        <v>0.295690343606408</v>
      </c>
      <c r="E9" s="17">
        <v>0.35689283755427198</v>
      </c>
      <c r="F9" s="17"/>
      <c r="G9" s="17">
        <v>0.40042124536202101</v>
      </c>
      <c r="H9" s="17">
        <v>0.34109090286003302</v>
      </c>
      <c r="I9" s="17">
        <v>0.25252994127085898</v>
      </c>
      <c r="J9" s="17"/>
      <c r="K9" s="17">
        <v>0.33803798165653398</v>
      </c>
      <c r="L9" s="17">
        <v>0.40191835752468702</v>
      </c>
      <c r="M9" s="17">
        <v>0.347941265623952</v>
      </c>
      <c r="N9" s="17">
        <v>0.24899304548648399</v>
      </c>
      <c r="O9" s="17">
        <v>0.229994184101879</v>
      </c>
      <c r="P9" s="17">
        <v>0.28386923452222901</v>
      </c>
      <c r="Q9" s="17">
        <v>0.302099035105867</v>
      </c>
      <c r="R9" s="17">
        <v>0.41882660137236499</v>
      </c>
      <c r="S9" s="17">
        <v>0.33065209468516099</v>
      </c>
      <c r="T9" s="17">
        <v>0.388878582174012</v>
      </c>
      <c r="U9" s="17">
        <v>0.33497516799405302</v>
      </c>
      <c r="V9" s="17">
        <v>0.28507445166394801</v>
      </c>
      <c r="W9" s="17"/>
      <c r="X9" s="17">
        <v>0.34842774215030697</v>
      </c>
      <c r="Y9" s="17">
        <v>0.35003196151247601</v>
      </c>
      <c r="Z9" s="17">
        <v>0.27784064645219603</v>
      </c>
      <c r="AA9" s="17">
        <v>0.164224039819655</v>
      </c>
      <c r="AB9" s="17">
        <v>0.33596734207930401</v>
      </c>
      <c r="AC9" s="17"/>
      <c r="AD9" s="17">
        <v>0.31673389051327799</v>
      </c>
    </row>
    <row r="10" spans="2:30" x14ac:dyDescent="0.35">
      <c r="B10" s="18" t="s">
        <v>251</v>
      </c>
      <c r="C10" s="17">
        <v>0.25996538795943702</v>
      </c>
      <c r="D10" s="17">
        <v>0.26782629122297402</v>
      </c>
      <c r="E10" s="17">
        <v>0.25756250319575102</v>
      </c>
      <c r="F10" s="17"/>
      <c r="G10" s="17">
        <v>0.26831444842532998</v>
      </c>
      <c r="H10" s="17">
        <v>0.26108065721274898</v>
      </c>
      <c r="I10" s="17">
        <v>0.25160499557384602</v>
      </c>
      <c r="J10" s="17"/>
      <c r="K10" s="17">
        <v>0.17190131168341599</v>
      </c>
      <c r="L10" s="17">
        <v>0.29194385749388702</v>
      </c>
      <c r="M10" s="17">
        <v>0.27652238682038799</v>
      </c>
      <c r="N10" s="17">
        <v>0.25447308560255599</v>
      </c>
      <c r="O10" s="17">
        <v>0.26248788877606999</v>
      </c>
      <c r="P10" s="17">
        <v>0.26565635771034501</v>
      </c>
      <c r="Q10" s="17">
        <v>0.25094044854230202</v>
      </c>
      <c r="R10" s="17">
        <v>0.25662943033019597</v>
      </c>
      <c r="S10" s="17">
        <v>0.23531615463354699</v>
      </c>
      <c r="T10" s="17">
        <v>0.28730723881655101</v>
      </c>
      <c r="U10" s="17">
        <v>0.325658983943165</v>
      </c>
      <c r="V10" s="17">
        <v>0.423413803443912</v>
      </c>
      <c r="W10" s="17"/>
      <c r="X10" s="17">
        <v>0.23410709266612201</v>
      </c>
      <c r="Y10" s="17">
        <v>0.26817350969951298</v>
      </c>
      <c r="Z10" s="17">
        <v>0.22399276036004601</v>
      </c>
      <c r="AA10" s="17">
        <v>0.42234835684427102</v>
      </c>
      <c r="AB10" s="17">
        <v>0.13856419482658899</v>
      </c>
      <c r="AC10" s="17"/>
      <c r="AD10" s="17">
        <v>0.26817340214952401</v>
      </c>
    </row>
    <row r="11" spans="2:30" x14ac:dyDescent="0.35">
      <c r="B11" s="18" t="s">
        <v>252</v>
      </c>
      <c r="C11" s="17">
        <v>0.158681518452154</v>
      </c>
      <c r="D11" s="17">
        <v>0.19084370701641501</v>
      </c>
      <c r="E11" s="17">
        <v>0.123823095390848</v>
      </c>
      <c r="F11" s="17"/>
      <c r="G11" s="17">
        <v>0.14791608068256801</v>
      </c>
      <c r="H11" s="17">
        <v>0.16521381545500999</v>
      </c>
      <c r="I11" s="17">
        <v>0.162096425704152</v>
      </c>
      <c r="J11" s="17"/>
      <c r="K11" s="17">
        <v>0.19330167518074801</v>
      </c>
      <c r="L11" s="17">
        <v>0.11189708035858199</v>
      </c>
      <c r="M11" s="17">
        <v>0.17865320218269801</v>
      </c>
      <c r="N11" s="17">
        <v>0.108868754233495</v>
      </c>
      <c r="O11" s="17">
        <v>0.27113604773369898</v>
      </c>
      <c r="P11" s="17">
        <v>0.20794413452125099</v>
      </c>
      <c r="Q11" s="17">
        <v>0.105374436257689</v>
      </c>
      <c r="R11" s="17">
        <v>0.17438724572709499</v>
      </c>
      <c r="S11" s="17">
        <v>0.188684492184271</v>
      </c>
      <c r="T11" s="17">
        <v>9.7958590397335801E-2</v>
      </c>
      <c r="U11" s="17">
        <v>0.13799954209083201</v>
      </c>
      <c r="V11" s="17">
        <v>6.8717763721267297E-2</v>
      </c>
      <c r="W11" s="17"/>
      <c r="X11" s="17">
        <v>0.18483458103113701</v>
      </c>
      <c r="Y11" s="17">
        <v>0.14620122563289001</v>
      </c>
      <c r="Z11" s="17">
        <v>0.190619050791897</v>
      </c>
      <c r="AA11" s="17">
        <v>0.12514944044849299</v>
      </c>
      <c r="AB11" s="17">
        <v>0</v>
      </c>
      <c r="AC11" s="17"/>
      <c r="AD11" s="17">
        <v>0.163383061502613</v>
      </c>
    </row>
    <row r="12" spans="2:30" x14ac:dyDescent="0.35">
      <c r="B12" s="18" t="s">
        <v>253</v>
      </c>
      <c r="C12" s="17">
        <v>8.6155303591582494E-2</v>
      </c>
      <c r="D12" s="17">
        <v>0.10557187534984799</v>
      </c>
      <c r="E12" s="17">
        <v>6.3853157761174895E-2</v>
      </c>
      <c r="F12" s="17"/>
      <c r="G12" s="17">
        <v>8.4400908713535006E-2</v>
      </c>
      <c r="H12" s="17">
        <v>9.1444874935328296E-2</v>
      </c>
      <c r="I12" s="17">
        <v>8.2807598446409503E-2</v>
      </c>
      <c r="J12" s="17"/>
      <c r="K12" s="17">
        <v>6.5107927249601794E-2</v>
      </c>
      <c r="L12" s="17">
        <v>7.0276191949806194E-2</v>
      </c>
      <c r="M12" s="17">
        <v>9.4509980208424396E-2</v>
      </c>
      <c r="N12" s="17">
        <v>5.9906429295370399E-2</v>
      </c>
      <c r="O12" s="17">
        <v>8.8998088415955898E-2</v>
      </c>
      <c r="P12" s="17">
        <v>8.2570796791170506E-2</v>
      </c>
      <c r="Q12" s="17">
        <v>0.13244567067781499</v>
      </c>
      <c r="R12" s="17">
        <v>2.0879374387205898E-2</v>
      </c>
      <c r="S12" s="17">
        <v>0.12236241525221001</v>
      </c>
      <c r="T12" s="17">
        <v>0.12073606164185401</v>
      </c>
      <c r="U12" s="17">
        <v>8.5282772091715697E-2</v>
      </c>
      <c r="V12" s="17">
        <v>3.5042471627652498E-2</v>
      </c>
      <c r="W12" s="17"/>
      <c r="X12" s="17">
        <v>0.10675079161166801</v>
      </c>
      <c r="Y12" s="17">
        <v>8.5903833310725694E-2</v>
      </c>
      <c r="Z12" s="17">
        <v>7.52178650845296E-2</v>
      </c>
      <c r="AA12" s="17">
        <v>5.5813198106882803E-2</v>
      </c>
      <c r="AB12" s="17">
        <v>0.384147453711012</v>
      </c>
      <c r="AC12" s="17"/>
      <c r="AD12" s="17">
        <v>9.1181162740682595E-2</v>
      </c>
    </row>
    <row r="13" spans="2:30" x14ac:dyDescent="0.35">
      <c r="B13" s="18" t="s">
        <v>260</v>
      </c>
      <c r="C13" s="17">
        <v>6.0500956457592001E-2</v>
      </c>
      <c r="D13" s="17">
        <v>6.5459993431932803E-2</v>
      </c>
      <c r="E13" s="17">
        <v>5.6616974122520203E-2</v>
      </c>
      <c r="F13" s="17"/>
      <c r="G13" s="17">
        <v>4.9406374328621598E-2</v>
      </c>
      <c r="H13" s="17">
        <v>5.1700829933034098E-2</v>
      </c>
      <c r="I13" s="17">
        <v>7.8373028117011995E-2</v>
      </c>
      <c r="J13" s="17"/>
      <c r="K13" s="17">
        <v>4.3323080041382397E-2</v>
      </c>
      <c r="L13" s="17">
        <v>6.4155989691256604E-2</v>
      </c>
      <c r="M13" s="17">
        <v>4.2026322251911101E-2</v>
      </c>
      <c r="N13" s="17">
        <v>0.17604417937625699</v>
      </c>
      <c r="O13" s="17">
        <v>2.7631557964065499E-2</v>
      </c>
      <c r="P13" s="17">
        <v>3.8932305434851398E-2</v>
      </c>
      <c r="Q13" s="17">
        <v>9.2333602533042805E-2</v>
      </c>
      <c r="R13" s="17">
        <v>6.5762772287260907E-2</v>
      </c>
      <c r="S13" s="17">
        <v>5.2184703388050799E-2</v>
      </c>
      <c r="T13" s="17">
        <v>2.9337202691492498E-2</v>
      </c>
      <c r="U13" s="17">
        <v>4.0812865944398903E-2</v>
      </c>
      <c r="V13" s="17">
        <v>3.5042471627652498E-2</v>
      </c>
      <c r="W13" s="17"/>
      <c r="X13" s="17">
        <v>5.8298746210824197E-2</v>
      </c>
      <c r="Y13" s="17">
        <v>4.10205411545407E-2</v>
      </c>
      <c r="Z13" s="17">
        <v>6.6564354519167701E-2</v>
      </c>
      <c r="AA13" s="17">
        <v>0.17062031165960001</v>
      </c>
      <c r="AB13" s="17">
        <v>0</v>
      </c>
      <c r="AC13" s="17"/>
      <c r="AD13" s="17">
        <v>6.2770011192889094E-2</v>
      </c>
    </row>
    <row r="14" spans="2:30" x14ac:dyDescent="0.35">
      <c r="B14" s="18" t="s">
        <v>255</v>
      </c>
      <c r="C14" s="17">
        <v>0.10662299647534799</v>
      </c>
      <c r="D14" s="17">
        <v>7.4607789372421393E-2</v>
      </c>
      <c r="E14" s="17">
        <v>0.14125143197543399</v>
      </c>
      <c r="F14" s="17"/>
      <c r="G14" s="17">
        <v>4.9540942487924303E-2</v>
      </c>
      <c r="H14" s="17">
        <v>8.9468919603845606E-2</v>
      </c>
      <c r="I14" s="17">
        <v>0.17258801088772199</v>
      </c>
      <c r="J14" s="17"/>
      <c r="K14" s="17">
        <v>0.18832802418831801</v>
      </c>
      <c r="L14" s="17">
        <v>5.9808522981781201E-2</v>
      </c>
      <c r="M14" s="17">
        <v>6.0346842912626798E-2</v>
      </c>
      <c r="N14" s="17">
        <v>0.151714506005837</v>
      </c>
      <c r="O14" s="17">
        <v>0.119752233008331</v>
      </c>
      <c r="P14" s="17">
        <v>0.12102717102015299</v>
      </c>
      <c r="Q14" s="17">
        <v>0.116806806883284</v>
      </c>
      <c r="R14" s="17">
        <v>6.3514575895876502E-2</v>
      </c>
      <c r="S14" s="17">
        <v>7.0800139856760896E-2</v>
      </c>
      <c r="T14" s="17">
        <v>7.5782324278754698E-2</v>
      </c>
      <c r="U14" s="17">
        <v>7.5270667935835603E-2</v>
      </c>
      <c r="V14" s="17">
        <v>0.152709037915568</v>
      </c>
      <c r="W14" s="17"/>
      <c r="X14" s="17">
        <v>6.7581046329941497E-2</v>
      </c>
      <c r="Y14" s="17">
        <v>0.10866892868985401</v>
      </c>
      <c r="Z14" s="17">
        <v>0.16576532279216399</v>
      </c>
      <c r="AA14" s="17">
        <v>6.1844653121098603E-2</v>
      </c>
      <c r="AB14" s="17">
        <v>0.141321009383095</v>
      </c>
      <c r="AC14" s="17"/>
      <c r="AD14" s="17">
        <v>9.7758471901013694E-2</v>
      </c>
    </row>
    <row r="15" spans="2:30" x14ac:dyDescent="0.35">
      <c r="B15" s="18" t="s">
        <v>256</v>
      </c>
      <c r="C15" s="24">
        <v>1.6109131438455999</v>
      </c>
      <c r="D15" s="24">
        <v>1.60110825189519</v>
      </c>
      <c r="E15" s="24">
        <v>1.62949322362822</v>
      </c>
      <c r="F15" s="24"/>
      <c r="G15" s="24">
        <v>1.26267954568518</v>
      </c>
      <c r="H15" s="24">
        <v>1.51999083068012</v>
      </c>
      <c r="I15" s="24">
        <v>2.00065280922803</v>
      </c>
      <c r="J15" s="24"/>
      <c r="K15" s="24">
        <v>1.8687608849008399</v>
      </c>
      <c r="L15" s="24">
        <v>1.2822331677344001</v>
      </c>
      <c r="M15" s="24">
        <v>1.38719823538183</v>
      </c>
      <c r="N15" s="24">
        <v>2.1146791294898701</v>
      </c>
      <c r="O15" s="24">
        <v>1.78104164638925</v>
      </c>
      <c r="P15" s="24">
        <v>1.69012209396653</v>
      </c>
      <c r="Q15" s="24">
        <v>1.81239477763972</v>
      </c>
      <c r="R15" s="24">
        <v>1.2486660135744301</v>
      </c>
      <c r="S15" s="24">
        <v>1.5425118975947201</v>
      </c>
      <c r="T15" s="24">
        <v>1.3416930366965301</v>
      </c>
      <c r="U15" s="24">
        <v>1.3971111878567499</v>
      </c>
      <c r="V15" s="24">
        <v>1.5696918218578499</v>
      </c>
      <c r="W15" s="24"/>
      <c r="X15" s="24">
        <v>1.4951288460564101</v>
      </c>
      <c r="Y15" s="24">
        <v>1.5257142689649099</v>
      </c>
      <c r="Z15" s="24">
        <v>1.92596848923492</v>
      </c>
      <c r="AA15" s="24">
        <v>1.8317913443058</v>
      </c>
      <c r="AB15" s="24">
        <v>1.9976116028751001</v>
      </c>
      <c r="AC15" s="24"/>
      <c r="AD15" s="24">
        <v>1.60835541765342</v>
      </c>
    </row>
    <row r="16" spans="2:30" x14ac:dyDescent="0.35">
      <c r="B16" s="18" t="s">
        <v>257</v>
      </c>
      <c r="C16" s="25">
        <v>2.7113414840716601</v>
      </c>
      <c r="D16" s="25">
        <v>2.3349243158863202</v>
      </c>
      <c r="E16" s="25">
        <v>3.1159205293641499</v>
      </c>
      <c r="F16" s="25"/>
      <c r="G16" s="25">
        <v>2.0608159741396399</v>
      </c>
      <c r="H16" s="25">
        <v>2.50607516117568</v>
      </c>
      <c r="I16" s="25">
        <v>3.2203114267161999</v>
      </c>
      <c r="J16" s="25"/>
      <c r="K16" s="25">
        <v>3.4652928155918201</v>
      </c>
      <c r="L16" s="25">
        <v>2.2667774762813999</v>
      </c>
      <c r="M16" s="25">
        <v>2.1240897447344098</v>
      </c>
      <c r="N16" s="25">
        <v>3.4059565920057602</v>
      </c>
      <c r="O16" s="25">
        <v>2.4439738323403901</v>
      </c>
      <c r="P16" s="25">
        <v>2.66158379551038</v>
      </c>
      <c r="Q16" s="25">
        <v>3.0122078853539702</v>
      </c>
      <c r="R16" s="25">
        <v>2.2799945879596502</v>
      </c>
      <c r="S16" s="25">
        <v>2.33761854684214</v>
      </c>
      <c r="T16" s="25">
        <v>2.3590676460712698</v>
      </c>
      <c r="U16" s="25">
        <v>2.2764909613037898</v>
      </c>
      <c r="V16" s="25">
        <v>3.0327166163485701</v>
      </c>
      <c r="W16" s="25"/>
      <c r="X16" s="25">
        <v>2.3313687193888999</v>
      </c>
      <c r="Y16" s="25">
        <v>2.6766610761862402</v>
      </c>
      <c r="Z16" s="25">
        <v>3.1804293800357</v>
      </c>
      <c r="AA16" s="25">
        <v>2.3957583187482001</v>
      </c>
      <c r="AB16" s="25">
        <v>3.7661572762342201</v>
      </c>
      <c r="AC16" s="25"/>
      <c r="AD16" s="25">
        <v>2.6076741609217202</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264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259</v>
      </c>
      <c r="C9" s="17">
        <v>0.128343381793007</v>
      </c>
      <c r="D9" s="17">
        <v>0.15194725460986</v>
      </c>
      <c r="E9" s="17">
        <v>0.106204098917153</v>
      </c>
      <c r="F9" s="17"/>
      <c r="G9" s="17">
        <v>0.12483636011205</v>
      </c>
      <c r="H9" s="17">
        <v>0.14214666088029301</v>
      </c>
      <c r="I9" s="17">
        <v>0.118667097994281</v>
      </c>
      <c r="J9" s="17"/>
      <c r="K9" s="17">
        <v>7.6838568854949205E-2</v>
      </c>
      <c r="L9" s="17">
        <v>0.17386946050147201</v>
      </c>
      <c r="M9" s="17">
        <v>0.19097590040211099</v>
      </c>
      <c r="N9" s="17">
        <v>0.17151551736236101</v>
      </c>
      <c r="O9" s="17">
        <v>0.167163054735638</v>
      </c>
      <c r="P9" s="17">
        <v>0.112166344282057</v>
      </c>
      <c r="Q9" s="17">
        <v>0.110856284080999</v>
      </c>
      <c r="R9" s="17">
        <v>8.8333206712942397E-2</v>
      </c>
      <c r="S9" s="17">
        <v>0.112156590531623</v>
      </c>
      <c r="T9" s="17">
        <v>8.7702816342584297E-2</v>
      </c>
      <c r="U9" s="17">
        <v>0.12938940554183001</v>
      </c>
      <c r="V9" s="17">
        <v>8.7558078448998294E-2</v>
      </c>
      <c r="W9" s="17"/>
      <c r="X9" s="17">
        <v>0.103723099106486</v>
      </c>
      <c r="Y9" s="17">
        <v>0.131399850441138</v>
      </c>
      <c r="Z9" s="17">
        <v>0.13961606882521199</v>
      </c>
      <c r="AA9" s="17">
        <v>0.14456689773373199</v>
      </c>
      <c r="AB9" s="17">
        <v>0</v>
      </c>
      <c r="AC9" s="17"/>
      <c r="AD9" s="17">
        <v>0.13715865032459301</v>
      </c>
    </row>
    <row r="10" spans="2:30" x14ac:dyDescent="0.35">
      <c r="B10" s="18" t="s">
        <v>251</v>
      </c>
      <c r="C10" s="17">
        <v>0.25169892983226499</v>
      </c>
      <c r="D10" s="17">
        <v>0.245307922994217</v>
      </c>
      <c r="E10" s="17">
        <v>0.25495207735776498</v>
      </c>
      <c r="F10" s="17"/>
      <c r="G10" s="17">
        <v>0.33083743544035799</v>
      </c>
      <c r="H10" s="17">
        <v>0.202070783947496</v>
      </c>
      <c r="I10" s="17">
        <v>0.228081428973539</v>
      </c>
      <c r="J10" s="17"/>
      <c r="K10" s="17">
        <v>0.29766615878584402</v>
      </c>
      <c r="L10" s="17">
        <v>0.231856469030464</v>
      </c>
      <c r="M10" s="17">
        <v>0.26388211062429701</v>
      </c>
      <c r="N10" s="17">
        <v>0.146449925184617</v>
      </c>
      <c r="O10" s="17">
        <v>0.19053003844827399</v>
      </c>
      <c r="P10" s="17">
        <v>0.223073647705164</v>
      </c>
      <c r="Q10" s="17">
        <v>0.30559714400261501</v>
      </c>
      <c r="R10" s="17">
        <v>0.35840167634537001</v>
      </c>
      <c r="S10" s="17">
        <v>0.24391611864815199</v>
      </c>
      <c r="T10" s="17">
        <v>0.29907767218966902</v>
      </c>
      <c r="U10" s="17">
        <v>0.26322765296337602</v>
      </c>
      <c r="V10" s="17">
        <v>0.22919894150821901</v>
      </c>
      <c r="W10" s="17"/>
      <c r="X10" s="17">
        <v>0.341819189225258</v>
      </c>
      <c r="Y10" s="17">
        <v>0.23904237416552701</v>
      </c>
      <c r="Z10" s="17">
        <v>0.20611657151400101</v>
      </c>
      <c r="AA10" s="17">
        <v>0.14189617056159001</v>
      </c>
      <c r="AB10" s="17">
        <v>0.38751156699199801</v>
      </c>
      <c r="AC10" s="17"/>
      <c r="AD10" s="17">
        <v>0.24906382966569601</v>
      </c>
    </row>
    <row r="11" spans="2:30" x14ac:dyDescent="0.35">
      <c r="B11" s="18" t="s">
        <v>252</v>
      </c>
      <c r="C11" s="17">
        <v>0.19037561197997699</v>
      </c>
      <c r="D11" s="17">
        <v>0.17004211168064601</v>
      </c>
      <c r="E11" s="17">
        <v>0.21432952462869101</v>
      </c>
      <c r="F11" s="17"/>
      <c r="G11" s="17">
        <v>0.16983760660334299</v>
      </c>
      <c r="H11" s="17">
        <v>0.197654615886796</v>
      </c>
      <c r="I11" s="17">
        <v>0.20168004452112101</v>
      </c>
      <c r="J11" s="17"/>
      <c r="K11" s="17">
        <v>0.16802096005967099</v>
      </c>
      <c r="L11" s="17">
        <v>0.21969376267176299</v>
      </c>
      <c r="M11" s="17">
        <v>0.15477749069906999</v>
      </c>
      <c r="N11" s="17">
        <v>0.15396885349121101</v>
      </c>
      <c r="O11" s="17">
        <v>0.15317690849587101</v>
      </c>
      <c r="P11" s="17">
        <v>0.19297369597952099</v>
      </c>
      <c r="Q11" s="17">
        <v>0.177565552522083</v>
      </c>
      <c r="R11" s="17">
        <v>0.231341856918681</v>
      </c>
      <c r="S11" s="17">
        <v>0.20604718630876001</v>
      </c>
      <c r="T11" s="17">
        <v>0.27676490259758402</v>
      </c>
      <c r="U11" s="17">
        <v>0.23748824025418</v>
      </c>
      <c r="V11" s="17">
        <v>6.9401353488286105E-2</v>
      </c>
      <c r="W11" s="17"/>
      <c r="X11" s="17">
        <v>0.17754136220061201</v>
      </c>
      <c r="Y11" s="17">
        <v>0.18581305984997601</v>
      </c>
      <c r="Z11" s="17">
        <v>0.159883238834924</v>
      </c>
      <c r="AA11" s="17">
        <v>0.30532396424083902</v>
      </c>
      <c r="AB11" s="17">
        <v>0.332603228798318</v>
      </c>
      <c r="AC11" s="17"/>
      <c r="AD11" s="17">
        <v>0.19063754380085801</v>
      </c>
    </row>
    <row r="12" spans="2:30" x14ac:dyDescent="0.35">
      <c r="B12" s="18" t="s">
        <v>253</v>
      </c>
      <c r="C12" s="17">
        <v>0.183919509588307</v>
      </c>
      <c r="D12" s="17">
        <v>0.20265024679180799</v>
      </c>
      <c r="E12" s="17">
        <v>0.164135908110039</v>
      </c>
      <c r="F12" s="17"/>
      <c r="G12" s="17">
        <v>0.172782352743129</v>
      </c>
      <c r="H12" s="17">
        <v>0.21648037211927501</v>
      </c>
      <c r="I12" s="17">
        <v>0.163608591946309</v>
      </c>
      <c r="J12" s="17"/>
      <c r="K12" s="17">
        <v>0.16404690875542099</v>
      </c>
      <c r="L12" s="17">
        <v>0.19662469845463401</v>
      </c>
      <c r="M12" s="17">
        <v>9.9163867279173604E-2</v>
      </c>
      <c r="N12" s="17">
        <v>0.24983393044146199</v>
      </c>
      <c r="O12" s="17">
        <v>0.20774077293877799</v>
      </c>
      <c r="P12" s="17">
        <v>0.21086971711805799</v>
      </c>
      <c r="Q12" s="17">
        <v>0.207336469573911</v>
      </c>
      <c r="R12" s="17">
        <v>0.14003404026859601</v>
      </c>
      <c r="S12" s="17">
        <v>0.24343253590931699</v>
      </c>
      <c r="T12" s="17">
        <v>0.112535647049204</v>
      </c>
      <c r="U12" s="17">
        <v>4.0635747682970999E-2</v>
      </c>
      <c r="V12" s="17">
        <v>0.30589525534951201</v>
      </c>
      <c r="W12" s="17"/>
      <c r="X12" s="17">
        <v>0.14961015795044</v>
      </c>
      <c r="Y12" s="17">
        <v>0.18882740133100101</v>
      </c>
      <c r="Z12" s="17">
        <v>0.216144761982003</v>
      </c>
      <c r="AA12" s="17">
        <v>0.23391179002363</v>
      </c>
      <c r="AB12" s="17">
        <v>0</v>
      </c>
      <c r="AC12" s="17"/>
      <c r="AD12" s="17">
        <v>0.18147901606192099</v>
      </c>
    </row>
    <row r="13" spans="2:30" x14ac:dyDescent="0.35">
      <c r="B13" s="18" t="s">
        <v>260</v>
      </c>
      <c r="C13" s="17">
        <v>0.13903957033109601</v>
      </c>
      <c r="D13" s="17">
        <v>0.15544467455104599</v>
      </c>
      <c r="E13" s="17">
        <v>0.11912695901091901</v>
      </c>
      <c r="F13" s="17"/>
      <c r="G13" s="17">
        <v>0.152165302613196</v>
      </c>
      <c r="H13" s="17">
        <v>0.15217864756229399</v>
      </c>
      <c r="I13" s="17">
        <v>0.115374825677027</v>
      </c>
      <c r="J13" s="17"/>
      <c r="K13" s="17">
        <v>0.105099379355797</v>
      </c>
      <c r="L13" s="17">
        <v>0.118147086359885</v>
      </c>
      <c r="M13" s="17">
        <v>0.230853788082722</v>
      </c>
      <c r="N13" s="17">
        <v>0.12651726751451201</v>
      </c>
      <c r="O13" s="17">
        <v>0.161636992373108</v>
      </c>
      <c r="P13" s="17">
        <v>0.13988942389504599</v>
      </c>
      <c r="Q13" s="17">
        <v>8.1837742937107702E-2</v>
      </c>
      <c r="R13" s="17">
        <v>0.11837464385853499</v>
      </c>
      <c r="S13" s="17">
        <v>0.123647428745388</v>
      </c>
      <c r="T13" s="17">
        <v>0.14813663754220399</v>
      </c>
      <c r="U13" s="17">
        <v>0.25398828562180698</v>
      </c>
      <c r="V13" s="17">
        <v>0.155237333289416</v>
      </c>
      <c r="W13" s="17"/>
      <c r="X13" s="17">
        <v>0.159725145187262</v>
      </c>
      <c r="Y13" s="17">
        <v>0.14624838552250399</v>
      </c>
      <c r="Z13" s="17">
        <v>0.11247403605169599</v>
      </c>
      <c r="AA13" s="17">
        <v>0.112456524319112</v>
      </c>
      <c r="AB13" s="17">
        <v>0.13856419482658899</v>
      </c>
      <c r="AC13" s="17"/>
      <c r="AD13" s="17">
        <v>0.143902488245918</v>
      </c>
    </row>
    <row r="14" spans="2:30" x14ac:dyDescent="0.35">
      <c r="B14" s="18" t="s">
        <v>255</v>
      </c>
      <c r="C14" s="17">
        <v>0.10662299647534799</v>
      </c>
      <c r="D14" s="17">
        <v>7.4607789372421393E-2</v>
      </c>
      <c r="E14" s="17">
        <v>0.14125143197543399</v>
      </c>
      <c r="F14" s="17"/>
      <c r="G14" s="17">
        <v>4.9540942487924303E-2</v>
      </c>
      <c r="H14" s="17">
        <v>8.9468919603845606E-2</v>
      </c>
      <c r="I14" s="17">
        <v>0.17258801088772199</v>
      </c>
      <c r="J14" s="17"/>
      <c r="K14" s="17">
        <v>0.18832802418831801</v>
      </c>
      <c r="L14" s="17">
        <v>5.9808522981781201E-2</v>
      </c>
      <c r="M14" s="17">
        <v>6.0346842912626798E-2</v>
      </c>
      <c r="N14" s="17">
        <v>0.151714506005837</v>
      </c>
      <c r="O14" s="17">
        <v>0.119752233008331</v>
      </c>
      <c r="P14" s="17">
        <v>0.12102717102015299</v>
      </c>
      <c r="Q14" s="17">
        <v>0.116806806883284</v>
      </c>
      <c r="R14" s="17">
        <v>6.3514575895876502E-2</v>
      </c>
      <c r="S14" s="17">
        <v>7.0800139856760896E-2</v>
      </c>
      <c r="T14" s="17">
        <v>7.5782324278754698E-2</v>
      </c>
      <c r="U14" s="17">
        <v>7.5270667935835603E-2</v>
      </c>
      <c r="V14" s="17">
        <v>0.152709037915568</v>
      </c>
      <c r="W14" s="17"/>
      <c r="X14" s="17">
        <v>6.7581046329941497E-2</v>
      </c>
      <c r="Y14" s="17">
        <v>0.10866892868985401</v>
      </c>
      <c r="Z14" s="17">
        <v>0.16576532279216399</v>
      </c>
      <c r="AA14" s="17">
        <v>6.1844653121098603E-2</v>
      </c>
      <c r="AB14" s="17">
        <v>0.141321009383095</v>
      </c>
      <c r="AC14" s="17"/>
      <c r="AD14" s="17">
        <v>9.7758471901013694E-2</v>
      </c>
    </row>
    <row r="15" spans="2:30" x14ac:dyDescent="0.35">
      <c r="B15" s="18" t="s">
        <v>256</v>
      </c>
      <c r="C15" s="24">
        <v>2.2734819462582601</v>
      </c>
      <c r="D15" s="24">
        <v>2.1881605317972301</v>
      </c>
      <c r="E15" s="24">
        <v>2.35878384686611</v>
      </c>
      <c r="F15" s="24"/>
      <c r="G15" s="24">
        <v>2.04522562976884</v>
      </c>
      <c r="H15" s="24">
        <v>2.3028803203473198</v>
      </c>
      <c r="I15" s="24">
        <v>2.4467066510014299</v>
      </c>
      <c r="J15" s="24"/>
      <c r="K15" s="24">
        <v>2.48788644353623</v>
      </c>
      <c r="L15" s="24">
        <v>2.0327490500863399</v>
      </c>
      <c r="M15" s="24">
        <v>2.09607806075398</v>
      </c>
      <c r="N15" s="24">
        <v>2.4685310235786599</v>
      </c>
      <c r="O15" s="24">
        <v>2.3654153087904399</v>
      </c>
      <c r="P15" s="24">
        <v>2.4063237416993299</v>
      </c>
      <c r="Q15" s="24">
        <v>2.1941226639333702</v>
      </c>
      <c r="R15" s="24">
        <v>2.0322589659020398</v>
      </c>
      <c r="S15" s="24">
        <v>2.23489851325898</v>
      </c>
      <c r="T15" s="24">
        <v>2.1616725900950402</v>
      </c>
      <c r="U15" s="24">
        <v>2.25241785868706</v>
      </c>
      <c r="V15" s="24">
        <v>2.67018193726883</v>
      </c>
      <c r="W15" s="24"/>
      <c r="X15" s="24">
        <v>2.1225381998765598</v>
      </c>
      <c r="Y15" s="24">
        <v>2.30548888339777</v>
      </c>
      <c r="Z15" s="24">
        <v>2.4530400932974601</v>
      </c>
      <c r="AA15" s="24">
        <v>2.21332883199609</v>
      </c>
      <c r="AB15" s="24">
        <v>2.3135798508104699</v>
      </c>
      <c r="AC15" s="24"/>
      <c r="AD15" s="24">
        <v>2.23917827794192</v>
      </c>
    </row>
    <row r="16" spans="2:30" x14ac:dyDescent="0.35">
      <c r="B16" s="18" t="s">
        <v>257</v>
      </c>
      <c r="C16" s="25">
        <v>2.3923500357182701</v>
      </c>
      <c r="D16" s="25">
        <v>2.31812805918279</v>
      </c>
      <c r="E16" s="25">
        <v>2.4680804004706798</v>
      </c>
      <c r="F16" s="25"/>
      <c r="G16" s="25">
        <v>2.0620164954018199</v>
      </c>
      <c r="H16" s="25">
        <v>2.31633416623567</v>
      </c>
      <c r="I16" s="25">
        <v>2.6891144744911699</v>
      </c>
      <c r="J16" s="25"/>
      <c r="K16" s="25">
        <v>2.6657005670685399</v>
      </c>
      <c r="L16" s="25">
        <v>2.1500397413436598</v>
      </c>
      <c r="M16" s="25">
        <v>2.6157706331310999</v>
      </c>
      <c r="N16" s="25">
        <v>2.7661186969110299</v>
      </c>
      <c r="O16" s="25">
        <v>2.69314891898525</v>
      </c>
      <c r="P16" s="25">
        <v>2.3923154221460501</v>
      </c>
      <c r="Q16" s="25">
        <v>2.3243142852393999</v>
      </c>
      <c r="R16" s="25">
        <v>1.94446939598123</v>
      </c>
      <c r="S16" s="25">
        <v>2.03055822062049</v>
      </c>
      <c r="T16" s="25">
        <v>2.0363281285050898</v>
      </c>
      <c r="U16" s="25">
        <v>2.50438008397707</v>
      </c>
      <c r="V16" s="25">
        <v>2.5183531187247401</v>
      </c>
      <c r="W16" s="25"/>
      <c r="X16" s="25">
        <v>2.14789823766503</v>
      </c>
      <c r="Y16" s="25">
        <v>2.42796747606842</v>
      </c>
      <c r="Z16" s="25">
        <v>2.7320320729329102</v>
      </c>
      <c r="AA16" s="25">
        <v>1.95573889667302</v>
      </c>
      <c r="AB16" s="25">
        <v>2.5383901294942799</v>
      </c>
      <c r="AC16" s="25"/>
      <c r="AD16" s="25">
        <v>2.3809347091597601</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265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259</v>
      </c>
      <c r="C9" s="17">
        <v>9.1763387158795201E-2</v>
      </c>
      <c r="D9" s="17">
        <v>0.101716182644302</v>
      </c>
      <c r="E9" s="17">
        <v>7.9489289593702897E-2</v>
      </c>
      <c r="F9" s="17"/>
      <c r="G9" s="17">
        <v>0.107702103269653</v>
      </c>
      <c r="H9" s="17">
        <v>8.3927739492442699E-2</v>
      </c>
      <c r="I9" s="17">
        <v>8.5011139662026905E-2</v>
      </c>
      <c r="J9" s="17"/>
      <c r="K9" s="17">
        <v>9.4153688404993593E-2</v>
      </c>
      <c r="L9" s="17">
        <v>5.39288766866865E-2</v>
      </c>
      <c r="M9" s="17">
        <v>0.12663563396372399</v>
      </c>
      <c r="N9" s="17">
        <v>3.74757337311225E-2</v>
      </c>
      <c r="O9" s="17">
        <v>0.124263433166135</v>
      </c>
      <c r="P9" s="17">
        <v>3.91284338147741E-2</v>
      </c>
      <c r="Q9" s="17">
        <v>0.150948507156976</v>
      </c>
      <c r="R9" s="17">
        <v>0.10162241331437299</v>
      </c>
      <c r="S9" s="17">
        <v>9.9069429161127695E-2</v>
      </c>
      <c r="T9" s="17">
        <v>8.8814835519025803E-2</v>
      </c>
      <c r="U9" s="17">
        <v>0.120378463809275</v>
      </c>
      <c r="V9" s="17">
        <v>0.14164086305922</v>
      </c>
      <c r="W9" s="17"/>
      <c r="X9" s="17">
        <v>0.117446506349859</v>
      </c>
      <c r="Y9" s="17">
        <v>8.8285187410445803E-2</v>
      </c>
      <c r="Z9" s="17">
        <v>6.5205117179225197E-2</v>
      </c>
      <c r="AA9" s="17">
        <v>6.0554707512482299E-2</v>
      </c>
      <c r="AB9" s="17">
        <v>0.21952789595234601</v>
      </c>
      <c r="AC9" s="17"/>
      <c r="AD9" s="17">
        <v>9.8805109813936906E-2</v>
      </c>
    </row>
    <row r="10" spans="2:30" x14ac:dyDescent="0.35">
      <c r="B10" s="18" t="s">
        <v>251</v>
      </c>
      <c r="C10" s="17">
        <v>0.113300165480229</v>
      </c>
      <c r="D10" s="17">
        <v>0.125658860770512</v>
      </c>
      <c r="E10" s="17">
        <v>0.100673791014728</v>
      </c>
      <c r="F10" s="17"/>
      <c r="G10" s="17">
        <v>8.9966376648448296E-2</v>
      </c>
      <c r="H10" s="17">
        <v>0.13736213499305</v>
      </c>
      <c r="I10" s="17">
        <v>0.111550470942436</v>
      </c>
      <c r="J10" s="17"/>
      <c r="K10" s="17">
        <v>6.2378239952501198E-2</v>
      </c>
      <c r="L10" s="17">
        <v>0.16695912298906601</v>
      </c>
      <c r="M10" s="17">
        <v>9.2841767205536205E-2</v>
      </c>
      <c r="N10" s="17">
        <v>0.14423020734216799</v>
      </c>
      <c r="O10" s="17">
        <v>9.1418702127128604E-2</v>
      </c>
      <c r="P10" s="17">
        <v>0.13716143127764099</v>
      </c>
      <c r="Q10" s="17">
        <v>0.14292520386585</v>
      </c>
      <c r="R10" s="17">
        <v>6.5762772287260907E-2</v>
      </c>
      <c r="S10" s="17">
        <v>0.116506038332607</v>
      </c>
      <c r="T10" s="17">
        <v>8.9080972187447094E-2</v>
      </c>
      <c r="U10" s="17">
        <v>0.12609563803611501</v>
      </c>
      <c r="V10" s="17">
        <v>7.0084943255304996E-2</v>
      </c>
      <c r="W10" s="17"/>
      <c r="X10" s="17">
        <v>8.9151377969528003E-2</v>
      </c>
      <c r="Y10" s="17">
        <v>0.117932779787164</v>
      </c>
      <c r="Z10" s="17">
        <v>0.126037673803302</v>
      </c>
      <c r="AA10" s="17">
        <v>0.114660717936563</v>
      </c>
      <c r="AB10" s="17">
        <v>0</v>
      </c>
      <c r="AC10" s="17"/>
      <c r="AD10" s="17">
        <v>0.106970548409052</v>
      </c>
    </row>
    <row r="11" spans="2:30" x14ac:dyDescent="0.35">
      <c r="B11" s="18" t="s">
        <v>252</v>
      </c>
      <c r="C11" s="17">
        <v>0.19447956878310199</v>
      </c>
      <c r="D11" s="17">
        <v>0.197307143612831</v>
      </c>
      <c r="E11" s="17">
        <v>0.18825611600063699</v>
      </c>
      <c r="F11" s="17"/>
      <c r="G11" s="17">
        <v>0.20951272406131999</v>
      </c>
      <c r="H11" s="17">
        <v>0.20895679652847701</v>
      </c>
      <c r="I11" s="17">
        <v>0.16790371712577501</v>
      </c>
      <c r="J11" s="17"/>
      <c r="K11" s="17">
        <v>0.161226273521797</v>
      </c>
      <c r="L11" s="17">
        <v>0.193587695868187</v>
      </c>
      <c r="M11" s="17">
        <v>0.19243169220915099</v>
      </c>
      <c r="N11" s="17">
        <v>0.23064437313236899</v>
      </c>
      <c r="O11" s="17">
        <v>0.16521239803155699</v>
      </c>
      <c r="P11" s="17">
        <v>0.18694995716811999</v>
      </c>
      <c r="Q11" s="17">
        <v>0.20540849029239899</v>
      </c>
      <c r="R11" s="17">
        <v>0.22967764405348401</v>
      </c>
      <c r="S11" s="17">
        <v>0.19002011918526701</v>
      </c>
      <c r="T11" s="17">
        <v>0.173485284131631</v>
      </c>
      <c r="U11" s="17">
        <v>0.23716305446650399</v>
      </c>
      <c r="V11" s="17">
        <v>0.27988899922153898</v>
      </c>
      <c r="W11" s="17"/>
      <c r="X11" s="17">
        <v>0.18688477250755001</v>
      </c>
      <c r="Y11" s="17">
        <v>0.212615918355402</v>
      </c>
      <c r="Z11" s="17">
        <v>0.165874019467845</v>
      </c>
      <c r="AA11" s="17">
        <v>0.15203231919808499</v>
      </c>
      <c r="AB11" s="17">
        <v>0</v>
      </c>
      <c r="AC11" s="17"/>
      <c r="AD11" s="17">
        <v>0.203159046333132</v>
      </c>
    </row>
    <row r="12" spans="2:30" x14ac:dyDescent="0.35">
      <c r="B12" s="18" t="s">
        <v>253</v>
      </c>
      <c r="C12" s="17">
        <v>0.23161576644879001</v>
      </c>
      <c r="D12" s="17">
        <v>0.22431288910578001</v>
      </c>
      <c r="E12" s="17">
        <v>0.237174733568773</v>
      </c>
      <c r="F12" s="17"/>
      <c r="G12" s="17">
        <v>0.23418405543228299</v>
      </c>
      <c r="H12" s="17">
        <v>0.243980663823232</v>
      </c>
      <c r="I12" s="17">
        <v>0.21793500799616899</v>
      </c>
      <c r="J12" s="17"/>
      <c r="K12" s="17">
        <v>0.25214546401303201</v>
      </c>
      <c r="L12" s="17">
        <v>0.246158736069573</v>
      </c>
      <c r="M12" s="17">
        <v>0.25710765295162202</v>
      </c>
      <c r="N12" s="17">
        <v>0.205954991847875</v>
      </c>
      <c r="O12" s="17">
        <v>0.22972453665362999</v>
      </c>
      <c r="P12" s="17">
        <v>0.161888180333293</v>
      </c>
      <c r="Q12" s="17">
        <v>0.23727014847271499</v>
      </c>
      <c r="R12" s="17">
        <v>0.28757387502616499</v>
      </c>
      <c r="S12" s="17">
        <v>0.20186840331029601</v>
      </c>
      <c r="T12" s="17">
        <v>0.30442305660486102</v>
      </c>
      <c r="U12" s="17">
        <v>0.20364362508831299</v>
      </c>
      <c r="V12" s="17">
        <v>0.16435784275044901</v>
      </c>
      <c r="W12" s="17"/>
      <c r="X12" s="17">
        <v>0.23306166890973301</v>
      </c>
      <c r="Y12" s="17">
        <v>0.22853921470304001</v>
      </c>
      <c r="Z12" s="17">
        <v>0.18860032807259899</v>
      </c>
      <c r="AA12" s="17">
        <v>0.34158745595650702</v>
      </c>
      <c r="AB12" s="17">
        <v>0.474531536905893</v>
      </c>
      <c r="AC12" s="17"/>
      <c r="AD12" s="17">
        <v>0.23721880825271599</v>
      </c>
    </row>
    <row r="13" spans="2:30" x14ac:dyDescent="0.35">
      <c r="B13" s="18" t="s">
        <v>260</v>
      </c>
      <c r="C13" s="17">
        <v>0.26221811565373498</v>
      </c>
      <c r="D13" s="17">
        <v>0.27639713449415398</v>
      </c>
      <c r="E13" s="17">
        <v>0.25315463784672498</v>
      </c>
      <c r="F13" s="17"/>
      <c r="G13" s="17">
        <v>0.30909379810037202</v>
      </c>
      <c r="H13" s="17">
        <v>0.236303745558954</v>
      </c>
      <c r="I13" s="17">
        <v>0.245011653385872</v>
      </c>
      <c r="J13" s="17"/>
      <c r="K13" s="17">
        <v>0.24176830991935799</v>
      </c>
      <c r="L13" s="17">
        <v>0.27955704540470599</v>
      </c>
      <c r="M13" s="17">
        <v>0.27063641075734102</v>
      </c>
      <c r="N13" s="17">
        <v>0.22998018794062899</v>
      </c>
      <c r="O13" s="17">
        <v>0.26962869701321901</v>
      </c>
      <c r="P13" s="17">
        <v>0.353844826386018</v>
      </c>
      <c r="Q13" s="17">
        <v>0.146640843328775</v>
      </c>
      <c r="R13" s="17">
        <v>0.25184871942283998</v>
      </c>
      <c r="S13" s="17">
        <v>0.32173587015394201</v>
      </c>
      <c r="T13" s="17">
        <v>0.26841352727828</v>
      </c>
      <c r="U13" s="17">
        <v>0.23744855066395901</v>
      </c>
      <c r="V13" s="17">
        <v>0.191318313797918</v>
      </c>
      <c r="W13" s="17"/>
      <c r="X13" s="17">
        <v>0.30587462793338899</v>
      </c>
      <c r="Y13" s="17">
        <v>0.243957971054094</v>
      </c>
      <c r="Z13" s="17">
        <v>0.28851753868486502</v>
      </c>
      <c r="AA13" s="17">
        <v>0.26932014627526302</v>
      </c>
      <c r="AB13" s="17">
        <v>0.16461955775866599</v>
      </c>
      <c r="AC13" s="17"/>
      <c r="AD13" s="17">
        <v>0.25608801529014902</v>
      </c>
    </row>
    <row r="14" spans="2:30" x14ac:dyDescent="0.35">
      <c r="B14" s="18" t="s">
        <v>255</v>
      </c>
      <c r="C14" s="17">
        <v>0.10662299647534799</v>
      </c>
      <c r="D14" s="17">
        <v>7.4607789372421393E-2</v>
      </c>
      <c r="E14" s="17">
        <v>0.14125143197543399</v>
      </c>
      <c r="F14" s="17"/>
      <c r="G14" s="17">
        <v>4.9540942487924303E-2</v>
      </c>
      <c r="H14" s="17">
        <v>8.9468919603845606E-2</v>
      </c>
      <c r="I14" s="17">
        <v>0.17258801088772199</v>
      </c>
      <c r="J14" s="17"/>
      <c r="K14" s="17">
        <v>0.18832802418831801</v>
      </c>
      <c r="L14" s="17">
        <v>5.9808522981781201E-2</v>
      </c>
      <c r="M14" s="17">
        <v>6.0346842912626798E-2</v>
      </c>
      <c r="N14" s="17">
        <v>0.151714506005837</v>
      </c>
      <c r="O14" s="17">
        <v>0.119752233008331</v>
      </c>
      <c r="P14" s="17">
        <v>0.12102717102015299</v>
      </c>
      <c r="Q14" s="17">
        <v>0.116806806883284</v>
      </c>
      <c r="R14" s="17">
        <v>6.3514575895876502E-2</v>
      </c>
      <c r="S14" s="17">
        <v>7.0800139856760896E-2</v>
      </c>
      <c r="T14" s="17">
        <v>7.5782324278754698E-2</v>
      </c>
      <c r="U14" s="17">
        <v>7.5270667935835603E-2</v>
      </c>
      <c r="V14" s="17">
        <v>0.152709037915568</v>
      </c>
      <c r="W14" s="17"/>
      <c r="X14" s="17">
        <v>6.7581046329941497E-2</v>
      </c>
      <c r="Y14" s="17">
        <v>0.10866892868985401</v>
      </c>
      <c r="Z14" s="17">
        <v>0.16576532279216399</v>
      </c>
      <c r="AA14" s="17">
        <v>6.1844653121098603E-2</v>
      </c>
      <c r="AB14" s="17">
        <v>0.141321009383095</v>
      </c>
      <c r="AC14" s="17"/>
      <c r="AD14" s="17">
        <v>9.7758471901013694E-2</v>
      </c>
    </row>
    <row r="15" spans="2:30" x14ac:dyDescent="0.35">
      <c r="B15" s="18" t="s">
        <v>256</v>
      </c>
      <c r="C15" s="24">
        <v>2.7790940473844898</v>
      </c>
      <c r="D15" s="24">
        <v>2.67183930015223</v>
      </c>
      <c r="E15" s="24">
        <v>2.9075859349863902</v>
      </c>
      <c r="F15" s="24"/>
      <c r="G15" s="24">
        <v>2.6956238959090402</v>
      </c>
      <c r="H15" s="24">
        <v>2.6797772997747402</v>
      </c>
      <c r="I15" s="24">
        <v>2.9441495971645901</v>
      </c>
      <c r="J15" s="24"/>
      <c r="K15" s="24">
        <v>3.0499805396542099</v>
      </c>
      <c r="L15" s="24">
        <v>2.7098815194618902</v>
      </c>
      <c r="M15" s="24">
        <v>2.6333079680711999</v>
      </c>
      <c r="N15" s="24">
        <v>2.9018772109422302</v>
      </c>
      <c r="O15" s="24">
        <v>2.78829306124566</v>
      </c>
      <c r="P15" s="24">
        <v>3.0172410472586</v>
      </c>
      <c r="Q15" s="24">
        <v>2.4361500376003198</v>
      </c>
      <c r="R15" s="24">
        <v>2.7128074426434701</v>
      </c>
      <c r="S15" s="24">
        <v>2.7430956665336002</v>
      </c>
      <c r="T15" s="24">
        <v>2.80188644077219</v>
      </c>
      <c r="U15" s="24">
        <v>2.53750016456907</v>
      </c>
      <c r="V15" s="24">
        <v>2.6517549147192501</v>
      </c>
      <c r="W15" s="24"/>
      <c r="X15" s="24">
        <v>2.72350967309709</v>
      </c>
      <c r="Y15" s="24">
        <v>2.7479587882727299</v>
      </c>
      <c r="Z15" s="24">
        <v>3.00648346565707</v>
      </c>
      <c r="AA15" s="24">
        <v>2.8299915749087998</v>
      </c>
      <c r="AB15" s="24">
        <v>2.7886778886678201</v>
      </c>
      <c r="AC15" s="24"/>
      <c r="AD15" s="24">
        <v>2.7380894864991299</v>
      </c>
    </row>
    <row r="16" spans="2:30" x14ac:dyDescent="0.35">
      <c r="B16" s="18" t="s">
        <v>257</v>
      </c>
      <c r="C16" s="25">
        <v>2.1155706196783401</v>
      </c>
      <c r="D16" s="25">
        <v>2.0866104639794401</v>
      </c>
      <c r="E16" s="25">
        <v>2.1203831737655401</v>
      </c>
      <c r="F16" s="25"/>
      <c r="G16" s="25">
        <v>1.95955052215091</v>
      </c>
      <c r="H16" s="25">
        <v>2.0114687831315901</v>
      </c>
      <c r="I16" s="25">
        <v>2.3179249379583302</v>
      </c>
      <c r="J16" s="25"/>
      <c r="K16" s="25">
        <v>2.2671332833585698</v>
      </c>
      <c r="L16" s="25">
        <v>1.7950050053545601</v>
      </c>
      <c r="M16" s="25">
        <v>2.1064592296964002</v>
      </c>
      <c r="N16" s="25">
        <v>1.9949878309209299</v>
      </c>
      <c r="O16" s="25">
        <v>2.3844502515806298</v>
      </c>
      <c r="P16" s="25">
        <v>1.9465661713168001</v>
      </c>
      <c r="Q16" s="25">
        <v>2.4601940687080401</v>
      </c>
      <c r="R16" s="25">
        <v>1.87770042157666</v>
      </c>
      <c r="S16" s="25">
        <v>2.1052361362786698</v>
      </c>
      <c r="T16" s="25">
        <v>1.88499902237573</v>
      </c>
      <c r="U16" s="25">
        <v>2.1963068382569801</v>
      </c>
      <c r="V16" s="25">
        <v>2.6057290931642201</v>
      </c>
      <c r="W16" s="25"/>
      <c r="X16" s="25">
        <v>2.1095539430932901</v>
      </c>
      <c r="Y16" s="25">
        <v>2.0981774444232699</v>
      </c>
      <c r="Z16" s="25">
        <v>2.2204097788414399</v>
      </c>
      <c r="AA16" s="25">
        <v>1.6784307602189099</v>
      </c>
      <c r="AB16" s="25">
        <v>3.1931971489491202</v>
      </c>
      <c r="AC16" s="25"/>
      <c r="AD16" s="25">
        <v>2.1019259785193101</v>
      </c>
    </row>
    <row r="17" spans="2:2" x14ac:dyDescent="0.35">
      <c r="B17" s="16"/>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I18"/>
  <sheetViews>
    <sheetView showGridLines="0" workbookViewId="0">
      <pane xSplit="2" topLeftCell="C1" activePane="topRight" state="frozen"/>
      <selection pane="topRight" activeCell="D2" sqref="D2:I2"/>
    </sheetView>
  </sheetViews>
  <sheetFormatPr defaultColWidth="11.453125" defaultRowHeight="14.5" x14ac:dyDescent="0.35"/>
  <cols>
    <col min="2" max="2" width="25.7265625" customWidth="1"/>
    <col min="3" max="9" width="20.7265625" customWidth="1"/>
  </cols>
  <sheetData>
    <row r="2" spans="2:9" ht="47.25" customHeight="1" x14ac:dyDescent="0.35">
      <c r="D2" s="33" t="s">
        <v>277</v>
      </c>
      <c r="E2" s="29"/>
      <c r="F2" s="29"/>
      <c r="G2" s="29"/>
      <c r="H2" s="29"/>
      <c r="I2" s="29"/>
    </row>
    <row r="6" spans="2:9" ht="50.15" customHeight="1" x14ac:dyDescent="0.35">
      <c r="B6" s="20" t="s">
        <v>14</v>
      </c>
      <c r="C6" s="20" t="s">
        <v>266</v>
      </c>
      <c r="D6" s="20" t="s">
        <v>267</v>
      </c>
      <c r="E6" s="20" t="s">
        <v>268</v>
      </c>
      <c r="F6" s="20" t="s">
        <v>269</v>
      </c>
      <c r="G6" s="20" t="s">
        <v>270</v>
      </c>
      <c r="H6" s="20" t="s">
        <v>271</v>
      </c>
    </row>
    <row r="7" spans="2:9" x14ac:dyDescent="0.35">
      <c r="B7" s="18" t="s">
        <v>272</v>
      </c>
      <c r="C7" s="17">
        <v>0.13765232956930401</v>
      </c>
      <c r="D7" s="17">
        <v>0.114963613495125</v>
      </c>
      <c r="E7" s="17">
        <v>0.1152598149393</v>
      </c>
      <c r="F7" s="17">
        <v>0.48605346819711498</v>
      </c>
      <c r="G7" s="17">
        <v>6.9525170728699195E-2</v>
      </c>
      <c r="H7" s="17">
        <v>0.30467823088017199</v>
      </c>
    </row>
    <row r="8" spans="2:9" x14ac:dyDescent="0.35">
      <c r="B8" s="18" t="s">
        <v>273</v>
      </c>
      <c r="C8" s="17">
        <v>0.29260251963439299</v>
      </c>
      <c r="D8" s="17">
        <v>0.35195972275611198</v>
      </c>
      <c r="E8" s="17">
        <v>0.30479167359039699</v>
      </c>
      <c r="F8" s="17">
        <v>0.28226505984592998</v>
      </c>
      <c r="G8" s="17">
        <v>0.23332747209461499</v>
      </c>
      <c r="H8" s="17">
        <v>0.40087240601964103</v>
      </c>
    </row>
    <row r="9" spans="2:9" x14ac:dyDescent="0.35">
      <c r="B9" s="18" t="s">
        <v>274</v>
      </c>
      <c r="C9" s="17">
        <v>0.34207856115874702</v>
      </c>
      <c r="D9" s="17">
        <v>0.33123272178964203</v>
      </c>
      <c r="E9" s="17">
        <v>0.339051052456813</v>
      </c>
      <c r="F9" s="17">
        <v>0.1368348631878</v>
      </c>
      <c r="G9" s="17">
        <v>0.35386916869999702</v>
      </c>
      <c r="H9" s="17">
        <v>0.200135726774333</v>
      </c>
    </row>
    <row r="10" spans="2:9" x14ac:dyDescent="0.35">
      <c r="B10" s="18" t="s">
        <v>275</v>
      </c>
      <c r="C10" s="17">
        <v>0.18905069615356401</v>
      </c>
      <c r="D10" s="17">
        <v>0.151186449841338</v>
      </c>
      <c r="E10" s="17">
        <v>0.11990427110372801</v>
      </c>
      <c r="F10" s="17">
        <v>5.2963157067202699E-2</v>
      </c>
      <c r="G10" s="17">
        <v>0.21752370161941501</v>
      </c>
      <c r="H10" s="17">
        <v>5.0908111871674003E-2</v>
      </c>
    </row>
    <row r="11" spans="2:9" x14ac:dyDescent="0.35">
      <c r="B11" s="18" t="s">
        <v>276</v>
      </c>
      <c r="C11" s="17">
        <v>3.86158934839912E-2</v>
      </c>
      <c r="D11" s="17">
        <v>5.0657492117782303E-2</v>
      </c>
      <c r="E11" s="17">
        <v>0.120993187909761</v>
      </c>
      <c r="F11" s="17">
        <v>4.1883451701951901E-2</v>
      </c>
      <c r="G11" s="17">
        <v>0.125754486857274</v>
      </c>
      <c r="H11" s="17">
        <v>4.3405524454179903E-2</v>
      </c>
    </row>
    <row r="12" spans="2:9" x14ac:dyDescent="0.35">
      <c r="B12" s="16"/>
      <c r="C12" s="16"/>
      <c r="D12" s="16"/>
      <c r="E12" s="16"/>
      <c r="F12" s="16"/>
      <c r="G12" s="16"/>
      <c r="H12" s="16"/>
    </row>
    <row r="13" spans="2:9" x14ac:dyDescent="0.35">
      <c r="B13" t="s">
        <v>53</v>
      </c>
    </row>
    <row r="14" spans="2:9" x14ac:dyDescent="0.35">
      <c r="B14" t="s">
        <v>54</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278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0.13765232956930401</v>
      </c>
      <c r="D9" s="17">
        <v>0.133968136825208</v>
      </c>
      <c r="E9" s="17">
        <v>0.14471589864232101</v>
      </c>
      <c r="F9" s="17"/>
      <c r="G9" s="17">
        <v>0.14741100103961699</v>
      </c>
      <c r="H9" s="17">
        <v>0.115252793718039</v>
      </c>
      <c r="I9" s="17">
        <v>0.14978369035106301</v>
      </c>
      <c r="J9" s="17"/>
      <c r="K9" s="17">
        <v>0.12960339080265801</v>
      </c>
      <c r="L9" s="17">
        <v>0.14171928236967599</v>
      </c>
      <c r="M9" s="17">
        <v>0.14534525688730099</v>
      </c>
      <c r="N9" s="17">
        <v>0.158704481607777</v>
      </c>
      <c r="O9" s="17">
        <v>0.153570743486214</v>
      </c>
      <c r="P9" s="17">
        <v>9.9669305399424299E-2</v>
      </c>
      <c r="Q9" s="17">
        <v>0.14537629301593899</v>
      </c>
      <c r="R9" s="17">
        <v>0.15225508626092699</v>
      </c>
      <c r="S9" s="17">
        <v>0.1182719706732</v>
      </c>
      <c r="T9" s="17">
        <v>0.113741514635677</v>
      </c>
      <c r="U9" s="17">
        <v>0.14187622376642101</v>
      </c>
      <c r="V9" s="17">
        <v>0.24263356922313101</v>
      </c>
      <c r="W9" s="17"/>
      <c r="X9" s="17">
        <v>0.15754493345554499</v>
      </c>
      <c r="Y9" s="17">
        <v>0.107812846200097</v>
      </c>
      <c r="Z9" s="17">
        <v>0.159844588353555</v>
      </c>
      <c r="AA9" s="17">
        <v>0.19799203801637699</v>
      </c>
      <c r="AB9" s="17">
        <v>0.167983671039652</v>
      </c>
      <c r="AC9" s="17"/>
      <c r="AD9" s="17">
        <v>0.13276110625202101</v>
      </c>
    </row>
    <row r="10" spans="2:30" x14ac:dyDescent="0.35">
      <c r="B10" s="18" t="s">
        <v>273</v>
      </c>
      <c r="C10" s="17">
        <v>0.29260251963439299</v>
      </c>
      <c r="D10" s="17">
        <v>0.297773641121647</v>
      </c>
      <c r="E10" s="17">
        <v>0.29000368954572803</v>
      </c>
      <c r="F10" s="17"/>
      <c r="G10" s="17">
        <v>0.26765558017913899</v>
      </c>
      <c r="H10" s="17">
        <v>0.30833904960748598</v>
      </c>
      <c r="I10" s="17">
        <v>0.29996231468382301</v>
      </c>
      <c r="J10" s="17"/>
      <c r="K10" s="17">
        <v>0.34378897009909298</v>
      </c>
      <c r="L10" s="17">
        <v>0.29202519595730098</v>
      </c>
      <c r="M10" s="17">
        <v>0.313042979828977</v>
      </c>
      <c r="N10" s="17">
        <v>0.27365640086121601</v>
      </c>
      <c r="O10" s="17">
        <v>0.288217072005788</v>
      </c>
      <c r="P10" s="17">
        <v>0.27780416401045899</v>
      </c>
      <c r="Q10" s="17">
        <v>0.24783379732948899</v>
      </c>
      <c r="R10" s="17">
        <v>0.215831301099145</v>
      </c>
      <c r="S10" s="17">
        <v>0.24503587823895001</v>
      </c>
      <c r="T10" s="17">
        <v>0.341048307885288</v>
      </c>
      <c r="U10" s="17">
        <v>0.34924082282381502</v>
      </c>
      <c r="V10" s="17">
        <v>0.30699215628548798</v>
      </c>
      <c r="W10" s="17"/>
      <c r="X10" s="17">
        <v>0.21258704306680301</v>
      </c>
      <c r="Y10" s="17">
        <v>0.31310852252847798</v>
      </c>
      <c r="Z10" s="17">
        <v>0.35617983741348103</v>
      </c>
      <c r="AA10" s="17">
        <v>0.331764471496235</v>
      </c>
      <c r="AB10" s="17">
        <v>0.16461955775866599</v>
      </c>
      <c r="AC10" s="17"/>
      <c r="AD10" s="17">
        <v>0.275180735283511</v>
      </c>
    </row>
    <row r="11" spans="2:30" x14ac:dyDescent="0.35">
      <c r="B11" s="18" t="s">
        <v>274</v>
      </c>
      <c r="C11" s="17">
        <v>0.34207856115874702</v>
      </c>
      <c r="D11" s="17">
        <v>0.33093444773097802</v>
      </c>
      <c r="E11" s="17">
        <v>0.35200211556121003</v>
      </c>
      <c r="F11" s="17"/>
      <c r="G11" s="17">
        <v>0.35232490527111099</v>
      </c>
      <c r="H11" s="17">
        <v>0.32843308556074202</v>
      </c>
      <c r="I11" s="17">
        <v>0.34569243737625099</v>
      </c>
      <c r="J11" s="17"/>
      <c r="K11" s="17">
        <v>0.29595653722854398</v>
      </c>
      <c r="L11" s="17">
        <v>0.35565086952157199</v>
      </c>
      <c r="M11" s="17">
        <v>0.389347401764916</v>
      </c>
      <c r="N11" s="17">
        <v>0.39160304574694699</v>
      </c>
      <c r="O11" s="17">
        <v>0.23142331055151799</v>
      </c>
      <c r="P11" s="17">
        <v>0.39155360875823703</v>
      </c>
      <c r="Q11" s="17">
        <v>0.42485077896786599</v>
      </c>
      <c r="R11" s="17">
        <v>0.33173888984570599</v>
      </c>
      <c r="S11" s="17">
        <v>0.38942760876423499</v>
      </c>
      <c r="T11" s="17">
        <v>0.26680449163552999</v>
      </c>
      <c r="U11" s="17">
        <v>0.24976690956067599</v>
      </c>
      <c r="V11" s="17">
        <v>0.29051829441632199</v>
      </c>
      <c r="W11" s="17"/>
      <c r="X11" s="17">
        <v>0.37412533379766999</v>
      </c>
      <c r="Y11" s="17">
        <v>0.35722441083813899</v>
      </c>
      <c r="Z11" s="17">
        <v>0.25805565678387699</v>
      </c>
      <c r="AA11" s="17">
        <v>0.30039286095159101</v>
      </c>
      <c r="AB11" s="17">
        <v>0.66739677120168195</v>
      </c>
      <c r="AC11" s="17"/>
      <c r="AD11" s="17">
        <v>0.36178601475380201</v>
      </c>
    </row>
    <row r="12" spans="2:30" x14ac:dyDescent="0.35">
      <c r="B12" s="18" t="s">
        <v>275</v>
      </c>
      <c r="C12" s="17">
        <v>0.18905069615356401</v>
      </c>
      <c r="D12" s="17">
        <v>0.18916655096002799</v>
      </c>
      <c r="E12" s="17">
        <v>0.18391519843581899</v>
      </c>
      <c r="F12" s="17"/>
      <c r="G12" s="17">
        <v>0.19142558805573301</v>
      </c>
      <c r="H12" s="17">
        <v>0.204213243782426</v>
      </c>
      <c r="I12" s="17">
        <v>0.17295450580059499</v>
      </c>
      <c r="J12" s="17"/>
      <c r="K12" s="17">
        <v>0.19745031456661</v>
      </c>
      <c r="L12" s="17">
        <v>0.15699515523948901</v>
      </c>
      <c r="M12" s="17">
        <v>0.15226436151880601</v>
      </c>
      <c r="N12" s="17">
        <v>0.122737726360699</v>
      </c>
      <c r="O12" s="17">
        <v>0.28136949511718301</v>
      </c>
      <c r="P12" s="17">
        <v>0.22059289256675499</v>
      </c>
      <c r="Q12" s="17">
        <v>0.158063085619599</v>
      </c>
      <c r="R12" s="17">
        <v>0.27329252005563398</v>
      </c>
      <c r="S12" s="17">
        <v>0.187972715853365</v>
      </c>
      <c r="T12" s="17">
        <v>0.20287304077913601</v>
      </c>
      <c r="U12" s="17">
        <v>0.23656214591236899</v>
      </c>
      <c r="V12" s="17">
        <v>0.121975352364759</v>
      </c>
      <c r="W12" s="17"/>
      <c r="X12" s="17">
        <v>0.205716807025002</v>
      </c>
      <c r="Y12" s="17">
        <v>0.19620292948913201</v>
      </c>
      <c r="Z12" s="17">
        <v>0.17510848450229599</v>
      </c>
      <c r="AA12" s="17">
        <v>0.13172019284689701</v>
      </c>
      <c r="AB12" s="17">
        <v>0</v>
      </c>
      <c r="AC12" s="17"/>
      <c r="AD12" s="17">
        <v>0.18788207022057901</v>
      </c>
    </row>
    <row r="13" spans="2:30" x14ac:dyDescent="0.35">
      <c r="B13" s="18" t="s">
        <v>276</v>
      </c>
      <c r="C13" s="19">
        <v>3.86158934839912E-2</v>
      </c>
      <c r="D13" s="19">
        <v>4.8157223362139498E-2</v>
      </c>
      <c r="E13" s="19">
        <v>2.9363097814923099E-2</v>
      </c>
      <c r="F13" s="19"/>
      <c r="G13" s="19">
        <v>4.1182925454399201E-2</v>
      </c>
      <c r="H13" s="19">
        <v>4.3761827331306298E-2</v>
      </c>
      <c r="I13" s="19">
        <v>3.1607051788267101E-2</v>
      </c>
      <c r="J13" s="19"/>
      <c r="K13" s="19">
        <v>3.3200787303094302E-2</v>
      </c>
      <c r="L13" s="19">
        <v>5.3609496911961298E-2</v>
      </c>
      <c r="M13" s="19">
        <v>0</v>
      </c>
      <c r="N13" s="19">
        <v>5.3298345423359997E-2</v>
      </c>
      <c r="O13" s="19">
        <v>4.5419378839297503E-2</v>
      </c>
      <c r="P13" s="19">
        <v>1.03800292651251E-2</v>
      </c>
      <c r="Q13" s="19">
        <v>2.3876045067106399E-2</v>
      </c>
      <c r="R13" s="19">
        <v>2.6882202738588001E-2</v>
      </c>
      <c r="S13" s="19">
        <v>5.9291826470249297E-2</v>
      </c>
      <c r="T13" s="19">
        <v>7.5532645064368298E-2</v>
      </c>
      <c r="U13" s="19">
        <v>2.2553897936719799E-2</v>
      </c>
      <c r="V13" s="19">
        <v>3.78806277103007E-2</v>
      </c>
      <c r="W13" s="19"/>
      <c r="X13" s="19">
        <v>5.00258826549803E-2</v>
      </c>
      <c r="Y13" s="19">
        <v>2.5651290944154501E-2</v>
      </c>
      <c r="Z13" s="19">
        <v>5.0811432946791399E-2</v>
      </c>
      <c r="AA13" s="19">
        <v>3.8130436688900697E-2</v>
      </c>
      <c r="AB13" s="19">
        <v>0</v>
      </c>
      <c r="AC13" s="19"/>
      <c r="AD13" s="19">
        <v>4.2390073490087998E-2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279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0.114963613495125</v>
      </c>
      <c r="D9" s="17">
        <v>0.142901046462512</v>
      </c>
      <c r="E9" s="17">
        <v>8.7914371181446904E-2</v>
      </c>
      <c r="F9" s="17"/>
      <c r="G9" s="17">
        <v>0.111284841836535</v>
      </c>
      <c r="H9" s="17">
        <v>8.5678956205839499E-2</v>
      </c>
      <c r="I9" s="17">
        <v>0.14525429570797799</v>
      </c>
      <c r="J9" s="17"/>
      <c r="K9" s="17">
        <v>0.112791907333189</v>
      </c>
      <c r="L9" s="17">
        <v>0.12679103984735299</v>
      </c>
      <c r="M9" s="17">
        <v>7.7965368638128404E-2</v>
      </c>
      <c r="N9" s="17">
        <v>0.13371630388229699</v>
      </c>
      <c r="O9" s="17">
        <v>0.120807391363775</v>
      </c>
      <c r="P9" s="17">
        <v>7.8046188101187505E-2</v>
      </c>
      <c r="Q9" s="17">
        <v>0.12749909194283299</v>
      </c>
      <c r="R9" s="17">
        <v>0.13362390826510601</v>
      </c>
      <c r="S9" s="17">
        <v>0.13861501485868899</v>
      </c>
      <c r="T9" s="17">
        <v>0.121772690063184</v>
      </c>
      <c r="U9" s="17">
        <v>9.5764431848633993E-2</v>
      </c>
      <c r="V9" s="17">
        <v>8.0159667635833903E-2</v>
      </c>
      <c r="W9" s="17"/>
      <c r="X9" s="17">
        <v>0.109771897747897</v>
      </c>
      <c r="Y9" s="17">
        <v>0.112691305713951</v>
      </c>
      <c r="Z9" s="17">
        <v>0.14063073069617399</v>
      </c>
      <c r="AA9" s="17">
        <v>9.6732275295380907E-2</v>
      </c>
      <c r="AB9" s="17">
        <v>0.16461955775866599</v>
      </c>
      <c r="AC9" s="17"/>
      <c r="AD9" s="17">
        <v>0.11485549601018701</v>
      </c>
    </row>
    <row r="10" spans="2:30" x14ac:dyDescent="0.35">
      <c r="B10" s="18" t="s">
        <v>273</v>
      </c>
      <c r="C10" s="17">
        <v>0.35195972275611198</v>
      </c>
      <c r="D10" s="17">
        <v>0.328183464316537</v>
      </c>
      <c r="E10" s="17">
        <v>0.37255866220871298</v>
      </c>
      <c r="F10" s="17"/>
      <c r="G10" s="17">
        <v>0.37154466428293698</v>
      </c>
      <c r="H10" s="17">
        <v>0.35492987901515799</v>
      </c>
      <c r="I10" s="17">
        <v>0.33202108314529799</v>
      </c>
      <c r="J10" s="17"/>
      <c r="K10" s="17">
        <v>0.36358494607146702</v>
      </c>
      <c r="L10" s="17">
        <v>0.33792771977727099</v>
      </c>
      <c r="M10" s="17">
        <v>0.43076300769751102</v>
      </c>
      <c r="N10" s="17">
        <v>0.369816661373702</v>
      </c>
      <c r="O10" s="17">
        <v>0.28172268055548999</v>
      </c>
      <c r="P10" s="17">
        <v>0.32646548414912002</v>
      </c>
      <c r="Q10" s="17">
        <v>0.32904937007150098</v>
      </c>
      <c r="R10" s="17">
        <v>0.40144418150614802</v>
      </c>
      <c r="S10" s="17">
        <v>0.36183300529228102</v>
      </c>
      <c r="T10" s="17">
        <v>0.31077137427574397</v>
      </c>
      <c r="U10" s="17">
        <v>0.32284541991333998</v>
      </c>
      <c r="V10" s="17">
        <v>0.46836915693680897</v>
      </c>
      <c r="W10" s="17"/>
      <c r="X10" s="17">
        <v>0.32726418175295602</v>
      </c>
      <c r="Y10" s="17">
        <v>0.36350464315037001</v>
      </c>
      <c r="Z10" s="17">
        <v>0.38370733939663998</v>
      </c>
      <c r="AA10" s="17">
        <v>0.319735839832336</v>
      </c>
      <c r="AB10" s="17">
        <v>0.141321009383095</v>
      </c>
      <c r="AC10" s="17"/>
      <c r="AD10" s="17">
        <v>0.331601970886507</v>
      </c>
    </row>
    <row r="11" spans="2:30" x14ac:dyDescent="0.35">
      <c r="B11" s="18" t="s">
        <v>274</v>
      </c>
      <c r="C11" s="17">
        <v>0.33123272178964203</v>
      </c>
      <c r="D11" s="17">
        <v>0.33587916919226402</v>
      </c>
      <c r="E11" s="17">
        <v>0.330032642517333</v>
      </c>
      <c r="F11" s="17"/>
      <c r="G11" s="17">
        <v>0.30657376808242598</v>
      </c>
      <c r="H11" s="17">
        <v>0.33009330081921601</v>
      </c>
      <c r="I11" s="17">
        <v>0.35393421463364499</v>
      </c>
      <c r="J11" s="17"/>
      <c r="K11" s="17">
        <v>0.34785523201063001</v>
      </c>
      <c r="L11" s="17">
        <v>0.30738633179215102</v>
      </c>
      <c r="M11" s="17">
        <v>0.29573236900392202</v>
      </c>
      <c r="N11" s="17">
        <v>0.32053640017994001</v>
      </c>
      <c r="O11" s="17">
        <v>0.41316477026640303</v>
      </c>
      <c r="P11" s="17">
        <v>0.38182998323678902</v>
      </c>
      <c r="Q11" s="17">
        <v>0.33665241513195998</v>
      </c>
      <c r="R11" s="17">
        <v>0.29663568661149198</v>
      </c>
      <c r="S11" s="17">
        <v>0.31554218360490499</v>
      </c>
      <c r="T11" s="17">
        <v>0.262837263065201</v>
      </c>
      <c r="U11" s="17">
        <v>0.39397638779013699</v>
      </c>
      <c r="V11" s="17">
        <v>0.29891015570530499</v>
      </c>
      <c r="W11" s="17"/>
      <c r="X11" s="17">
        <v>0.33776071059930302</v>
      </c>
      <c r="Y11" s="17">
        <v>0.30315763073285601</v>
      </c>
      <c r="Z11" s="17">
        <v>0.38366355163983601</v>
      </c>
      <c r="AA11" s="17">
        <v>0.500020137381194</v>
      </c>
      <c r="AB11" s="17">
        <v>0.21952789595234601</v>
      </c>
      <c r="AC11" s="17"/>
      <c r="AD11" s="17">
        <v>0.33315934272664399</v>
      </c>
    </row>
    <row r="12" spans="2:30" x14ac:dyDescent="0.35">
      <c r="B12" s="18" t="s">
        <v>275</v>
      </c>
      <c r="C12" s="17">
        <v>0.151186449841338</v>
      </c>
      <c r="D12" s="17">
        <v>0.14636745052772299</v>
      </c>
      <c r="E12" s="17">
        <v>0.15578438998895899</v>
      </c>
      <c r="F12" s="17"/>
      <c r="G12" s="17">
        <v>0.162080698670201</v>
      </c>
      <c r="H12" s="17">
        <v>0.192066791603206</v>
      </c>
      <c r="I12" s="17">
        <v>0.103845954422823</v>
      </c>
      <c r="J12" s="17"/>
      <c r="K12" s="17">
        <v>0.13156082769826</v>
      </c>
      <c r="L12" s="17">
        <v>0.152577726876203</v>
      </c>
      <c r="M12" s="17">
        <v>0.16395327583178401</v>
      </c>
      <c r="N12" s="17">
        <v>0.120928582034871</v>
      </c>
      <c r="O12" s="17">
        <v>0.125069999993003</v>
      </c>
      <c r="P12" s="17">
        <v>0.20327831524777901</v>
      </c>
      <c r="Q12" s="17">
        <v>0.140629892690883</v>
      </c>
      <c r="R12" s="17">
        <v>0.16829622361725399</v>
      </c>
      <c r="S12" s="17">
        <v>0.127250008680934</v>
      </c>
      <c r="T12" s="17">
        <v>0.23078153366975401</v>
      </c>
      <c r="U12" s="17">
        <v>0.12797865379860801</v>
      </c>
      <c r="V12" s="17">
        <v>0.114680392011751</v>
      </c>
      <c r="W12" s="17"/>
      <c r="X12" s="17">
        <v>0.16838429443244601</v>
      </c>
      <c r="Y12" s="17">
        <v>0.177261619647159</v>
      </c>
      <c r="Z12" s="17">
        <v>4.6315868568666999E-2</v>
      </c>
      <c r="AA12" s="17">
        <v>8.3511747491089694E-2</v>
      </c>
      <c r="AB12" s="17">
        <v>0.33596734207930401</v>
      </c>
      <c r="AC12" s="17"/>
      <c r="AD12" s="17">
        <v>0.16137112571857701</v>
      </c>
    </row>
    <row r="13" spans="2:30" x14ac:dyDescent="0.35">
      <c r="B13" s="18" t="s">
        <v>276</v>
      </c>
      <c r="C13" s="19">
        <v>5.0657492117782303E-2</v>
      </c>
      <c r="D13" s="19">
        <v>4.6668869500964702E-2</v>
      </c>
      <c r="E13" s="19">
        <v>5.37099341035479E-2</v>
      </c>
      <c r="F13" s="19"/>
      <c r="G13" s="19">
        <v>4.8516027127900797E-2</v>
      </c>
      <c r="H13" s="19">
        <v>3.72310723565802E-2</v>
      </c>
      <c r="I13" s="19">
        <v>6.4944452090256594E-2</v>
      </c>
      <c r="J13" s="19"/>
      <c r="K13" s="19">
        <v>4.4207086886452897E-2</v>
      </c>
      <c r="L13" s="19">
        <v>7.5317181707022396E-2</v>
      </c>
      <c r="M13" s="19">
        <v>3.1585978828654403E-2</v>
      </c>
      <c r="N13" s="19">
        <v>5.5002052529189903E-2</v>
      </c>
      <c r="O13" s="19">
        <v>5.9235157821330202E-2</v>
      </c>
      <c r="P13" s="19">
        <v>1.03800292651251E-2</v>
      </c>
      <c r="Q13" s="19">
        <v>6.6169230162823195E-2</v>
      </c>
      <c r="R13" s="19">
        <v>0</v>
      </c>
      <c r="S13" s="19">
        <v>5.6759787563191402E-2</v>
      </c>
      <c r="T13" s="19">
        <v>7.3837138926117499E-2</v>
      </c>
      <c r="U13" s="19">
        <v>5.9435106649280402E-2</v>
      </c>
      <c r="V13" s="19">
        <v>3.78806277103007E-2</v>
      </c>
      <c r="W13" s="19"/>
      <c r="X13" s="19">
        <v>5.6818915467397597E-2</v>
      </c>
      <c r="Y13" s="19">
        <v>4.3384800755663901E-2</v>
      </c>
      <c r="Z13" s="19">
        <v>4.5682509698683198E-2</v>
      </c>
      <c r="AA13" s="19">
        <v>0</v>
      </c>
      <c r="AB13" s="19">
        <v>0.13856419482658899</v>
      </c>
      <c r="AC13" s="19"/>
      <c r="AD13" s="19">
        <v>5.9012064658085499E-2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280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0.1152598149393</v>
      </c>
      <c r="D9" s="17">
        <v>0.12089404109967999</v>
      </c>
      <c r="E9" s="17">
        <v>0.10809508555582301</v>
      </c>
      <c r="F9" s="17"/>
      <c r="G9" s="17">
        <v>7.1344185941801794E-2</v>
      </c>
      <c r="H9" s="17">
        <v>0.113593605407783</v>
      </c>
      <c r="I9" s="17">
        <v>0.15535391797074799</v>
      </c>
      <c r="J9" s="17"/>
      <c r="K9" s="17">
        <v>0.12115633310359999</v>
      </c>
      <c r="L9" s="17">
        <v>9.5146484338966705E-2</v>
      </c>
      <c r="M9" s="17">
        <v>0.114891336956483</v>
      </c>
      <c r="N9" s="17">
        <v>0.13977687268741101</v>
      </c>
      <c r="O9" s="17">
        <v>0.15141964059139801</v>
      </c>
      <c r="P9" s="17">
        <v>8.6628272529070294E-2</v>
      </c>
      <c r="Q9" s="17">
        <v>0.13584958231795</v>
      </c>
      <c r="R9" s="17">
        <v>0</v>
      </c>
      <c r="S9" s="17">
        <v>0.13204610799875</v>
      </c>
      <c r="T9" s="17">
        <v>0.15633763268762299</v>
      </c>
      <c r="U9" s="17">
        <v>3.8389459223274899E-2</v>
      </c>
      <c r="V9" s="17">
        <v>0.14609766732957999</v>
      </c>
      <c r="W9" s="17"/>
      <c r="X9" s="17">
        <v>0.10150482116366601</v>
      </c>
      <c r="Y9" s="17">
        <v>0.101967245885699</v>
      </c>
      <c r="Z9" s="17">
        <v>0.194667787541663</v>
      </c>
      <c r="AA9" s="17">
        <v>0.10361728644132399</v>
      </c>
      <c r="AB9" s="17">
        <v>0</v>
      </c>
      <c r="AC9" s="17"/>
      <c r="AD9" s="17">
        <v>0.125054372585825</v>
      </c>
    </row>
    <row r="10" spans="2:30" x14ac:dyDescent="0.35">
      <c r="B10" s="18" t="s">
        <v>273</v>
      </c>
      <c r="C10" s="17">
        <v>0.30479167359039699</v>
      </c>
      <c r="D10" s="17">
        <v>0.30816373597006602</v>
      </c>
      <c r="E10" s="17">
        <v>0.29609659024236201</v>
      </c>
      <c r="F10" s="17"/>
      <c r="G10" s="17">
        <v>0.32154384137730002</v>
      </c>
      <c r="H10" s="17">
        <v>0.25985058537165101</v>
      </c>
      <c r="I10" s="17">
        <v>0.331613230839024</v>
      </c>
      <c r="J10" s="17"/>
      <c r="K10" s="17">
        <v>0.28101367758895801</v>
      </c>
      <c r="L10" s="17">
        <v>0.245298755407691</v>
      </c>
      <c r="M10" s="17">
        <v>0.358335343104346</v>
      </c>
      <c r="N10" s="17">
        <v>0.26425540848997298</v>
      </c>
      <c r="O10" s="17">
        <v>0.25914120775004901</v>
      </c>
      <c r="P10" s="17">
        <v>0.36455706541682698</v>
      </c>
      <c r="Q10" s="17">
        <v>0.28949397608918798</v>
      </c>
      <c r="R10" s="17">
        <v>0.39684809506865498</v>
      </c>
      <c r="S10" s="17">
        <v>0.31968854019889498</v>
      </c>
      <c r="T10" s="17">
        <v>0.27384220134112403</v>
      </c>
      <c r="U10" s="17">
        <v>0.35079923672603103</v>
      </c>
      <c r="V10" s="17">
        <v>0.45829443255628</v>
      </c>
      <c r="W10" s="17"/>
      <c r="X10" s="17">
        <v>0.28938287255275402</v>
      </c>
      <c r="Y10" s="17">
        <v>0.308131346279921</v>
      </c>
      <c r="Z10" s="17">
        <v>0.31831377558345902</v>
      </c>
      <c r="AA10" s="17">
        <v>0.304664053161256</v>
      </c>
      <c r="AB10" s="17">
        <v>0.30594056714176099</v>
      </c>
      <c r="AC10" s="17"/>
      <c r="AD10" s="17">
        <v>0.29833237143029101</v>
      </c>
    </row>
    <row r="11" spans="2:30" x14ac:dyDescent="0.35">
      <c r="B11" s="18" t="s">
        <v>274</v>
      </c>
      <c r="C11" s="17">
        <v>0.339051052456813</v>
      </c>
      <c r="D11" s="17">
        <v>0.347774179571957</v>
      </c>
      <c r="E11" s="17">
        <v>0.33256745014054601</v>
      </c>
      <c r="F11" s="17"/>
      <c r="G11" s="17">
        <v>0.34803337817913998</v>
      </c>
      <c r="H11" s="17">
        <v>0.36081552940985101</v>
      </c>
      <c r="I11" s="17">
        <v>0.31105343169946598</v>
      </c>
      <c r="J11" s="17"/>
      <c r="K11" s="17">
        <v>0.33619773816216603</v>
      </c>
      <c r="L11" s="17">
        <v>0.40579455763863997</v>
      </c>
      <c r="M11" s="17">
        <v>0.27304229888822001</v>
      </c>
      <c r="N11" s="17">
        <v>0.35371471647886799</v>
      </c>
      <c r="O11" s="17">
        <v>0.34687031975638299</v>
      </c>
      <c r="P11" s="17">
        <v>0.32626669823986698</v>
      </c>
      <c r="Q11" s="17">
        <v>0.35704194031966902</v>
      </c>
      <c r="R11" s="17">
        <v>0.32333326488021802</v>
      </c>
      <c r="S11" s="17">
        <v>0.33815228863708902</v>
      </c>
      <c r="T11" s="17">
        <v>0.336725615616285</v>
      </c>
      <c r="U11" s="17">
        <v>0.34999839887488599</v>
      </c>
      <c r="V11" s="17">
        <v>0.17432911667082099</v>
      </c>
      <c r="W11" s="17"/>
      <c r="X11" s="17">
        <v>0.33235863499996798</v>
      </c>
      <c r="Y11" s="17">
        <v>0.34219715194154898</v>
      </c>
      <c r="Z11" s="17">
        <v>0.31001185536764497</v>
      </c>
      <c r="AA11" s="17">
        <v>0.44179802717897099</v>
      </c>
      <c r="AB11" s="17">
        <v>0.38751156699199801</v>
      </c>
      <c r="AC11" s="17"/>
      <c r="AD11" s="17">
        <v>0.34126294213145503</v>
      </c>
    </row>
    <row r="12" spans="2:30" x14ac:dyDescent="0.35">
      <c r="B12" s="18" t="s">
        <v>275</v>
      </c>
      <c r="C12" s="17">
        <v>0.11990427110372801</v>
      </c>
      <c r="D12" s="17">
        <v>0.12456388270667799</v>
      </c>
      <c r="E12" s="17">
        <v>0.115693954032401</v>
      </c>
      <c r="F12" s="17"/>
      <c r="G12" s="17">
        <v>0.13670226720352399</v>
      </c>
      <c r="H12" s="17">
        <v>0.142309308777056</v>
      </c>
      <c r="I12" s="17">
        <v>8.4453194790428995E-2</v>
      </c>
      <c r="J12" s="17"/>
      <c r="K12" s="17">
        <v>0.16836386600330799</v>
      </c>
      <c r="L12" s="17">
        <v>0.112062597497726</v>
      </c>
      <c r="M12" s="17">
        <v>0.16739147681041999</v>
      </c>
      <c r="N12" s="17">
        <v>7.1253110118022003E-2</v>
      </c>
      <c r="O12" s="17">
        <v>5.7910488649530002E-2</v>
      </c>
      <c r="P12" s="17">
        <v>0.152396989422066</v>
      </c>
      <c r="Q12" s="17">
        <v>8.7788265739393204E-2</v>
      </c>
      <c r="R12" s="17">
        <v>0.166701594290181</v>
      </c>
      <c r="S12" s="17">
        <v>0.10200288091811099</v>
      </c>
      <c r="T12" s="17">
        <v>0.120601558369235</v>
      </c>
      <c r="U12" s="17">
        <v>8.52942646462925E-2</v>
      </c>
      <c r="V12" s="17">
        <v>0.149039273872385</v>
      </c>
      <c r="W12" s="17"/>
      <c r="X12" s="17">
        <v>0.15978561654364601</v>
      </c>
      <c r="Y12" s="17">
        <v>0.111562460857857</v>
      </c>
      <c r="Z12" s="17">
        <v>9.0111102416430305E-2</v>
      </c>
      <c r="AA12" s="17">
        <v>8.1187471337877806E-2</v>
      </c>
      <c r="AB12" s="17">
        <v>0.167983671039652</v>
      </c>
      <c r="AC12" s="17"/>
      <c r="AD12" s="17">
        <v>0.116730871979072</v>
      </c>
    </row>
    <row r="13" spans="2:30" x14ac:dyDescent="0.35">
      <c r="B13" s="18" t="s">
        <v>276</v>
      </c>
      <c r="C13" s="19">
        <v>0.120993187909761</v>
      </c>
      <c r="D13" s="19">
        <v>9.8604160651618797E-2</v>
      </c>
      <c r="E13" s="19">
        <v>0.14754692002886899</v>
      </c>
      <c r="F13" s="19"/>
      <c r="G13" s="19">
        <v>0.122376327298235</v>
      </c>
      <c r="H13" s="19">
        <v>0.12343097103366001</v>
      </c>
      <c r="I13" s="19">
        <v>0.117526224700334</v>
      </c>
      <c r="J13" s="19"/>
      <c r="K13" s="19">
        <v>9.3268385141968599E-2</v>
      </c>
      <c r="L13" s="19">
        <v>0.14169760511697599</v>
      </c>
      <c r="M13" s="19">
        <v>8.6339544240530502E-2</v>
      </c>
      <c r="N13" s="19">
        <v>0.17099989222572501</v>
      </c>
      <c r="O13" s="19">
        <v>0.18465834325263999</v>
      </c>
      <c r="P13" s="19">
        <v>7.0150974392168303E-2</v>
      </c>
      <c r="Q13" s="19">
        <v>0.12982623553379899</v>
      </c>
      <c r="R13" s="19">
        <v>0.113117045760946</v>
      </c>
      <c r="S13" s="19">
        <v>0.108110182247155</v>
      </c>
      <c r="T13" s="19">
        <v>0.112492991985732</v>
      </c>
      <c r="U13" s="19">
        <v>0.17551864052951499</v>
      </c>
      <c r="V13" s="19">
        <v>7.2239509570934293E-2</v>
      </c>
      <c r="W13" s="19"/>
      <c r="X13" s="19">
        <v>0.11696805473996701</v>
      </c>
      <c r="Y13" s="19">
        <v>0.13614179503497401</v>
      </c>
      <c r="Z13" s="19">
        <v>8.6895479090802002E-2</v>
      </c>
      <c r="AA13" s="19">
        <v>6.8733161880570298E-2</v>
      </c>
      <c r="AB13" s="19">
        <v>0.13856419482658899</v>
      </c>
      <c r="AC13" s="19"/>
      <c r="AD13" s="19">
        <v>0.118619441873357</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281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0.48605346819711498</v>
      </c>
      <c r="D9" s="17">
        <v>0.481203340297916</v>
      </c>
      <c r="E9" s="17">
        <v>0.49641143846340902</v>
      </c>
      <c r="F9" s="17"/>
      <c r="G9" s="17">
        <v>0.49497882549240602</v>
      </c>
      <c r="H9" s="17">
        <v>0.49445047746427601</v>
      </c>
      <c r="I9" s="17">
        <v>0.47045831031573698</v>
      </c>
      <c r="J9" s="17"/>
      <c r="K9" s="17">
        <v>0.53439752820116804</v>
      </c>
      <c r="L9" s="17">
        <v>0.509180492792494</v>
      </c>
      <c r="M9" s="17">
        <v>0.55891563727340399</v>
      </c>
      <c r="N9" s="17">
        <v>0.34626032109897398</v>
      </c>
      <c r="O9" s="17">
        <v>0.42453691399538901</v>
      </c>
      <c r="P9" s="17">
        <v>0.47650631139643002</v>
      </c>
      <c r="Q9" s="17">
        <v>0.51997257311452505</v>
      </c>
      <c r="R9" s="17">
        <v>0.52034529408265595</v>
      </c>
      <c r="S9" s="17">
        <v>0.42914532078336998</v>
      </c>
      <c r="T9" s="17">
        <v>0.49503668512805599</v>
      </c>
      <c r="U9" s="17">
        <v>0.54905539528337799</v>
      </c>
      <c r="V9" s="17">
        <v>0.50005172523007901</v>
      </c>
      <c r="W9" s="17"/>
      <c r="X9" s="17">
        <v>0.497337574832735</v>
      </c>
      <c r="Y9" s="17">
        <v>0.468778804851047</v>
      </c>
      <c r="Z9" s="17">
        <v>0.55315055752548903</v>
      </c>
      <c r="AA9" s="17">
        <v>0.42572231795420301</v>
      </c>
      <c r="AB9" s="17">
        <v>0.63915109466455899</v>
      </c>
      <c r="AC9" s="17"/>
      <c r="AD9" s="17">
        <v>0.44705736148543501</v>
      </c>
    </row>
    <row r="10" spans="2:30" x14ac:dyDescent="0.35">
      <c r="B10" s="18" t="s">
        <v>273</v>
      </c>
      <c r="C10" s="17">
        <v>0.28226505984592998</v>
      </c>
      <c r="D10" s="17">
        <v>0.26700765792174702</v>
      </c>
      <c r="E10" s="17">
        <v>0.29811904450742499</v>
      </c>
      <c r="F10" s="17"/>
      <c r="G10" s="17">
        <v>0.27204271589795198</v>
      </c>
      <c r="H10" s="17">
        <v>0.28650163827714498</v>
      </c>
      <c r="I10" s="17">
        <v>0.287324574204253</v>
      </c>
      <c r="J10" s="17"/>
      <c r="K10" s="17">
        <v>0.24830401791236301</v>
      </c>
      <c r="L10" s="17">
        <v>0.26269801042494401</v>
      </c>
      <c r="M10" s="17">
        <v>0.260878534279124</v>
      </c>
      <c r="N10" s="17">
        <v>0.38448060833389802</v>
      </c>
      <c r="O10" s="17">
        <v>0.191875136874644</v>
      </c>
      <c r="P10" s="17">
        <v>0.33806283849912</v>
      </c>
      <c r="Q10" s="17">
        <v>0.24894008323627201</v>
      </c>
      <c r="R10" s="17">
        <v>0.38219422821507698</v>
      </c>
      <c r="S10" s="17">
        <v>0.303103712121915</v>
      </c>
      <c r="T10" s="17">
        <v>0.28739713946322998</v>
      </c>
      <c r="U10" s="17">
        <v>0.24492105590885699</v>
      </c>
      <c r="V10" s="17">
        <v>0.27352909728922398</v>
      </c>
      <c r="W10" s="17"/>
      <c r="X10" s="17">
        <v>0.24881087379794301</v>
      </c>
      <c r="Y10" s="17">
        <v>0.30440411035273601</v>
      </c>
      <c r="Z10" s="17">
        <v>0.25449078932298402</v>
      </c>
      <c r="AA10" s="17">
        <v>0.32053926692093898</v>
      </c>
      <c r="AB10" s="17">
        <v>0.141321009383095</v>
      </c>
      <c r="AC10" s="17"/>
      <c r="AD10" s="17">
        <v>0.28568933300929999</v>
      </c>
    </row>
    <row r="11" spans="2:30" x14ac:dyDescent="0.35">
      <c r="B11" s="18" t="s">
        <v>274</v>
      </c>
      <c r="C11" s="17">
        <v>0.1368348631878</v>
      </c>
      <c r="D11" s="17">
        <v>0.14272953225884299</v>
      </c>
      <c r="E11" s="17">
        <v>0.12537495583459901</v>
      </c>
      <c r="F11" s="17"/>
      <c r="G11" s="17">
        <v>0.128384529847034</v>
      </c>
      <c r="H11" s="17">
        <v>0.12748469135943</v>
      </c>
      <c r="I11" s="17">
        <v>0.152893775028484</v>
      </c>
      <c r="J11" s="17"/>
      <c r="K11" s="17">
        <v>0.125013389311357</v>
      </c>
      <c r="L11" s="17">
        <v>0.14222588871953201</v>
      </c>
      <c r="M11" s="17">
        <v>8.6092082459594294E-2</v>
      </c>
      <c r="N11" s="17">
        <v>0.180048788134125</v>
      </c>
      <c r="O11" s="17">
        <v>0.21626194310990501</v>
      </c>
      <c r="P11" s="17">
        <v>0.12448317061151599</v>
      </c>
      <c r="Q11" s="17">
        <v>0.12564550615325301</v>
      </c>
      <c r="R11" s="17">
        <v>5.21697761501035E-2</v>
      </c>
      <c r="S11" s="17">
        <v>0.131259559120255</v>
      </c>
      <c r="T11" s="17">
        <v>0.142320994544503</v>
      </c>
      <c r="U11" s="17">
        <v>0.126457950942888</v>
      </c>
      <c r="V11" s="17">
        <v>0.188538549770397</v>
      </c>
      <c r="W11" s="17"/>
      <c r="X11" s="17">
        <v>0.13341488403402299</v>
      </c>
      <c r="Y11" s="17">
        <v>0.14351423892493601</v>
      </c>
      <c r="Z11" s="17">
        <v>0.101484928924978</v>
      </c>
      <c r="AA11" s="17">
        <v>0.19097812578611001</v>
      </c>
      <c r="AB11" s="17">
        <v>0.21952789595234601</v>
      </c>
      <c r="AC11" s="17"/>
      <c r="AD11" s="17">
        <v>0.16281757332466301</v>
      </c>
    </row>
    <row r="12" spans="2:30" x14ac:dyDescent="0.35">
      <c r="B12" s="18" t="s">
        <v>275</v>
      </c>
      <c r="C12" s="17">
        <v>5.2963157067202699E-2</v>
      </c>
      <c r="D12" s="17">
        <v>5.3170266508808003E-2</v>
      </c>
      <c r="E12" s="17">
        <v>5.2131980271749499E-2</v>
      </c>
      <c r="F12" s="17"/>
      <c r="G12" s="17">
        <v>6.4987895294383799E-2</v>
      </c>
      <c r="H12" s="17">
        <v>4.9630673532126399E-2</v>
      </c>
      <c r="I12" s="17">
        <v>4.5485839431742003E-2</v>
      </c>
      <c r="J12" s="17"/>
      <c r="K12" s="17">
        <v>5.2335421340265302E-2</v>
      </c>
      <c r="L12" s="17">
        <v>1.58484505851317E-2</v>
      </c>
      <c r="M12" s="17">
        <v>7.2353663904694998E-2</v>
      </c>
      <c r="N12" s="17">
        <v>5.1734548701880899E-2</v>
      </c>
      <c r="O12" s="17">
        <v>0.12327208253649399</v>
      </c>
      <c r="P12" s="17">
        <v>5.05676502278085E-2</v>
      </c>
      <c r="Q12" s="17">
        <v>6.9627769895289696E-2</v>
      </c>
      <c r="R12" s="17">
        <v>4.5290701552163401E-2</v>
      </c>
      <c r="S12" s="17">
        <v>7.6598651442296994E-2</v>
      </c>
      <c r="T12" s="17">
        <v>1.25494836875204E-2</v>
      </c>
      <c r="U12" s="17">
        <v>3.8752731920477401E-2</v>
      </c>
      <c r="V12" s="17">
        <v>0</v>
      </c>
      <c r="W12" s="17"/>
      <c r="X12" s="17">
        <v>6.9224564587830203E-2</v>
      </c>
      <c r="Y12" s="17">
        <v>5.1267416559012097E-2</v>
      </c>
      <c r="Z12" s="17">
        <v>4.2985765917693E-2</v>
      </c>
      <c r="AA12" s="17">
        <v>4.0384336633344099E-2</v>
      </c>
      <c r="AB12" s="17">
        <v>0</v>
      </c>
      <c r="AC12" s="17"/>
      <c r="AD12" s="17">
        <v>6.0960860438036099E-2</v>
      </c>
    </row>
    <row r="13" spans="2:30" x14ac:dyDescent="0.35">
      <c r="B13" s="18" t="s">
        <v>276</v>
      </c>
      <c r="C13" s="19">
        <v>4.1883451701951901E-2</v>
      </c>
      <c r="D13" s="19">
        <v>5.5889203012686503E-2</v>
      </c>
      <c r="E13" s="19">
        <v>2.7962580922817601E-2</v>
      </c>
      <c r="F13" s="19"/>
      <c r="G13" s="19">
        <v>3.9606033468223598E-2</v>
      </c>
      <c r="H13" s="19">
        <v>4.19325193670229E-2</v>
      </c>
      <c r="I13" s="19">
        <v>4.3837501019783599E-2</v>
      </c>
      <c r="J13" s="19"/>
      <c r="K13" s="19">
        <v>3.9949643234845997E-2</v>
      </c>
      <c r="L13" s="19">
        <v>7.0047157477898206E-2</v>
      </c>
      <c r="M13" s="19">
        <v>2.1760082083183099E-2</v>
      </c>
      <c r="N13" s="19">
        <v>3.74757337311225E-2</v>
      </c>
      <c r="O13" s="19">
        <v>4.4053923483568701E-2</v>
      </c>
      <c r="P13" s="19">
        <v>1.03800292651251E-2</v>
      </c>
      <c r="Q13" s="19">
        <v>3.5814067600659701E-2</v>
      </c>
      <c r="R13" s="19">
        <v>0</v>
      </c>
      <c r="S13" s="19">
        <v>5.9892756532162902E-2</v>
      </c>
      <c r="T13" s="19">
        <v>6.2695697176690601E-2</v>
      </c>
      <c r="U13" s="19">
        <v>4.0812865944398903E-2</v>
      </c>
      <c r="V13" s="19">
        <v>3.78806277103007E-2</v>
      </c>
      <c r="W13" s="19"/>
      <c r="X13" s="19">
        <v>5.1212102747468603E-2</v>
      </c>
      <c r="Y13" s="19">
        <v>3.2035429312269298E-2</v>
      </c>
      <c r="Z13" s="19">
        <v>4.7887958308855998E-2</v>
      </c>
      <c r="AA13" s="19">
        <v>2.23759527054039E-2</v>
      </c>
      <c r="AB13" s="19">
        <v>0</v>
      </c>
      <c r="AC13" s="19"/>
      <c r="AD13" s="19">
        <v>4.3474871742565403E-2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282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6.9525170728699195E-2</v>
      </c>
      <c r="D9" s="17">
        <v>9.0741126981880499E-2</v>
      </c>
      <c r="E9" s="17">
        <v>4.8576907620146201E-2</v>
      </c>
      <c r="F9" s="17"/>
      <c r="G9" s="17">
        <v>6.78210822172753E-2</v>
      </c>
      <c r="H9" s="17">
        <v>5.9744200404578299E-2</v>
      </c>
      <c r="I9" s="17">
        <v>8.0059505936102796E-2</v>
      </c>
      <c r="J9" s="17"/>
      <c r="K9" s="17">
        <v>6.3348077963045701E-2</v>
      </c>
      <c r="L9" s="17">
        <v>8.1227395848435205E-2</v>
      </c>
      <c r="M9" s="17">
        <v>3.6110221837923097E-2</v>
      </c>
      <c r="N9" s="17">
        <v>0</v>
      </c>
      <c r="O9" s="17">
        <v>7.9856324244258994E-2</v>
      </c>
      <c r="P9" s="17">
        <v>7.8372334540770403E-2</v>
      </c>
      <c r="Q9" s="17">
        <v>8.1612176615550897E-2</v>
      </c>
      <c r="R9" s="17">
        <v>6.8268439629953395E-2</v>
      </c>
      <c r="S9" s="17">
        <v>4.7506024770167403E-2</v>
      </c>
      <c r="T9" s="17">
        <v>0.17770219191634701</v>
      </c>
      <c r="U9" s="17">
        <v>2.3976142234518501E-2</v>
      </c>
      <c r="V9" s="17">
        <v>0.121813509849475</v>
      </c>
      <c r="W9" s="17"/>
      <c r="X9" s="17">
        <v>7.4510198295502095E-2</v>
      </c>
      <c r="Y9" s="17">
        <v>6.1020970061699299E-2</v>
      </c>
      <c r="Z9" s="17">
        <v>7.0434504560120306E-2</v>
      </c>
      <c r="AA9" s="17">
        <v>0.103473449650959</v>
      </c>
      <c r="AB9" s="17">
        <v>0.384147453711012</v>
      </c>
      <c r="AC9" s="17"/>
      <c r="AD9" s="17">
        <v>6.9405656303845695E-2</v>
      </c>
    </row>
    <row r="10" spans="2:30" x14ac:dyDescent="0.35">
      <c r="B10" s="18" t="s">
        <v>273</v>
      </c>
      <c r="C10" s="17">
        <v>0.23332747209461499</v>
      </c>
      <c r="D10" s="17">
        <v>0.27099751941751099</v>
      </c>
      <c r="E10" s="17">
        <v>0.19664329187410701</v>
      </c>
      <c r="F10" s="17"/>
      <c r="G10" s="17">
        <v>0.20149863597999801</v>
      </c>
      <c r="H10" s="17">
        <v>0.21087314454539799</v>
      </c>
      <c r="I10" s="17">
        <v>0.28201997173527898</v>
      </c>
      <c r="J10" s="17"/>
      <c r="K10" s="17">
        <v>0.242710886928723</v>
      </c>
      <c r="L10" s="17">
        <v>0.182543632014597</v>
      </c>
      <c r="M10" s="17">
        <v>0.271871185002444</v>
      </c>
      <c r="N10" s="17">
        <v>0.19970966755493599</v>
      </c>
      <c r="O10" s="17">
        <v>0.24681304922423999</v>
      </c>
      <c r="P10" s="17">
        <v>0.165165653041949</v>
      </c>
      <c r="Q10" s="17">
        <v>0.213619529100295</v>
      </c>
      <c r="R10" s="17">
        <v>0.30431816097454401</v>
      </c>
      <c r="S10" s="17">
        <v>0.25169199452283197</v>
      </c>
      <c r="T10" s="17">
        <v>0.274331839892902</v>
      </c>
      <c r="U10" s="17">
        <v>0.26569358289574402</v>
      </c>
      <c r="V10" s="17">
        <v>0.31466084569671399</v>
      </c>
      <c r="W10" s="17"/>
      <c r="X10" s="17">
        <v>0.22544212670675701</v>
      </c>
      <c r="Y10" s="17">
        <v>0.215040128220476</v>
      </c>
      <c r="Z10" s="17">
        <v>0.30972513663603402</v>
      </c>
      <c r="AA10" s="17">
        <v>0.231009669226409</v>
      </c>
      <c r="AB10" s="17">
        <v>0.141321009383095</v>
      </c>
      <c r="AC10" s="17"/>
      <c r="AD10" s="17">
        <v>0.23388412807749001</v>
      </c>
    </row>
    <row r="11" spans="2:30" x14ac:dyDescent="0.35">
      <c r="B11" s="18" t="s">
        <v>274</v>
      </c>
      <c r="C11" s="17">
        <v>0.35386916869999702</v>
      </c>
      <c r="D11" s="17">
        <v>0.34973835483481802</v>
      </c>
      <c r="E11" s="17">
        <v>0.35846122127631203</v>
      </c>
      <c r="F11" s="17"/>
      <c r="G11" s="17">
        <v>0.32656088984901899</v>
      </c>
      <c r="H11" s="17">
        <v>0.36574522181652402</v>
      </c>
      <c r="I11" s="17">
        <v>0.36686937413288001</v>
      </c>
      <c r="J11" s="17"/>
      <c r="K11" s="17">
        <v>0.35120354173895701</v>
      </c>
      <c r="L11" s="17">
        <v>0.37783094601250999</v>
      </c>
      <c r="M11" s="17">
        <v>0.32231448500582999</v>
      </c>
      <c r="N11" s="17">
        <v>0.39844118807742401</v>
      </c>
      <c r="O11" s="17">
        <v>0.44898207760534298</v>
      </c>
      <c r="P11" s="17">
        <v>0.38952672827449197</v>
      </c>
      <c r="Q11" s="17">
        <v>0.352842806899346</v>
      </c>
      <c r="R11" s="17">
        <v>0.33465533027152899</v>
      </c>
      <c r="S11" s="17">
        <v>0.269658783966575</v>
      </c>
      <c r="T11" s="17">
        <v>0.29029190218892698</v>
      </c>
      <c r="U11" s="17">
        <v>0.34168069966549502</v>
      </c>
      <c r="V11" s="17">
        <v>0.40451509666105401</v>
      </c>
      <c r="W11" s="17"/>
      <c r="X11" s="17">
        <v>0.31286458264114297</v>
      </c>
      <c r="Y11" s="17">
        <v>0.36591951391203498</v>
      </c>
      <c r="Z11" s="17">
        <v>0.35013636912826002</v>
      </c>
      <c r="AA11" s="17">
        <v>0.47583212994018997</v>
      </c>
      <c r="AB11" s="17">
        <v>0.167983671039652</v>
      </c>
      <c r="AC11" s="17"/>
      <c r="AD11" s="17">
        <v>0.34980102256267198</v>
      </c>
    </row>
    <row r="12" spans="2:30" x14ac:dyDescent="0.35">
      <c r="B12" s="18" t="s">
        <v>275</v>
      </c>
      <c r="C12" s="17">
        <v>0.21752370161941501</v>
      </c>
      <c r="D12" s="17">
        <v>0.20322505849553399</v>
      </c>
      <c r="E12" s="17">
        <v>0.228874154278423</v>
      </c>
      <c r="F12" s="17"/>
      <c r="G12" s="17">
        <v>0.27500414095058301</v>
      </c>
      <c r="H12" s="17">
        <v>0.243533414642954</v>
      </c>
      <c r="I12" s="17">
        <v>0.14302572671625</v>
      </c>
      <c r="J12" s="17"/>
      <c r="K12" s="17">
        <v>0.244003551548198</v>
      </c>
      <c r="L12" s="17">
        <v>0.20990945724319701</v>
      </c>
      <c r="M12" s="17">
        <v>0.25445706348647401</v>
      </c>
      <c r="N12" s="17">
        <v>0.233479092828211</v>
      </c>
      <c r="O12" s="17">
        <v>0.16426393583993801</v>
      </c>
      <c r="P12" s="17">
        <v>0.26683206248450297</v>
      </c>
      <c r="Q12" s="17">
        <v>0.220246850190008</v>
      </c>
      <c r="R12" s="17">
        <v>0.21086978618358301</v>
      </c>
      <c r="S12" s="17">
        <v>0.237248798374599</v>
      </c>
      <c r="T12" s="17">
        <v>0.158488280486279</v>
      </c>
      <c r="U12" s="17">
        <v>0.197062591906566</v>
      </c>
      <c r="V12" s="17">
        <v>7.6012724074274604E-2</v>
      </c>
      <c r="W12" s="17"/>
      <c r="X12" s="17">
        <v>0.25968985358861102</v>
      </c>
      <c r="Y12" s="17">
        <v>0.22619255392836901</v>
      </c>
      <c r="Z12" s="17">
        <v>0.16570792147163299</v>
      </c>
      <c r="AA12" s="17">
        <v>7.95735848350725E-2</v>
      </c>
      <c r="AB12" s="17">
        <v>0.306547865866241</v>
      </c>
      <c r="AC12" s="17"/>
      <c r="AD12" s="17">
        <v>0.22529029094499201</v>
      </c>
    </row>
    <row r="13" spans="2:30" x14ac:dyDescent="0.35">
      <c r="B13" s="18" t="s">
        <v>276</v>
      </c>
      <c r="C13" s="19">
        <v>0.125754486857274</v>
      </c>
      <c r="D13" s="19">
        <v>8.5297940270256306E-2</v>
      </c>
      <c r="E13" s="19">
        <v>0.167444424951012</v>
      </c>
      <c r="F13" s="19"/>
      <c r="G13" s="19">
        <v>0.12911525100312499</v>
      </c>
      <c r="H13" s="19">
        <v>0.12010401859054599</v>
      </c>
      <c r="I13" s="19">
        <v>0.128025421479489</v>
      </c>
      <c r="J13" s="19"/>
      <c r="K13" s="19">
        <v>9.8733941821075893E-2</v>
      </c>
      <c r="L13" s="19">
        <v>0.148488568881261</v>
      </c>
      <c r="M13" s="19">
        <v>0.115247044667329</v>
      </c>
      <c r="N13" s="19">
        <v>0.168370051539428</v>
      </c>
      <c r="O13" s="19">
        <v>6.00846130862202E-2</v>
      </c>
      <c r="P13" s="19">
        <v>0.100103221658285</v>
      </c>
      <c r="Q13" s="19">
        <v>0.131678637194801</v>
      </c>
      <c r="R13" s="19">
        <v>8.1888282940389995E-2</v>
      </c>
      <c r="S13" s="19">
        <v>0.193894398365827</v>
      </c>
      <c r="T13" s="19">
        <v>9.91857855155448E-2</v>
      </c>
      <c r="U13" s="19">
        <v>0.17158698329767699</v>
      </c>
      <c r="V13" s="19">
        <v>8.2997823718482105E-2</v>
      </c>
      <c r="W13" s="19"/>
      <c r="X13" s="19">
        <v>0.12749323876798699</v>
      </c>
      <c r="Y13" s="19">
        <v>0.13182683387742</v>
      </c>
      <c r="Z13" s="19">
        <v>0.10399606820395201</v>
      </c>
      <c r="AA13" s="19">
        <v>0.110111166347369</v>
      </c>
      <c r="AB13" s="19">
        <v>0</v>
      </c>
      <c r="AC13" s="19"/>
      <c r="AD13" s="19">
        <v>0.121618902111</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283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272</v>
      </c>
      <c r="C9" s="17">
        <v>0.30467823088017199</v>
      </c>
      <c r="D9" s="17">
        <v>0.31287276857908197</v>
      </c>
      <c r="E9" s="17">
        <v>0.29885098097479801</v>
      </c>
      <c r="F9" s="17"/>
      <c r="G9" s="17">
        <v>0.28762411156775503</v>
      </c>
      <c r="H9" s="17">
        <v>0.32737910702515199</v>
      </c>
      <c r="I9" s="17">
        <v>0.29867323126159401</v>
      </c>
      <c r="J9" s="17"/>
      <c r="K9" s="17">
        <v>0.24957785634346899</v>
      </c>
      <c r="L9" s="17">
        <v>0.255501841702721</v>
      </c>
      <c r="M9" s="17">
        <v>0.307721608333484</v>
      </c>
      <c r="N9" s="17">
        <v>0.24718374468208301</v>
      </c>
      <c r="O9" s="17">
        <v>0.26674434806387498</v>
      </c>
      <c r="P9" s="17">
        <v>0.28014432399800598</v>
      </c>
      <c r="Q9" s="17">
        <v>0.30196613783497001</v>
      </c>
      <c r="R9" s="17">
        <v>0.31757669994103899</v>
      </c>
      <c r="S9" s="17">
        <v>0.34347157554760899</v>
      </c>
      <c r="T9" s="17">
        <v>0.50776791767140295</v>
      </c>
      <c r="U9" s="17">
        <v>0.28239667134586799</v>
      </c>
      <c r="V9" s="17">
        <v>0.44669068612642998</v>
      </c>
      <c r="W9" s="17"/>
      <c r="X9" s="17">
        <v>0.28173180780205898</v>
      </c>
      <c r="Y9" s="17">
        <v>0.32407552501952103</v>
      </c>
      <c r="Z9" s="17">
        <v>0.31901267038167402</v>
      </c>
      <c r="AA9" s="17">
        <v>0.27977209658666002</v>
      </c>
      <c r="AB9" s="17">
        <v>0.141321009383095</v>
      </c>
      <c r="AC9" s="17"/>
      <c r="AD9" s="17">
        <v>0.30188901788403899</v>
      </c>
    </row>
    <row r="10" spans="2:30" x14ac:dyDescent="0.35">
      <c r="B10" s="18" t="s">
        <v>273</v>
      </c>
      <c r="C10" s="17">
        <v>0.40087240601964103</v>
      </c>
      <c r="D10" s="17">
        <v>0.39857045456131801</v>
      </c>
      <c r="E10" s="17">
        <v>0.40233872298103701</v>
      </c>
      <c r="F10" s="17"/>
      <c r="G10" s="17">
        <v>0.43196686996016398</v>
      </c>
      <c r="H10" s="17">
        <v>0.37960955796476797</v>
      </c>
      <c r="I10" s="17">
        <v>0.39322226954459499</v>
      </c>
      <c r="J10" s="17"/>
      <c r="K10" s="17">
        <v>0.43155007877312102</v>
      </c>
      <c r="L10" s="17">
        <v>0.38491769089385802</v>
      </c>
      <c r="M10" s="17">
        <v>0.46933029984332297</v>
      </c>
      <c r="N10" s="17">
        <v>0.37835427038033698</v>
      </c>
      <c r="O10" s="17">
        <v>0.46284144401571098</v>
      </c>
      <c r="P10" s="17">
        <v>0.379159652305607</v>
      </c>
      <c r="Q10" s="17">
        <v>0.43824453176550898</v>
      </c>
      <c r="R10" s="17">
        <v>0.42351088156831901</v>
      </c>
      <c r="S10" s="17">
        <v>0.39110456413163203</v>
      </c>
      <c r="T10" s="17">
        <v>0.25725696860674802</v>
      </c>
      <c r="U10" s="17">
        <v>0.40351967493381002</v>
      </c>
      <c r="V10" s="17">
        <v>0.39351172585363697</v>
      </c>
      <c r="W10" s="17"/>
      <c r="X10" s="17">
        <v>0.42901278310040902</v>
      </c>
      <c r="Y10" s="17">
        <v>0.39325161013473903</v>
      </c>
      <c r="Z10" s="17">
        <v>0.38929394571272602</v>
      </c>
      <c r="AA10" s="17">
        <v>0.47452827414993898</v>
      </c>
      <c r="AB10" s="17">
        <v>0.47116742362490699</v>
      </c>
      <c r="AC10" s="17"/>
      <c r="AD10" s="17">
        <v>0.38993086815272399</v>
      </c>
    </row>
    <row r="11" spans="2:30" x14ac:dyDescent="0.35">
      <c r="B11" s="18" t="s">
        <v>274</v>
      </c>
      <c r="C11" s="17">
        <v>0.200135726774333</v>
      </c>
      <c r="D11" s="17">
        <v>0.19585046824726501</v>
      </c>
      <c r="E11" s="17">
        <v>0.20063110739018</v>
      </c>
      <c r="F11" s="17"/>
      <c r="G11" s="17">
        <v>0.191830591282663</v>
      </c>
      <c r="H11" s="17">
        <v>0.21382168876728599</v>
      </c>
      <c r="I11" s="17">
        <v>0.19478021236500601</v>
      </c>
      <c r="J11" s="17"/>
      <c r="K11" s="17">
        <v>0.20101179866084601</v>
      </c>
      <c r="L11" s="17">
        <v>0.21004570013971699</v>
      </c>
      <c r="M11" s="17">
        <v>0.17139619784239399</v>
      </c>
      <c r="N11" s="17">
        <v>0.28354799539874698</v>
      </c>
      <c r="O11" s="17">
        <v>0.22493102135531401</v>
      </c>
      <c r="P11" s="17">
        <v>0.27044205323467502</v>
      </c>
      <c r="Q11" s="17">
        <v>0.149853575017656</v>
      </c>
      <c r="R11" s="17">
        <v>0.188483976227764</v>
      </c>
      <c r="S11" s="17">
        <v>0.17445273200556299</v>
      </c>
      <c r="T11" s="17">
        <v>0.122460794204381</v>
      </c>
      <c r="U11" s="17">
        <v>0.232512897387773</v>
      </c>
      <c r="V11" s="17">
        <v>0.12191696030963201</v>
      </c>
      <c r="W11" s="17"/>
      <c r="X11" s="17">
        <v>0.18507984813570999</v>
      </c>
      <c r="Y11" s="17">
        <v>0.20691826449332201</v>
      </c>
      <c r="Z11" s="17">
        <v>0.21617255644712699</v>
      </c>
      <c r="AA11" s="17">
        <v>0.14483890728877299</v>
      </c>
      <c r="AB11" s="17">
        <v>0.167983671039652</v>
      </c>
      <c r="AC11" s="17"/>
      <c r="AD11" s="17">
        <v>0.20571753510377899</v>
      </c>
    </row>
    <row r="12" spans="2:30" x14ac:dyDescent="0.35">
      <c r="B12" s="18" t="s">
        <v>275</v>
      </c>
      <c r="C12" s="17">
        <v>5.0908111871674003E-2</v>
      </c>
      <c r="D12" s="17">
        <v>4.5685624355549202E-2</v>
      </c>
      <c r="E12" s="17">
        <v>5.7621119710417001E-2</v>
      </c>
      <c r="F12" s="17"/>
      <c r="G12" s="17">
        <v>4.3075949605471099E-2</v>
      </c>
      <c r="H12" s="17">
        <v>3.87831408222521E-2</v>
      </c>
      <c r="I12" s="17">
        <v>6.8988422089742402E-2</v>
      </c>
      <c r="J12" s="17"/>
      <c r="K12" s="17">
        <v>8.4786997074421805E-2</v>
      </c>
      <c r="L12" s="17">
        <v>6.7707973490024401E-2</v>
      </c>
      <c r="M12" s="17">
        <v>3.1585978828654403E-2</v>
      </c>
      <c r="N12" s="17">
        <v>5.3438255807710701E-2</v>
      </c>
      <c r="O12" s="17">
        <v>2.8750524045311799E-2</v>
      </c>
      <c r="P12" s="17">
        <v>4.8630853163474701E-2</v>
      </c>
      <c r="Q12" s="17">
        <v>6.4078489034335898E-2</v>
      </c>
      <c r="R12" s="17">
        <v>2.2570434425681501E-2</v>
      </c>
      <c r="S12" s="17">
        <v>2.4114931295672101E-2</v>
      </c>
      <c r="T12" s="17">
        <v>6.7984497189612206E-2</v>
      </c>
      <c r="U12" s="17">
        <v>4.0757890388149698E-2</v>
      </c>
      <c r="V12" s="17">
        <v>0</v>
      </c>
      <c r="W12" s="17"/>
      <c r="X12" s="17">
        <v>5.00633949474232E-2</v>
      </c>
      <c r="Y12" s="17">
        <v>4.2474879066743E-2</v>
      </c>
      <c r="Z12" s="17">
        <v>4.4563343283495101E-2</v>
      </c>
      <c r="AA12" s="17">
        <v>3.61642839614068E-2</v>
      </c>
      <c r="AB12" s="17">
        <v>0.21952789595234601</v>
      </c>
      <c r="AC12" s="17"/>
      <c r="AD12" s="17">
        <v>5.86199948866108E-2</v>
      </c>
    </row>
    <row r="13" spans="2:30" x14ac:dyDescent="0.35">
      <c r="B13" s="18" t="s">
        <v>276</v>
      </c>
      <c r="C13" s="19">
        <v>4.3405524454179903E-2</v>
      </c>
      <c r="D13" s="19">
        <v>4.7020684256786398E-2</v>
      </c>
      <c r="E13" s="19">
        <v>4.05580689435679E-2</v>
      </c>
      <c r="F13" s="19"/>
      <c r="G13" s="19">
        <v>4.5502477583947099E-2</v>
      </c>
      <c r="H13" s="19">
        <v>4.0406505420541999E-2</v>
      </c>
      <c r="I13" s="19">
        <v>4.43358647390628E-2</v>
      </c>
      <c r="J13" s="19"/>
      <c r="K13" s="19">
        <v>3.3073269148143299E-2</v>
      </c>
      <c r="L13" s="19">
        <v>8.1826793773680295E-2</v>
      </c>
      <c r="M13" s="19">
        <v>1.9965915152144301E-2</v>
      </c>
      <c r="N13" s="19">
        <v>3.74757337311225E-2</v>
      </c>
      <c r="O13" s="19">
        <v>1.67326625197881E-2</v>
      </c>
      <c r="P13" s="19">
        <v>2.1623117298236801E-2</v>
      </c>
      <c r="Q13" s="19">
        <v>4.5857266347528597E-2</v>
      </c>
      <c r="R13" s="19">
        <v>4.7858007837197E-2</v>
      </c>
      <c r="S13" s="19">
        <v>6.6856197019524402E-2</v>
      </c>
      <c r="T13" s="19">
        <v>4.45298223278556E-2</v>
      </c>
      <c r="U13" s="19">
        <v>4.0812865944398903E-2</v>
      </c>
      <c r="V13" s="19">
        <v>3.78806277103007E-2</v>
      </c>
      <c r="W13" s="19"/>
      <c r="X13" s="19">
        <v>5.4112166014398298E-2</v>
      </c>
      <c r="Y13" s="19">
        <v>3.3279721285674697E-2</v>
      </c>
      <c r="Z13" s="19">
        <v>3.0957484174978001E-2</v>
      </c>
      <c r="AA13" s="19">
        <v>6.46964380132211E-2</v>
      </c>
      <c r="AB13" s="19">
        <v>0</v>
      </c>
      <c r="AC13" s="19"/>
      <c r="AD13" s="19">
        <v>4.3842583972846801E-2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D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286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284</v>
      </c>
      <c r="C9" s="17">
        <v>0.41459642522511903</v>
      </c>
      <c r="D9" s="17">
        <v>0.46338295010778902</v>
      </c>
      <c r="E9" s="17">
        <v>0.367098828071311</v>
      </c>
      <c r="F9" s="17"/>
      <c r="G9" s="17">
        <v>0.42573254953089801</v>
      </c>
      <c r="H9" s="17">
        <v>0.41638490507114001</v>
      </c>
      <c r="I9" s="17">
        <v>0.40316712118880699</v>
      </c>
      <c r="J9" s="17"/>
      <c r="K9" s="17">
        <v>0.479776542048097</v>
      </c>
      <c r="L9" s="17">
        <v>0.37625475568406302</v>
      </c>
      <c r="M9" s="17">
        <v>0.49467279467391201</v>
      </c>
      <c r="N9" s="17">
        <v>0.218105050554289</v>
      </c>
      <c r="O9" s="17">
        <v>0.48799340422880799</v>
      </c>
      <c r="P9" s="17">
        <v>0.395891597379467</v>
      </c>
      <c r="Q9" s="17">
        <v>0.44498553895743298</v>
      </c>
      <c r="R9" s="17">
        <v>0.53926481715242203</v>
      </c>
      <c r="S9" s="17">
        <v>0.34488208731461401</v>
      </c>
      <c r="T9" s="17">
        <v>0.48443833812324499</v>
      </c>
      <c r="U9" s="17">
        <v>0.35379406506245198</v>
      </c>
      <c r="V9" s="17">
        <v>0.42167254829723899</v>
      </c>
      <c r="W9" s="17"/>
      <c r="X9" s="17">
        <v>0.42148530803915502</v>
      </c>
      <c r="Y9" s="17">
        <v>0.410402143825563</v>
      </c>
      <c r="Z9" s="17">
        <v>0.40895745239995301</v>
      </c>
      <c r="AA9" s="17">
        <v>0.49354845068369801</v>
      </c>
      <c r="AB9" s="17">
        <v>0.167983671039652</v>
      </c>
      <c r="AC9" s="17"/>
      <c r="AD9" s="17">
        <v>0.40858875294128599</v>
      </c>
    </row>
    <row r="10" spans="2:30" x14ac:dyDescent="0.35">
      <c r="B10" s="18" t="s">
        <v>285</v>
      </c>
      <c r="C10" s="17">
        <v>0.33994792457036999</v>
      </c>
      <c r="D10" s="17">
        <v>0.31214973063384999</v>
      </c>
      <c r="E10" s="17">
        <v>0.36544801425342699</v>
      </c>
      <c r="F10" s="17"/>
      <c r="G10" s="17">
        <v>0.35330748877242302</v>
      </c>
      <c r="H10" s="17">
        <v>0.336762076196711</v>
      </c>
      <c r="I10" s="17">
        <v>0.33116323555994998</v>
      </c>
      <c r="J10" s="17"/>
      <c r="K10" s="17">
        <v>0.30633363517263701</v>
      </c>
      <c r="L10" s="17">
        <v>0.291581239459547</v>
      </c>
      <c r="M10" s="17">
        <v>0.28754164627263001</v>
      </c>
      <c r="N10" s="17">
        <v>0.50532017238595395</v>
      </c>
      <c r="O10" s="17">
        <v>0.30480770252893202</v>
      </c>
      <c r="P10" s="17">
        <v>0.362961742835546</v>
      </c>
      <c r="Q10" s="17">
        <v>0.28592872365716299</v>
      </c>
      <c r="R10" s="17">
        <v>0.32229577190605402</v>
      </c>
      <c r="S10" s="17">
        <v>0.38427921528860698</v>
      </c>
      <c r="T10" s="17">
        <v>0.35552798658135398</v>
      </c>
      <c r="U10" s="17">
        <v>0.42227423847430101</v>
      </c>
      <c r="V10" s="17">
        <v>0.22841190128104299</v>
      </c>
      <c r="W10" s="17"/>
      <c r="X10" s="17">
        <v>0.35688196155870999</v>
      </c>
      <c r="Y10" s="17">
        <v>0.33586972440457602</v>
      </c>
      <c r="Z10" s="17">
        <v>0.32248769598347499</v>
      </c>
      <c r="AA10" s="17">
        <v>0.344801327135213</v>
      </c>
      <c r="AB10" s="17">
        <v>0.358092090778935</v>
      </c>
      <c r="AC10" s="17"/>
      <c r="AD10" s="17">
        <v>0.36674875605889401</v>
      </c>
    </row>
    <row r="11" spans="2:30" x14ac:dyDescent="0.35">
      <c r="B11" s="18" t="s">
        <v>50</v>
      </c>
      <c r="C11" s="19">
        <v>0.24545565020451099</v>
      </c>
      <c r="D11" s="19">
        <v>0.224467319258361</v>
      </c>
      <c r="E11" s="19">
        <v>0.26745315767526201</v>
      </c>
      <c r="F11" s="19"/>
      <c r="G11" s="19">
        <v>0.220959961696679</v>
      </c>
      <c r="H11" s="19">
        <v>0.24685301873214899</v>
      </c>
      <c r="I11" s="19">
        <v>0.26566964325124198</v>
      </c>
      <c r="J11" s="19"/>
      <c r="K11" s="19">
        <v>0.21388982277926599</v>
      </c>
      <c r="L11" s="19">
        <v>0.33216400485639003</v>
      </c>
      <c r="M11" s="19">
        <v>0.21778555905345801</v>
      </c>
      <c r="N11" s="19">
        <v>0.27657477705975703</v>
      </c>
      <c r="O11" s="19">
        <v>0.20719889324226001</v>
      </c>
      <c r="P11" s="19">
        <v>0.24114665978498701</v>
      </c>
      <c r="Q11" s="19">
        <v>0.26908573738540398</v>
      </c>
      <c r="R11" s="19">
        <v>0.13843941094152401</v>
      </c>
      <c r="S11" s="19">
        <v>0.27083869739677902</v>
      </c>
      <c r="T11" s="19">
        <v>0.160033675295401</v>
      </c>
      <c r="U11" s="19">
        <v>0.22393169646324701</v>
      </c>
      <c r="V11" s="19">
        <v>0.34991555042171801</v>
      </c>
      <c r="W11" s="19"/>
      <c r="X11" s="19">
        <v>0.22163273040213499</v>
      </c>
      <c r="Y11" s="19">
        <v>0.25372813176986098</v>
      </c>
      <c r="Z11" s="19">
        <v>0.268554851616572</v>
      </c>
      <c r="AA11" s="19">
        <v>0.16165022218108899</v>
      </c>
      <c r="AB11" s="19">
        <v>0.47392423818141299</v>
      </c>
      <c r="AC11" s="19"/>
      <c r="AD11" s="19">
        <v>0.224662490999821</v>
      </c>
    </row>
    <row r="12" spans="2:30" x14ac:dyDescent="0.35">
      <c r="B12" s="16"/>
    </row>
    <row r="13" spans="2:30" x14ac:dyDescent="0.35">
      <c r="B13" t="s">
        <v>53</v>
      </c>
    </row>
    <row r="14" spans="2:30" x14ac:dyDescent="0.35">
      <c r="B14" t="s">
        <v>54</v>
      </c>
    </row>
    <row r="16" spans="2:30" x14ac:dyDescent="0.35">
      <c r="B16"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290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43.5" x14ac:dyDescent="0.35">
      <c r="B9" s="18" t="s">
        <v>287</v>
      </c>
      <c r="C9" s="17">
        <v>0.183271972795438</v>
      </c>
      <c r="D9" s="17">
        <v>0.195974029256861</v>
      </c>
      <c r="E9" s="17">
        <v>0.17188184516441299</v>
      </c>
      <c r="F9" s="17"/>
      <c r="G9" s="17">
        <v>0.17657411533932699</v>
      </c>
      <c r="H9" s="17">
        <v>0.19343935207876001</v>
      </c>
      <c r="I9" s="17">
        <v>0.17975680643214001</v>
      </c>
      <c r="J9" s="17"/>
      <c r="K9" s="17">
        <v>0.27094670600074999</v>
      </c>
      <c r="L9" s="17">
        <v>0.12513948651361301</v>
      </c>
      <c r="M9" s="17">
        <v>0.13791597733020899</v>
      </c>
      <c r="N9" s="17">
        <v>8.3071113052391204E-2</v>
      </c>
      <c r="O9" s="17">
        <v>0.27552012247310897</v>
      </c>
      <c r="P9" s="17">
        <v>0.243920822391855</v>
      </c>
      <c r="Q9" s="17">
        <v>0.233802300805279</v>
      </c>
      <c r="R9" s="17">
        <v>0.14325491361794199</v>
      </c>
      <c r="S9" s="17">
        <v>0.16565659206569699</v>
      </c>
      <c r="T9" s="17">
        <v>0.12540533062852199</v>
      </c>
      <c r="U9" s="17">
        <v>0.140872227722074</v>
      </c>
      <c r="V9" s="17">
        <v>0.22925733356334499</v>
      </c>
      <c r="W9" s="17"/>
      <c r="X9" s="17">
        <v>0.14991032210244201</v>
      </c>
      <c r="Y9" s="17">
        <v>0.17577364171548901</v>
      </c>
      <c r="Z9" s="17">
        <v>0.23331726871730399</v>
      </c>
      <c r="AA9" s="17">
        <v>0.22219670279602799</v>
      </c>
      <c r="AB9" s="17">
        <v>0.309304680422747</v>
      </c>
      <c r="AC9" s="17"/>
      <c r="AD9" s="17">
        <v>0.16158879471927801</v>
      </c>
    </row>
    <row r="10" spans="2:30" ht="43.5" x14ac:dyDescent="0.35">
      <c r="B10" s="18" t="s">
        <v>288</v>
      </c>
      <c r="C10" s="17">
        <v>0.25932630645647597</v>
      </c>
      <c r="D10" s="17">
        <v>0.26468767577455399</v>
      </c>
      <c r="E10" s="17">
        <v>0.25389843449958099</v>
      </c>
      <c r="F10" s="17"/>
      <c r="G10" s="17">
        <v>0.220045982809184</v>
      </c>
      <c r="H10" s="17">
        <v>0.27203085848921099</v>
      </c>
      <c r="I10" s="17">
        <v>0.28207142096696602</v>
      </c>
      <c r="J10" s="17"/>
      <c r="K10" s="17">
        <v>0.26423741909040699</v>
      </c>
      <c r="L10" s="17">
        <v>0.279437434773673</v>
      </c>
      <c r="M10" s="17">
        <v>0.261500072746297</v>
      </c>
      <c r="N10" s="17">
        <v>0.23611688462813199</v>
      </c>
      <c r="O10" s="17">
        <v>0.24970208753411499</v>
      </c>
      <c r="P10" s="17">
        <v>0.265822231927554</v>
      </c>
      <c r="Q10" s="17">
        <v>0.18376188336795299</v>
      </c>
      <c r="R10" s="17">
        <v>0.343955168316116</v>
      </c>
      <c r="S10" s="17">
        <v>0.253577938077923</v>
      </c>
      <c r="T10" s="17">
        <v>0.26551818399981503</v>
      </c>
      <c r="U10" s="17">
        <v>0.27287137858645699</v>
      </c>
      <c r="V10" s="17">
        <v>0.303160549727021</v>
      </c>
      <c r="W10" s="17"/>
      <c r="X10" s="17">
        <v>0.22775675319830399</v>
      </c>
      <c r="Y10" s="17">
        <v>0.25393741047839302</v>
      </c>
      <c r="Z10" s="17">
        <v>0.28496455478235</v>
      </c>
      <c r="AA10" s="17">
        <v>0.385224008176762</v>
      </c>
      <c r="AB10" s="17">
        <v>0.306547865866241</v>
      </c>
      <c r="AC10" s="17"/>
      <c r="AD10" s="17">
        <v>0.27000791832145099</v>
      </c>
    </row>
    <row r="11" spans="2:30" ht="43.5" x14ac:dyDescent="0.35">
      <c r="B11" s="18" t="s">
        <v>289</v>
      </c>
      <c r="C11" s="17">
        <v>0.44874405210941298</v>
      </c>
      <c r="D11" s="17">
        <v>0.43012205276191101</v>
      </c>
      <c r="E11" s="17">
        <v>0.46366926952689902</v>
      </c>
      <c r="F11" s="17"/>
      <c r="G11" s="17">
        <v>0.491339034836758</v>
      </c>
      <c r="H11" s="17">
        <v>0.42910683486339102</v>
      </c>
      <c r="I11" s="17">
        <v>0.42949518595378799</v>
      </c>
      <c r="J11" s="17"/>
      <c r="K11" s="17">
        <v>0.356365058692377</v>
      </c>
      <c r="L11" s="17">
        <v>0.42652216009866201</v>
      </c>
      <c r="M11" s="17">
        <v>0.52404207318622498</v>
      </c>
      <c r="N11" s="17">
        <v>0.57438406012236998</v>
      </c>
      <c r="O11" s="17">
        <v>0.34720846198454802</v>
      </c>
      <c r="P11" s="17">
        <v>0.40528159870791403</v>
      </c>
      <c r="Q11" s="17">
        <v>0.44562948075712899</v>
      </c>
      <c r="R11" s="17">
        <v>0.48750234465442699</v>
      </c>
      <c r="S11" s="17">
        <v>0.453848745264604</v>
      </c>
      <c r="T11" s="17">
        <v>0.53294563681277696</v>
      </c>
      <c r="U11" s="17">
        <v>0.54402128344927203</v>
      </c>
      <c r="V11" s="17">
        <v>0.35022541113051803</v>
      </c>
      <c r="W11" s="17"/>
      <c r="X11" s="17">
        <v>0.49695857766514201</v>
      </c>
      <c r="Y11" s="17">
        <v>0.45720362316500601</v>
      </c>
      <c r="Z11" s="17">
        <v>0.411915445648045</v>
      </c>
      <c r="AA11" s="17">
        <v>0.33358743822527598</v>
      </c>
      <c r="AB11" s="17">
        <v>0.384147453711012</v>
      </c>
      <c r="AC11" s="17"/>
      <c r="AD11" s="17">
        <v>0.46746894233132202</v>
      </c>
    </row>
    <row r="12" spans="2:30" x14ac:dyDescent="0.35">
      <c r="B12" s="18" t="s">
        <v>50</v>
      </c>
      <c r="C12" s="19">
        <v>0.108657668638673</v>
      </c>
      <c r="D12" s="19">
        <v>0.109216242206674</v>
      </c>
      <c r="E12" s="19">
        <v>0.110550450809106</v>
      </c>
      <c r="F12" s="19"/>
      <c r="G12" s="19">
        <v>0.112040867014731</v>
      </c>
      <c r="H12" s="19">
        <v>0.105422954568638</v>
      </c>
      <c r="I12" s="19">
        <v>0.108676586647107</v>
      </c>
      <c r="J12" s="19"/>
      <c r="K12" s="19">
        <v>0.108450816216466</v>
      </c>
      <c r="L12" s="19">
        <v>0.16890091861405199</v>
      </c>
      <c r="M12" s="19">
        <v>7.6541876737268894E-2</v>
      </c>
      <c r="N12" s="19">
        <v>0.106427942197106</v>
      </c>
      <c r="O12" s="19">
        <v>0.12756932800822701</v>
      </c>
      <c r="P12" s="19">
        <v>8.4975346972676905E-2</v>
      </c>
      <c r="Q12" s="19">
        <v>0.13680633506963799</v>
      </c>
      <c r="R12" s="19">
        <v>2.5287573411515499E-2</v>
      </c>
      <c r="S12" s="19">
        <v>0.126916724591777</v>
      </c>
      <c r="T12" s="19">
        <v>7.6130848558886494E-2</v>
      </c>
      <c r="U12" s="19">
        <v>4.2235110242197602E-2</v>
      </c>
      <c r="V12" s="19">
        <v>0.117356705579116</v>
      </c>
      <c r="W12" s="19"/>
      <c r="X12" s="19">
        <v>0.12537434703411099</v>
      </c>
      <c r="Y12" s="19">
        <v>0.113085324641112</v>
      </c>
      <c r="Z12" s="19">
        <v>6.9802730852300598E-2</v>
      </c>
      <c r="AA12" s="19">
        <v>5.8991850801934302E-2</v>
      </c>
      <c r="AB12" s="19">
        <v>0</v>
      </c>
      <c r="AC12" s="19"/>
      <c r="AD12" s="19">
        <v>0.10093434462794799</v>
      </c>
    </row>
    <row r="13" spans="2:30" x14ac:dyDescent="0.35">
      <c r="B13" s="16"/>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296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58" x14ac:dyDescent="0.35">
      <c r="B9" s="18" t="s">
        <v>291</v>
      </c>
      <c r="C9" s="17">
        <v>0.149713965904479</v>
      </c>
      <c r="D9" s="17">
        <v>0.14495462979034399</v>
      </c>
      <c r="E9" s="17">
        <v>0.162367141314531</v>
      </c>
      <c r="F9" s="17"/>
      <c r="G9" s="17">
        <v>0.155233070653474</v>
      </c>
      <c r="H9" s="17">
        <v>9.3112413804497696E-2</v>
      </c>
      <c r="I9" s="17">
        <v>0.196010661242533</v>
      </c>
      <c r="J9" s="17"/>
      <c r="K9" s="17">
        <v>6.73244685693411E-2</v>
      </c>
      <c r="L9" s="17">
        <v>0.25163933132342903</v>
      </c>
      <c r="M9" s="17">
        <v>9.8490237776606093E-2</v>
      </c>
      <c r="N9" s="17">
        <v>5.7220498680209897E-2</v>
      </c>
      <c r="O9" s="17">
        <v>0.195649962915769</v>
      </c>
      <c r="P9" s="17">
        <v>7.4315327694502206E-2</v>
      </c>
      <c r="Q9" s="17">
        <v>0.134688327587099</v>
      </c>
      <c r="R9" s="17">
        <v>7.8919279875000803E-2</v>
      </c>
      <c r="S9" s="17">
        <v>0.24172531333283201</v>
      </c>
      <c r="T9" s="17">
        <v>0.26093644570702101</v>
      </c>
      <c r="U9" s="17">
        <v>0.31317487629443902</v>
      </c>
      <c r="V9" s="17">
        <v>0.18173699078809499</v>
      </c>
      <c r="W9" s="17"/>
      <c r="X9" s="17">
        <v>0.146373905862938</v>
      </c>
      <c r="Y9" s="17">
        <v>0.14442964929513799</v>
      </c>
      <c r="Z9" s="17">
        <v>0</v>
      </c>
      <c r="AA9" s="17" t="s">
        <v>295</v>
      </c>
      <c r="AB9" s="17" t="s">
        <v>295</v>
      </c>
      <c r="AC9" s="17"/>
      <c r="AD9" s="17">
        <v>0.15247530578431501</v>
      </c>
    </row>
    <row r="10" spans="2:30" ht="58" x14ac:dyDescent="0.35">
      <c r="B10" s="18" t="s">
        <v>292</v>
      </c>
      <c r="C10" s="17">
        <v>0.27579513305683601</v>
      </c>
      <c r="D10" s="17">
        <v>0.31030098607684897</v>
      </c>
      <c r="E10" s="17">
        <v>0.24354225545396099</v>
      </c>
      <c r="F10" s="17"/>
      <c r="G10" s="17">
        <v>0.24099135214243</v>
      </c>
      <c r="H10" s="17">
        <v>0.444308954717057</v>
      </c>
      <c r="I10" s="17">
        <v>0.305894169200153</v>
      </c>
      <c r="J10" s="17"/>
      <c r="K10" s="17">
        <v>0.13233405903735199</v>
      </c>
      <c r="L10" s="17">
        <v>0.24286972052101899</v>
      </c>
      <c r="M10" s="17">
        <v>0.34863470360244297</v>
      </c>
      <c r="N10" s="17">
        <v>0.13630336193921599</v>
      </c>
      <c r="O10" s="17">
        <v>0.45194075595349897</v>
      </c>
      <c r="P10" s="17">
        <v>0.33216135615624498</v>
      </c>
      <c r="Q10" s="17">
        <v>0.31158521279615398</v>
      </c>
      <c r="R10" s="17">
        <v>0.25183427297248101</v>
      </c>
      <c r="S10" s="17">
        <v>0.37640744954414901</v>
      </c>
      <c r="T10" s="17">
        <v>0.191343726148827</v>
      </c>
      <c r="U10" s="17">
        <v>0.248773914097529</v>
      </c>
      <c r="V10" s="17">
        <v>0.63652601842381096</v>
      </c>
      <c r="W10" s="17"/>
      <c r="X10" s="17">
        <v>0.28366126261840202</v>
      </c>
      <c r="Y10" s="17">
        <v>0.265109385483428</v>
      </c>
      <c r="Z10" s="17">
        <v>0.28071919970007803</v>
      </c>
      <c r="AA10" s="17" t="s">
        <v>295</v>
      </c>
      <c r="AB10" s="17" t="s">
        <v>295</v>
      </c>
      <c r="AC10" s="17"/>
      <c r="AD10" s="17">
        <v>0.25068788216861099</v>
      </c>
    </row>
    <row r="11" spans="2:30" ht="43.5" x14ac:dyDescent="0.35">
      <c r="B11" s="18" t="s">
        <v>293</v>
      </c>
      <c r="C11" s="17">
        <v>0.44423986825369399</v>
      </c>
      <c r="D11" s="17">
        <v>0.40774157527633098</v>
      </c>
      <c r="E11" s="17">
        <v>0.46681690949077298</v>
      </c>
      <c r="F11" s="17"/>
      <c r="G11" s="17">
        <v>0.45678410214471299</v>
      </c>
      <c r="H11" s="17">
        <v>0.40348681267709702</v>
      </c>
      <c r="I11" s="17">
        <v>0.39923446597611101</v>
      </c>
      <c r="J11" s="17"/>
      <c r="K11" s="17">
        <v>0.62390377666366004</v>
      </c>
      <c r="L11" s="17">
        <v>0.35443224863122302</v>
      </c>
      <c r="M11" s="17">
        <v>0.46019380327463399</v>
      </c>
      <c r="N11" s="17">
        <v>0.48758009911132899</v>
      </c>
      <c r="O11" s="17">
        <v>0.27027492812924597</v>
      </c>
      <c r="P11" s="17">
        <v>0.47472735191184701</v>
      </c>
      <c r="Q11" s="17">
        <v>0.37329728953591002</v>
      </c>
      <c r="R11" s="17">
        <v>0.66924644715251802</v>
      </c>
      <c r="S11" s="17">
        <v>0.32314063120623199</v>
      </c>
      <c r="T11" s="17">
        <v>0.40820984904561802</v>
      </c>
      <c r="U11" s="17">
        <v>0.43805120960803101</v>
      </c>
      <c r="V11" s="17">
        <v>0.18173699078809499</v>
      </c>
      <c r="W11" s="17"/>
      <c r="X11" s="17">
        <v>0.44681115372293601</v>
      </c>
      <c r="Y11" s="17">
        <v>0.47043624934245099</v>
      </c>
      <c r="Z11" s="17">
        <v>0.71928080029992203</v>
      </c>
      <c r="AA11" s="17" t="s">
        <v>295</v>
      </c>
      <c r="AB11" s="17" t="s">
        <v>295</v>
      </c>
      <c r="AC11" s="17"/>
      <c r="AD11" s="17">
        <v>0.44834771187447198</v>
      </c>
    </row>
    <row r="12" spans="2:30" x14ac:dyDescent="0.35">
      <c r="B12" s="18" t="s">
        <v>50</v>
      </c>
      <c r="C12" s="19">
        <v>0.13025103278499101</v>
      </c>
      <c r="D12" s="19">
        <v>0.137002808856477</v>
      </c>
      <c r="E12" s="19">
        <v>0.12727369374073599</v>
      </c>
      <c r="F12" s="19"/>
      <c r="G12" s="19">
        <v>0.14699147505938201</v>
      </c>
      <c r="H12" s="19">
        <v>5.90918188013475E-2</v>
      </c>
      <c r="I12" s="19">
        <v>9.8860703581202899E-2</v>
      </c>
      <c r="J12" s="19"/>
      <c r="K12" s="19">
        <v>0.17643769572964699</v>
      </c>
      <c r="L12" s="19">
        <v>0.15105869952432899</v>
      </c>
      <c r="M12" s="19">
        <v>9.2681255346317007E-2</v>
      </c>
      <c r="N12" s="19">
        <v>0.31889604026924501</v>
      </c>
      <c r="O12" s="19">
        <v>8.2134353001485597E-2</v>
      </c>
      <c r="P12" s="19">
        <v>0.118795964237406</v>
      </c>
      <c r="Q12" s="19">
        <v>0.180429170080836</v>
      </c>
      <c r="R12" s="19">
        <v>0</v>
      </c>
      <c r="S12" s="19">
        <v>5.87266059167861E-2</v>
      </c>
      <c r="T12" s="19">
        <v>0.13950997909853399</v>
      </c>
      <c r="U12" s="19">
        <v>0</v>
      </c>
      <c r="V12" s="19">
        <v>0</v>
      </c>
      <c r="W12" s="19"/>
      <c r="X12" s="19">
        <v>0.123153677795725</v>
      </c>
      <c r="Y12" s="19">
        <v>0.120024715878983</v>
      </c>
      <c r="Z12" s="19">
        <v>0</v>
      </c>
      <c r="AA12" s="19" t="s">
        <v>295</v>
      </c>
      <c r="AB12" s="19" t="s">
        <v>295</v>
      </c>
      <c r="AC12" s="19"/>
      <c r="AD12" s="19">
        <v>0.148489100172601</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D25"/>
  <sheetViews>
    <sheetView showGridLines="0" topLeftCell="A7"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308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97</v>
      </c>
      <c r="D7" s="10">
        <v>45</v>
      </c>
      <c r="E7" s="10">
        <v>48</v>
      </c>
      <c r="F7" s="10"/>
      <c r="G7" s="10">
        <v>76</v>
      </c>
      <c r="H7" s="10">
        <v>13</v>
      </c>
      <c r="I7" s="10">
        <v>8</v>
      </c>
      <c r="J7" s="10"/>
      <c r="K7" s="10">
        <v>19</v>
      </c>
      <c r="L7" s="10">
        <v>7</v>
      </c>
      <c r="M7" s="10">
        <v>14</v>
      </c>
      <c r="N7" s="10">
        <v>8</v>
      </c>
      <c r="O7" s="10">
        <v>3</v>
      </c>
      <c r="P7" s="10">
        <v>13</v>
      </c>
      <c r="Q7" s="10">
        <v>6</v>
      </c>
      <c r="R7" s="10">
        <v>8</v>
      </c>
      <c r="S7" s="10">
        <v>5</v>
      </c>
      <c r="T7" s="10">
        <v>6</v>
      </c>
      <c r="U7" s="10">
        <v>7</v>
      </c>
      <c r="V7" s="10">
        <v>1</v>
      </c>
      <c r="W7" s="10"/>
      <c r="X7" s="10">
        <v>56</v>
      </c>
      <c r="Y7" s="10">
        <v>36</v>
      </c>
      <c r="Z7" s="10">
        <v>2</v>
      </c>
      <c r="AA7" s="10" t="s">
        <v>294</v>
      </c>
      <c r="AB7" s="10" t="s">
        <v>294</v>
      </c>
      <c r="AC7" s="10"/>
      <c r="AD7" s="10">
        <v>60</v>
      </c>
    </row>
    <row r="8" spans="2:30" ht="30" customHeight="1" x14ac:dyDescent="0.35">
      <c r="B8" s="11" t="s">
        <v>19</v>
      </c>
      <c r="C8" s="11">
        <v>100</v>
      </c>
      <c r="D8" s="11">
        <v>51</v>
      </c>
      <c r="E8" s="11">
        <v>45</v>
      </c>
      <c r="F8" s="11"/>
      <c r="G8" s="11">
        <v>79</v>
      </c>
      <c r="H8" s="11">
        <v>13</v>
      </c>
      <c r="I8" s="11">
        <v>8</v>
      </c>
      <c r="J8" s="11"/>
      <c r="K8" s="11">
        <v>16</v>
      </c>
      <c r="L8" s="11">
        <v>8</v>
      </c>
      <c r="M8" s="11">
        <v>13</v>
      </c>
      <c r="N8" s="11">
        <v>13</v>
      </c>
      <c r="O8" s="11">
        <v>4</v>
      </c>
      <c r="P8" s="11">
        <v>12</v>
      </c>
      <c r="Q8" s="11">
        <v>6</v>
      </c>
      <c r="R8" s="11">
        <v>8</v>
      </c>
      <c r="S8" s="11">
        <v>5</v>
      </c>
      <c r="T8" s="11">
        <v>7</v>
      </c>
      <c r="U8" s="11">
        <v>7</v>
      </c>
      <c r="V8" s="11">
        <v>1</v>
      </c>
      <c r="W8" s="11"/>
      <c r="X8" s="11">
        <v>59</v>
      </c>
      <c r="Y8" s="11">
        <v>36</v>
      </c>
      <c r="Z8" s="11">
        <v>2</v>
      </c>
      <c r="AA8" s="11" t="s">
        <v>294</v>
      </c>
      <c r="AB8" s="11" t="s">
        <v>294</v>
      </c>
      <c r="AC8" s="11"/>
      <c r="AD8" s="11">
        <v>62</v>
      </c>
    </row>
    <row r="9" spans="2:30" ht="43.5" x14ac:dyDescent="0.35">
      <c r="B9" s="18" t="s">
        <v>298</v>
      </c>
      <c r="C9" s="17">
        <v>0.54718273367957104</v>
      </c>
      <c r="D9" s="17">
        <v>0.48201100792583501</v>
      </c>
      <c r="E9" s="17">
        <v>0.59727422097275895</v>
      </c>
      <c r="F9" s="17"/>
      <c r="G9" s="17">
        <v>0.57319222255869895</v>
      </c>
      <c r="H9" s="17">
        <v>0.43635455964814601</v>
      </c>
      <c r="I9" s="17">
        <v>0.46661835661949502</v>
      </c>
      <c r="J9" s="17"/>
      <c r="K9" s="17">
        <v>0.63790166925916503</v>
      </c>
      <c r="L9" s="17">
        <v>0.88252283794937603</v>
      </c>
      <c r="M9" s="17">
        <v>0.50300433854355497</v>
      </c>
      <c r="N9" s="17">
        <v>0.47160919303447202</v>
      </c>
      <c r="O9" s="17">
        <v>0</v>
      </c>
      <c r="P9" s="17">
        <v>0.53572354989734305</v>
      </c>
      <c r="Q9" s="17">
        <v>0.67883005859275702</v>
      </c>
      <c r="R9" s="17">
        <v>0.49421786885049401</v>
      </c>
      <c r="S9" s="17">
        <v>0.78354467887833101</v>
      </c>
      <c r="T9" s="17">
        <v>0.46794359962964799</v>
      </c>
      <c r="U9" s="17">
        <v>0.291060710344624</v>
      </c>
      <c r="V9" s="17">
        <v>1</v>
      </c>
      <c r="W9" s="17"/>
      <c r="X9" s="17">
        <v>0.60083432328522002</v>
      </c>
      <c r="Y9" s="17">
        <v>0.48373811663849098</v>
      </c>
      <c r="Z9" s="17">
        <v>0.39163485684326599</v>
      </c>
      <c r="AA9" s="17" t="s">
        <v>295</v>
      </c>
      <c r="AB9" s="17" t="s">
        <v>295</v>
      </c>
      <c r="AC9" s="17"/>
      <c r="AD9" s="17">
        <v>0.52216580203033103</v>
      </c>
    </row>
    <row r="10" spans="2:30" ht="29" x14ac:dyDescent="0.35">
      <c r="B10" s="18" t="s">
        <v>299</v>
      </c>
      <c r="C10" s="17">
        <v>0.36399581076210002</v>
      </c>
      <c r="D10" s="17">
        <v>0.31390106673592899</v>
      </c>
      <c r="E10" s="17">
        <v>0.43486010526023799</v>
      </c>
      <c r="F10" s="17"/>
      <c r="G10" s="17">
        <v>0.354669839195703</v>
      </c>
      <c r="H10" s="17">
        <v>0.47721006982330499</v>
      </c>
      <c r="I10" s="17">
        <v>0.26595944947389399</v>
      </c>
      <c r="J10" s="17"/>
      <c r="K10" s="17">
        <v>0.262012852833445</v>
      </c>
      <c r="L10" s="17">
        <v>0.546367231019383</v>
      </c>
      <c r="M10" s="17">
        <v>0.34304096201971102</v>
      </c>
      <c r="N10" s="17">
        <v>0.48355229813663297</v>
      </c>
      <c r="O10" s="17">
        <v>0</v>
      </c>
      <c r="P10" s="17">
        <v>0.45062747307661999</v>
      </c>
      <c r="Q10" s="17">
        <v>0.50157351164819797</v>
      </c>
      <c r="R10" s="17">
        <v>0.28090014858475099</v>
      </c>
      <c r="S10" s="17">
        <v>0.36347398157618899</v>
      </c>
      <c r="T10" s="17">
        <v>0.669259822591036</v>
      </c>
      <c r="U10" s="17">
        <v>0</v>
      </c>
      <c r="V10" s="17">
        <v>0</v>
      </c>
      <c r="W10" s="17"/>
      <c r="X10" s="17">
        <v>0.427554510839257</v>
      </c>
      <c r="Y10" s="17">
        <v>0.27233449357073403</v>
      </c>
      <c r="Z10" s="17">
        <v>0.60836514315673396</v>
      </c>
      <c r="AA10" s="17" t="s">
        <v>295</v>
      </c>
      <c r="AB10" s="17" t="s">
        <v>295</v>
      </c>
      <c r="AC10" s="17"/>
      <c r="AD10" s="17">
        <v>0.35738738267140202</v>
      </c>
    </row>
    <row r="11" spans="2:30" ht="29" x14ac:dyDescent="0.35">
      <c r="B11" s="18" t="s">
        <v>300</v>
      </c>
      <c r="C11" s="17">
        <v>0.30973246655870801</v>
      </c>
      <c r="D11" s="17">
        <v>0.28501177275155598</v>
      </c>
      <c r="E11" s="17">
        <v>0.32767032054857398</v>
      </c>
      <c r="F11" s="17"/>
      <c r="G11" s="17">
        <v>0.32774344847875603</v>
      </c>
      <c r="H11" s="17">
        <v>0.32028927144500502</v>
      </c>
      <c r="I11" s="17">
        <v>0.103134597182545</v>
      </c>
      <c r="J11" s="17"/>
      <c r="K11" s="17">
        <v>0.35732020097885497</v>
      </c>
      <c r="L11" s="17">
        <v>0.15426113597705901</v>
      </c>
      <c r="M11" s="17">
        <v>0.33790607877436502</v>
      </c>
      <c r="N11" s="17">
        <v>0.38861545293893301</v>
      </c>
      <c r="O11" s="17">
        <v>0.665838062394426</v>
      </c>
      <c r="P11" s="17">
        <v>0.15654317661541001</v>
      </c>
      <c r="Q11" s="17">
        <v>0.15146775700926701</v>
      </c>
      <c r="R11" s="17">
        <v>0.76415480362792099</v>
      </c>
      <c r="S11" s="17">
        <v>0</v>
      </c>
      <c r="T11" s="17">
        <v>0.15598119987654899</v>
      </c>
      <c r="U11" s="17">
        <v>0.31377219214132401</v>
      </c>
      <c r="V11" s="17">
        <v>0</v>
      </c>
      <c r="W11" s="17"/>
      <c r="X11" s="17">
        <v>0.384954002913933</v>
      </c>
      <c r="Y11" s="17">
        <v>0.20299929218194801</v>
      </c>
      <c r="Z11" s="17">
        <v>0</v>
      </c>
      <c r="AA11" s="17" t="s">
        <v>295</v>
      </c>
      <c r="AB11" s="17" t="s">
        <v>295</v>
      </c>
      <c r="AC11" s="17"/>
      <c r="AD11" s="17">
        <v>0.30042513695020201</v>
      </c>
    </row>
    <row r="12" spans="2:30" ht="43.5" x14ac:dyDescent="0.35">
      <c r="B12" s="18" t="s">
        <v>301</v>
      </c>
      <c r="C12" s="17">
        <v>0.27084527406110098</v>
      </c>
      <c r="D12" s="17">
        <v>0.29094187565145502</v>
      </c>
      <c r="E12" s="17">
        <v>0.199441192644006</v>
      </c>
      <c r="F12" s="17"/>
      <c r="G12" s="17">
        <v>0.28832827555630702</v>
      </c>
      <c r="H12" s="17">
        <v>0.150814018814804</v>
      </c>
      <c r="I12" s="17">
        <v>0.29534991363567098</v>
      </c>
      <c r="J12" s="17"/>
      <c r="K12" s="17">
        <v>0.20557821306972199</v>
      </c>
      <c r="L12" s="17">
        <v>0</v>
      </c>
      <c r="M12" s="17">
        <v>0.438373763401467</v>
      </c>
      <c r="N12" s="17">
        <v>0.25931624822462401</v>
      </c>
      <c r="O12" s="17">
        <v>0.361946193585164</v>
      </c>
      <c r="P12" s="17">
        <v>0.24163925343613299</v>
      </c>
      <c r="Q12" s="17">
        <v>0.16655516110158</v>
      </c>
      <c r="R12" s="17">
        <v>0.258372672478415</v>
      </c>
      <c r="S12" s="17">
        <v>0.20361537618047301</v>
      </c>
      <c r="T12" s="17">
        <v>0.327499378974343</v>
      </c>
      <c r="U12" s="17">
        <v>0.55450544202065899</v>
      </c>
      <c r="V12" s="17">
        <v>0</v>
      </c>
      <c r="W12" s="17"/>
      <c r="X12" s="17">
        <v>0.26883483294134702</v>
      </c>
      <c r="Y12" s="17">
        <v>0.25161187351370201</v>
      </c>
      <c r="Z12" s="17">
        <v>0.60836514315673396</v>
      </c>
      <c r="AA12" s="17" t="s">
        <v>295</v>
      </c>
      <c r="AB12" s="17" t="s">
        <v>295</v>
      </c>
      <c r="AC12" s="17"/>
      <c r="AD12" s="17">
        <v>0.26114990029363799</v>
      </c>
    </row>
    <row r="13" spans="2:30" ht="58" x14ac:dyDescent="0.35">
      <c r="B13" s="18" t="s">
        <v>302</v>
      </c>
      <c r="C13" s="17">
        <v>0.26911127004806901</v>
      </c>
      <c r="D13" s="17">
        <v>0.27048931722597602</v>
      </c>
      <c r="E13" s="17">
        <v>0.27144581503047099</v>
      </c>
      <c r="F13" s="17"/>
      <c r="G13" s="17">
        <v>0.25891822509736601</v>
      </c>
      <c r="H13" s="17">
        <v>0.425391197771188</v>
      </c>
      <c r="I13" s="17">
        <v>0.105750282993901</v>
      </c>
      <c r="J13" s="17"/>
      <c r="K13" s="17">
        <v>0.20698721031242001</v>
      </c>
      <c r="L13" s="17">
        <v>0.29937163300355801</v>
      </c>
      <c r="M13" s="17">
        <v>0.28955394721007899</v>
      </c>
      <c r="N13" s="17">
        <v>0.25713145363874201</v>
      </c>
      <c r="O13" s="17">
        <v>0.361946193585164</v>
      </c>
      <c r="P13" s="17">
        <v>0.29408429646120998</v>
      </c>
      <c r="Q13" s="17">
        <v>0.18040357024095499</v>
      </c>
      <c r="R13" s="17">
        <v>0</v>
      </c>
      <c r="S13" s="17">
        <v>0.38535236696856801</v>
      </c>
      <c r="T13" s="17">
        <v>0.15598119987654899</v>
      </c>
      <c r="U13" s="17">
        <v>0.55450544202065899</v>
      </c>
      <c r="V13" s="17">
        <v>1</v>
      </c>
      <c r="W13" s="17"/>
      <c r="X13" s="17">
        <v>0.29353194298357899</v>
      </c>
      <c r="Y13" s="17">
        <v>0.237149048599823</v>
      </c>
      <c r="Z13" s="17">
        <v>0</v>
      </c>
      <c r="AA13" s="17" t="s">
        <v>295</v>
      </c>
      <c r="AB13" s="17" t="s">
        <v>295</v>
      </c>
      <c r="AC13" s="17"/>
      <c r="AD13" s="17">
        <v>0.31669865021688898</v>
      </c>
    </row>
    <row r="14" spans="2:30" ht="43.5" x14ac:dyDescent="0.35">
      <c r="B14" s="18" t="s">
        <v>303</v>
      </c>
      <c r="C14" s="17">
        <v>0.24232968763738599</v>
      </c>
      <c r="D14" s="17">
        <v>0.29763384482813299</v>
      </c>
      <c r="E14" s="17">
        <v>0.16228946813801501</v>
      </c>
      <c r="F14" s="17"/>
      <c r="G14" s="17">
        <v>0.229615630447317</v>
      </c>
      <c r="H14" s="17">
        <v>0.150814018814804</v>
      </c>
      <c r="I14" s="17">
        <v>0.53338164338050498</v>
      </c>
      <c r="J14" s="17"/>
      <c r="K14" s="17">
        <v>4.7543884131573497E-2</v>
      </c>
      <c r="L14" s="17">
        <v>0.15426113597705901</v>
      </c>
      <c r="M14" s="17">
        <v>0.28441906396473299</v>
      </c>
      <c r="N14" s="17">
        <v>0.13977535402659499</v>
      </c>
      <c r="O14" s="17">
        <v>0.696108131190738</v>
      </c>
      <c r="P14" s="17">
        <v>0.47792542712869401</v>
      </c>
      <c r="Q14" s="17">
        <v>0</v>
      </c>
      <c r="R14" s="17">
        <v>0.11792259818603899</v>
      </c>
      <c r="S14" s="17">
        <v>0.38535236696856801</v>
      </c>
      <c r="T14" s="17">
        <v>0.48348057885089202</v>
      </c>
      <c r="U14" s="17">
        <v>0.291060710344624</v>
      </c>
      <c r="V14" s="17">
        <v>0</v>
      </c>
      <c r="W14" s="17"/>
      <c r="X14" s="17">
        <v>0.26075954871151102</v>
      </c>
      <c r="Y14" s="17">
        <v>0.18762695239633501</v>
      </c>
      <c r="Z14" s="17">
        <v>1</v>
      </c>
      <c r="AA14" s="17" t="s">
        <v>295</v>
      </c>
      <c r="AB14" s="17" t="s">
        <v>295</v>
      </c>
      <c r="AC14" s="17"/>
      <c r="AD14" s="17">
        <v>0.319505940126037</v>
      </c>
    </row>
    <row r="15" spans="2:30" ht="43.5" x14ac:dyDescent="0.35">
      <c r="B15" s="18" t="s">
        <v>304</v>
      </c>
      <c r="C15" s="17">
        <v>0.20746416205352999</v>
      </c>
      <c r="D15" s="17">
        <v>0.15300824588498299</v>
      </c>
      <c r="E15" s="17">
        <v>0.26664523708374099</v>
      </c>
      <c r="F15" s="17"/>
      <c r="G15" s="17">
        <v>0.17758680518620901</v>
      </c>
      <c r="H15" s="17">
        <v>0.35212392293053402</v>
      </c>
      <c r="I15" s="17">
        <v>0.270037879717968</v>
      </c>
      <c r="J15" s="17"/>
      <c r="K15" s="17">
        <v>0.24741650681319299</v>
      </c>
      <c r="L15" s="17">
        <v>0.1451104970265</v>
      </c>
      <c r="M15" s="17">
        <v>0.14160792486045501</v>
      </c>
      <c r="N15" s="17">
        <v>0.35206829883644303</v>
      </c>
      <c r="O15" s="17">
        <v>0.334161937605574</v>
      </c>
      <c r="P15" s="17">
        <v>6.6094020051113103E-2</v>
      </c>
      <c r="Q15" s="17">
        <v>0.18040357024095499</v>
      </c>
      <c r="R15" s="17">
        <v>0</v>
      </c>
      <c r="S15" s="17">
        <v>0.38535236696856801</v>
      </c>
      <c r="T15" s="17">
        <v>0</v>
      </c>
      <c r="U15" s="17">
        <v>0.57966917225330294</v>
      </c>
      <c r="V15" s="17">
        <v>0</v>
      </c>
      <c r="W15" s="17"/>
      <c r="X15" s="17">
        <v>0.24217733360929999</v>
      </c>
      <c r="Y15" s="17">
        <v>0.17689455864289899</v>
      </c>
      <c r="Z15" s="17">
        <v>0</v>
      </c>
      <c r="AA15" s="17" t="s">
        <v>295</v>
      </c>
      <c r="AB15" s="17" t="s">
        <v>295</v>
      </c>
      <c r="AC15" s="17"/>
      <c r="AD15" s="17">
        <v>0.245023946672905</v>
      </c>
    </row>
    <row r="16" spans="2:30" ht="43.5" x14ac:dyDescent="0.35">
      <c r="B16" s="18" t="s">
        <v>305</v>
      </c>
      <c r="C16" s="17">
        <v>0.204613473272094</v>
      </c>
      <c r="D16" s="17">
        <v>0.222326589716066</v>
      </c>
      <c r="E16" s="17">
        <v>0.203902187842572</v>
      </c>
      <c r="F16" s="17"/>
      <c r="G16" s="17">
        <v>0.16984710743408599</v>
      </c>
      <c r="H16" s="17">
        <v>0.26746335235068303</v>
      </c>
      <c r="I16" s="17">
        <v>0.45963751035973799</v>
      </c>
      <c r="J16" s="17"/>
      <c r="K16" s="17">
        <v>0.15418365980229101</v>
      </c>
      <c r="L16" s="17">
        <v>0.117477162050624</v>
      </c>
      <c r="M16" s="17">
        <v>0.27720717263380001</v>
      </c>
      <c r="N16" s="17">
        <v>0.117356099612148</v>
      </c>
      <c r="O16" s="17">
        <v>0.696108131190738</v>
      </c>
      <c r="P16" s="17">
        <v>0</v>
      </c>
      <c r="Q16" s="17">
        <v>0.49842648835180198</v>
      </c>
      <c r="R16" s="17">
        <v>0.224881982564755</v>
      </c>
      <c r="S16" s="17">
        <v>0.20361537618047301</v>
      </c>
      <c r="T16" s="17">
        <v>0.17151817909779299</v>
      </c>
      <c r="U16" s="17">
        <v>0.31377219214132401</v>
      </c>
      <c r="V16" s="17">
        <v>0</v>
      </c>
      <c r="W16" s="17"/>
      <c r="X16" s="17">
        <v>0.21777882322498099</v>
      </c>
      <c r="Y16" s="17">
        <v>0.152770901950673</v>
      </c>
      <c r="Z16" s="17">
        <v>0.60836514315673396</v>
      </c>
      <c r="AA16" s="17" t="s">
        <v>295</v>
      </c>
      <c r="AB16" s="17" t="s">
        <v>295</v>
      </c>
      <c r="AC16" s="17"/>
      <c r="AD16" s="17">
        <v>0.27187396323011198</v>
      </c>
    </row>
    <row r="17" spans="2:30" ht="43.5" x14ac:dyDescent="0.35">
      <c r="B17" s="18" t="s">
        <v>306</v>
      </c>
      <c r="C17" s="17">
        <v>0.178089932458735</v>
      </c>
      <c r="D17" s="17">
        <v>0.17912247132176101</v>
      </c>
      <c r="E17" s="17">
        <v>0.172291475715665</v>
      </c>
      <c r="F17" s="17"/>
      <c r="G17" s="17">
        <v>0.15573824196844599</v>
      </c>
      <c r="H17" s="17">
        <v>0.200478834002705</v>
      </c>
      <c r="I17" s="17">
        <v>0.37317247690051297</v>
      </c>
      <c r="J17" s="17"/>
      <c r="K17" s="17">
        <v>0.20172754393386499</v>
      </c>
      <c r="L17" s="17">
        <v>0.15426113597705901</v>
      </c>
      <c r="M17" s="17">
        <v>0</v>
      </c>
      <c r="N17" s="17">
        <v>0.27125935332678502</v>
      </c>
      <c r="O17" s="17">
        <v>0.334161937605574</v>
      </c>
      <c r="P17" s="17">
        <v>0.22263719666652301</v>
      </c>
      <c r="Q17" s="17">
        <v>0.18040357024095499</v>
      </c>
      <c r="R17" s="17">
        <v>0.258372672478415</v>
      </c>
      <c r="S17" s="17">
        <v>0</v>
      </c>
      <c r="T17" s="17">
        <v>0</v>
      </c>
      <c r="U17" s="17">
        <v>0.39761934594999698</v>
      </c>
      <c r="V17" s="17">
        <v>0</v>
      </c>
      <c r="W17" s="17"/>
      <c r="X17" s="17">
        <v>0.21292315510996401</v>
      </c>
      <c r="Y17" s="17">
        <v>0.12014807751695999</v>
      </c>
      <c r="Z17" s="17">
        <v>0</v>
      </c>
      <c r="AA17" s="17" t="s">
        <v>295</v>
      </c>
      <c r="AB17" s="17" t="s">
        <v>295</v>
      </c>
      <c r="AC17" s="17"/>
      <c r="AD17" s="17">
        <v>0.19633330212897199</v>
      </c>
    </row>
    <row r="18" spans="2:30" ht="43.5" x14ac:dyDescent="0.35">
      <c r="B18" s="18" t="s">
        <v>307</v>
      </c>
      <c r="C18" s="17">
        <v>0.104007764748799</v>
      </c>
      <c r="D18" s="17">
        <v>6.8824215872194394E-2</v>
      </c>
      <c r="E18" s="17">
        <v>0.15320194977346599</v>
      </c>
      <c r="F18" s="17"/>
      <c r="G18" s="17">
        <v>6.9309995718561307E-2</v>
      </c>
      <c r="H18" s="17">
        <v>0.12673026333693499</v>
      </c>
      <c r="I18" s="17">
        <v>0.42763136038660399</v>
      </c>
      <c r="J18" s="17"/>
      <c r="K18" s="17">
        <v>0.14555486090445499</v>
      </c>
      <c r="L18" s="17">
        <v>0.117477162050624</v>
      </c>
      <c r="M18" s="17">
        <v>0.14160792486045501</v>
      </c>
      <c r="N18" s="17">
        <v>0</v>
      </c>
      <c r="O18" s="17">
        <v>0.334161937605574</v>
      </c>
      <c r="P18" s="17">
        <v>0</v>
      </c>
      <c r="Q18" s="17">
        <v>0.30293551401853402</v>
      </c>
      <c r="R18" s="17">
        <v>0</v>
      </c>
      <c r="S18" s="17">
        <v>0.18173699078809499</v>
      </c>
      <c r="T18" s="17">
        <v>0.17151817909779299</v>
      </c>
      <c r="U18" s="17">
        <v>0</v>
      </c>
      <c r="V18" s="17">
        <v>0</v>
      </c>
      <c r="W18" s="17"/>
      <c r="X18" s="17">
        <v>6.7700251031956704E-2</v>
      </c>
      <c r="Y18" s="17">
        <v>0.143270883266571</v>
      </c>
      <c r="Z18" s="17">
        <v>0.60836514315673396</v>
      </c>
      <c r="AA18" s="17" t="s">
        <v>295</v>
      </c>
      <c r="AB18" s="17" t="s">
        <v>295</v>
      </c>
      <c r="AC18" s="17"/>
      <c r="AD18" s="17">
        <v>0.12191036076502</v>
      </c>
    </row>
    <row r="19" spans="2:30" x14ac:dyDescent="0.35">
      <c r="B19" s="18" t="s">
        <v>50</v>
      </c>
      <c r="C19" s="17">
        <v>2.1011457792108699E-2</v>
      </c>
      <c r="D19" s="17">
        <v>4.15005480243388E-2</v>
      </c>
      <c r="E19" s="17">
        <v>0</v>
      </c>
      <c r="F19" s="17"/>
      <c r="G19" s="17">
        <v>2.6491112791065401E-2</v>
      </c>
      <c r="H19" s="17">
        <v>0</v>
      </c>
      <c r="I19" s="17">
        <v>0</v>
      </c>
      <c r="J19" s="17"/>
      <c r="K19" s="17">
        <v>0</v>
      </c>
      <c r="L19" s="17">
        <v>0</v>
      </c>
      <c r="M19" s="17">
        <v>7.6977349718367005E-2</v>
      </c>
      <c r="N19" s="17">
        <v>0</v>
      </c>
      <c r="O19" s="17">
        <v>0</v>
      </c>
      <c r="P19" s="17">
        <v>0</v>
      </c>
      <c r="Q19" s="17">
        <v>0</v>
      </c>
      <c r="R19" s="17">
        <v>0</v>
      </c>
      <c r="S19" s="17">
        <v>0.21645532112166899</v>
      </c>
      <c r="T19" s="17">
        <v>0</v>
      </c>
      <c r="U19" s="17">
        <v>0</v>
      </c>
      <c r="V19" s="17">
        <v>0</v>
      </c>
      <c r="W19" s="17"/>
      <c r="X19" s="17">
        <v>1.7259105295706598E-2</v>
      </c>
      <c r="Y19" s="17">
        <v>2.9857869889649599E-2</v>
      </c>
      <c r="Z19" s="17">
        <v>0</v>
      </c>
      <c r="AA19" s="17" t="s">
        <v>295</v>
      </c>
      <c r="AB19" s="17" t="s">
        <v>295</v>
      </c>
      <c r="AC19" s="17"/>
      <c r="AD19" s="17">
        <v>1.7422489305771002E-2</v>
      </c>
    </row>
    <row r="20" spans="2:30" x14ac:dyDescent="0.35">
      <c r="B20" s="18" t="s">
        <v>110</v>
      </c>
      <c r="C20" s="19">
        <v>1.2379902755465201E-2</v>
      </c>
      <c r="D20" s="19">
        <v>2.44520277423485E-2</v>
      </c>
      <c r="E20" s="19">
        <v>0</v>
      </c>
      <c r="F20" s="19"/>
      <c r="G20" s="19">
        <v>0</v>
      </c>
      <c r="H20" s="19">
        <v>9.44970020864975E-2</v>
      </c>
      <c r="I20" s="19">
        <v>0</v>
      </c>
      <c r="J20" s="19"/>
      <c r="K20" s="19">
        <v>0</v>
      </c>
      <c r="L20" s="19">
        <v>0</v>
      </c>
      <c r="M20" s="19">
        <v>0</v>
      </c>
      <c r="N20" s="19">
        <v>0</v>
      </c>
      <c r="O20" s="19">
        <v>0</v>
      </c>
      <c r="P20" s="19">
        <v>0</v>
      </c>
      <c r="Q20" s="19">
        <v>0</v>
      </c>
      <c r="R20" s="19">
        <v>0</v>
      </c>
      <c r="S20" s="19">
        <v>0</v>
      </c>
      <c r="T20" s="19">
        <v>0.17475897753241401</v>
      </c>
      <c r="U20" s="19">
        <v>0</v>
      </c>
      <c r="V20" s="19">
        <v>0</v>
      </c>
      <c r="W20" s="19"/>
      <c r="X20" s="19">
        <v>0</v>
      </c>
      <c r="Y20" s="19">
        <v>3.4301400357012499E-2</v>
      </c>
      <c r="Z20" s="19">
        <v>0</v>
      </c>
      <c r="AA20" s="19" t="s">
        <v>295</v>
      </c>
      <c r="AB20" s="19" t="s">
        <v>295</v>
      </c>
      <c r="AC20" s="19"/>
      <c r="AD20" s="19">
        <v>2.0015352170189099E-2</v>
      </c>
    </row>
    <row r="21" spans="2:30" x14ac:dyDescent="0.35">
      <c r="B21" s="16" t="s">
        <v>309</v>
      </c>
    </row>
    <row r="22" spans="2:30" x14ac:dyDescent="0.35">
      <c r="B22" t="s">
        <v>53</v>
      </c>
    </row>
    <row r="23" spans="2:30" x14ac:dyDescent="0.35">
      <c r="B23" t="s">
        <v>54</v>
      </c>
    </row>
    <row r="25" spans="2:30" x14ac:dyDescent="0.35">
      <c r="B25"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D21"/>
  <sheetViews>
    <sheetView showGridLines="0" topLeftCell="A9"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316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72.5" x14ac:dyDescent="0.35">
      <c r="B9" s="18" t="s">
        <v>310</v>
      </c>
      <c r="C9" s="17">
        <v>0.56716742724199598</v>
      </c>
      <c r="D9" s="17">
        <v>0.51508258364867698</v>
      </c>
      <c r="E9" s="17">
        <v>0.62507755273370402</v>
      </c>
      <c r="F9" s="17"/>
      <c r="G9" s="17">
        <v>0.60925139200178302</v>
      </c>
      <c r="H9" s="17">
        <v>0.42160917694611</v>
      </c>
      <c r="I9" s="17">
        <v>0.431287415095709</v>
      </c>
      <c r="J9" s="17"/>
      <c r="K9" s="17">
        <v>0.56136798650287301</v>
      </c>
      <c r="L9" s="17">
        <v>0.49413354819309302</v>
      </c>
      <c r="M9" s="17">
        <v>0.47926090399379001</v>
      </c>
      <c r="N9" s="17">
        <v>0.50944246369012602</v>
      </c>
      <c r="O9" s="17">
        <v>0.71983733783748005</v>
      </c>
      <c r="P9" s="17">
        <v>0.55566713431330295</v>
      </c>
      <c r="Q9" s="17">
        <v>0.62670271046408998</v>
      </c>
      <c r="R9" s="17">
        <v>0.75550281891744298</v>
      </c>
      <c r="S9" s="17">
        <v>0.40829623559137002</v>
      </c>
      <c r="T9" s="17">
        <v>0.808656273851173</v>
      </c>
      <c r="U9" s="17">
        <v>0.50570114336884198</v>
      </c>
      <c r="V9" s="17">
        <v>0.57992930269785803</v>
      </c>
      <c r="W9" s="17"/>
      <c r="X9" s="17">
        <v>0.61055143633408804</v>
      </c>
      <c r="Y9" s="17">
        <v>0.51816128192876898</v>
      </c>
      <c r="Z9" s="17">
        <v>0.71928080029992203</v>
      </c>
      <c r="AA9" s="17" t="s">
        <v>295</v>
      </c>
      <c r="AB9" s="17" t="s">
        <v>295</v>
      </c>
      <c r="AC9" s="17"/>
      <c r="AD9" s="17">
        <v>0.51055399873005203</v>
      </c>
    </row>
    <row r="10" spans="2:30" ht="58" x14ac:dyDescent="0.35">
      <c r="B10" s="18" t="s">
        <v>311</v>
      </c>
      <c r="C10" s="17">
        <v>0.45587984039728702</v>
      </c>
      <c r="D10" s="17">
        <v>0.39703807837750998</v>
      </c>
      <c r="E10" s="17">
        <v>0.52665420412754005</v>
      </c>
      <c r="F10" s="17"/>
      <c r="G10" s="17">
        <v>0.48927234399316499</v>
      </c>
      <c r="H10" s="17">
        <v>0.29335273366564202</v>
      </c>
      <c r="I10" s="17">
        <v>0.42844806172710098</v>
      </c>
      <c r="J10" s="17"/>
      <c r="K10" s="17">
        <v>0.39556037449626602</v>
      </c>
      <c r="L10" s="17">
        <v>0.33887779509323701</v>
      </c>
      <c r="M10" s="17">
        <v>0.44051753696050799</v>
      </c>
      <c r="N10" s="17">
        <v>0.37718180131017698</v>
      </c>
      <c r="O10" s="17">
        <v>0.369806402952014</v>
      </c>
      <c r="P10" s="17">
        <v>0.46514676074717898</v>
      </c>
      <c r="Q10" s="17">
        <v>0.81957082991916397</v>
      </c>
      <c r="R10" s="17">
        <v>0.58258782581996305</v>
      </c>
      <c r="S10" s="17">
        <v>0.48679086611225503</v>
      </c>
      <c r="T10" s="17">
        <v>0.40044642480555498</v>
      </c>
      <c r="U10" s="17">
        <v>0.43290034162751501</v>
      </c>
      <c r="V10" s="17">
        <v>0.61464763303143199</v>
      </c>
      <c r="W10" s="17"/>
      <c r="X10" s="17">
        <v>0.42008603795757699</v>
      </c>
      <c r="Y10" s="17">
        <v>0.52573940066531299</v>
      </c>
      <c r="Z10" s="17">
        <v>0.28169543325557</v>
      </c>
      <c r="AA10" s="17" t="s">
        <v>295</v>
      </c>
      <c r="AB10" s="17" t="s">
        <v>295</v>
      </c>
      <c r="AC10" s="17"/>
      <c r="AD10" s="17">
        <v>0.420104256049463</v>
      </c>
    </row>
    <row r="11" spans="2:30" ht="58" x14ac:dyDescent="0.35">
      <c r="B11" s="18" t="s">
        <v>312</v>
      </c>
      <c r="C11" s="17">
        <v>0.38913641247467801</v>
      </c>
      <c r="D11" s="17">
        <v>0.36028612644495001</v>
      </c>
      <c r="E11" s="17">
        <v>0.424184104653205</v>
      </c>
      <c r="F11" s="17"/>
      <c r="G11" s="17">
        <v>0.39174875927401698</v>
      </c>
      <c r="H11" s="17">
        <v>0.43392656555810899</v>
      </c>
      <c r="I11" s="17">
        <v>0.28870199994406798</v>
      </c>
      <c r="J11" s="17"/>
      <c r="K11" s="17">
        <v>0.42552361587689702</v>
      </c>
      <c r="L11" s="17">
        <v>0.20668759286095301</v>
      </c>
      <c r="M11" s="17">
        <v>0.32362400335445901</v>
      </c>
      <c r="N11" s="17">
        <v>0.44022552035979501</v>
      </c>
      <c r="O11" s="17">
        <v>0.195649962915769</v>
      </c>
      <c r="P11" s="17">
        <v>0.41826978282011401</v>
      </c>
      <c r="Q11" s="17">
        <v>0.24377853554492401</v>
      </c>
      <c r="R11" s="17">
        <v>0.56017430058256001</v>
      </c>
      <c r="S11" s="17">
        <v>0.39177546063551799</v>
      </c>
      <c r="T11" s="17">
        <v>0.46596325359854501</v>
      </c>
      <c r="U11" s="17">
        <v>0.50677535376246696</v>
      </c>
      <c r="V11" s="17">
        <v>0.81826300921190498</v>
      </c>
      <c r="W11" s="17"/>
      <c r="X11" s="17">
        <v>0.42473878856376301</v>
      </c>
      <c r="Y11" s="17">
        <v>0.32286511689630498</v>
      </c>
      <c r="Z11" s="17">
        <v>0.71928080029992203</v>
      </c>
      <c r="AA11" s="17" t="s">
        <v>295</v>
      </c>
      <c r="AB11" s="17" t="s">
        <v>295</v>
      </c>
      <c r="AC11" s="17"/>
      <c r="AD11" s="17">
        <v>0.33363532839409099</v>
      </c>
    </row>
    <row r="12" spans="2:30" ht="72.5" x14ac:dyDescent="0.35">
      <c r="B12" s="18" t="s">
        <v>313</v>
      </c>
      <c r="C12" s="17">
        <v>0.37431353031283598</v>
      </c>
      <c r="D12" s="17">
        <v>0.31135251860362001</v>
      </c>
      <c r="E12" s="17">
        <v>0.42781242703627398</v>
      </c>
      <c r="F12" s="17"/>
      <c r="G12" s="17">
        <v>0.395777793347036</v>
      </c>
      <c r="H12" s="17">
        <v>0.25793761193183001</v>
      </c>
      <c r="I12" s="17">
        <v>0.37703005052412503</v>
      </c>
      <c r="J12" s="17"/>
      <c r="K12" s="17">
        <v>0.29345184824062498</v>
      </c>
      <c r="L12" s="17">
        <v>0.24279895830661899</v>
      </c>
      <c r="M12" s="17">
        <v>0.41475761936814298</v>
      </c>
      <c r="N12" s="17">
        <v>0.36625061902077799</v>
      </c>
      <c r="O12" s="17">
        <v>0.442053021920226</v>
      </c>
      <c r="P12" s="17">
        <v>0.26080216491945601</v>
      </c>
      <c r="Q12" s="17">
        <v>0.41786335676299602</v>
      </c>
      <c r="R12" s="17">
        <v>0.25183427297248101</v>
      </c>
      <c r="S12" s="17">
        <v>0.493860661377721</v>
      </c>
      <c r="T12" s="17">
        <v>0.26685610320965503</v>
      </c>
      <c r="U12" s="17">
        <v>0.61785445518049198</v>
      </c>
      <c r="V12" s="17">
        <v>0.81826300921190498</v>
      </c>
      <c r="W12" s="17"/>
      <c r="X12" s="17">
        <v>0.36093900993633099</v>
      </c>
      <c r="Y12" s="17">
        <v>0.41259918996977601</v>
      </c>
      <c r="Z12" s="17">
        <v>0.28169543325557</v>
      </c>
      <c r="AA12" s="17" t="s">
        <v>295</v>
      </c>
      <c r="AB12" s="17" t="s">
        <v>295</v>
      </c>
      <c r="AC12" s="17"/>
      <c r="AD12" s="17">
        <v>0.32848557179079402</v>
      </c>
    </row>
    <row r="13" spans="2:30" ht="58" x14ac:dyDescent="0.35">
      <c r="B13" s="18" t="s">
        <v>314</v>
      </c>
      <c r="C13" s="17">
        <v>0.312985970046119</v>
      </c>
      <c r="D13" s="17">
        <v>0.31561558838492798</v>
      </c>
      <c r="E13" s="17">
        <v>0.32328665455597899</v>
      </c>
      <c r="F13" s="17"/>
      <c r="G13" s="17">
        <v>0.285708556774943</v>
      </c>
      <c r="H13" s="17">
        <v>0.404982032411349</v>
      </c>
      <c r="I13" s="17">
        <v>0.40507533899999498</v>
      </c>
      <c r="J13" s="17"/>
      <c r="K13" s="17">
        <v>0.46690845076638299</v>
      </c>
      <c r="L13" s="17">
        <v>0.30300040887012603</v>
      </c>
      <c r="M13" s="17">
        <v>0.35639343987668498</v>
      </c>
      <c r="N13" s="17">
        <v>5.7220498680209897E-2</v>
      </c>
      <c r="O13" s="17">
        <v>0.54225634962337599</v>
      </c>
      <c r="P13" s="17">
        <v>0.30457809440173</v>
      </c>
      <c r="Q13" s="17">
        <v>0.113085006287287</v>
      </c>
      <c r="R13" s="17">
        <v>0.32341646095755699</v>
      </c>
      <c r="S13" s="17">
        <v>0.43073404194820603</v>
      </c>
      <c r="T13" s="17">
        <v>0.33095185570511099</v>
      </c>
      <c r="U13" s="17">
        <v>0.25979691656418902</v>
      </c>
      <c r="V13" s="17">
        <v>0.39819231190976301</v>
      </c>
      <c r="W13" s="17"/>
      <c r="X13" s="17">
        <v>0.307248779485499</v>
      </c>
      <c r="Y13" s="17">
        <v>0.31371276539065102</v>
      </c>
      <c r="Z13" s="17">
        <v>0.71928080029992203</v>
      </c>
      <c r="AA13" s="17" t="s">
        <v>295</v>
      </c>
      <c r="AB13" s="17" t="s">
        <v>295</v>
      </c>
      <c r="AC13" s="17"/>
      <c r="AD13" s="17">
        <v>0.32855156875208502</v>
      </c>
    </row>
    <row r="14" spans="2:30" ht="58" x14ac:dyDescent="0.35">
      <c r="B14" s="18" t="s">
        <v>315</v>
      </c>
      <c r="C14" s="17">
        <v>0.27683060948050497</v>
      </c>
      <c r="D14" s="17">
        <v>0.229557540478737</v>
      </c>
      <c r="E14" s="17">
        <v>0.34057367105890302</v>
      </c>
      <c r="F14" s="17"/>
      <c r="G14" s="17">
        <v>0.25559832186385401</v>
      </c>
      <c r="H14" s="17">
        <v>0.34231621172332499</v>
      </c>
      <c r="I14" s="17">
        <v>0.35897632828499898</v>
      </c>
      <c r="J14" s="17"/>
      <c r="K14" s="17">
        <v>0.17443453683200699</v>
      </c>
      <c r="L14" s="17">
        <v>0.19269639423274601</v>
      </c>
      <c r="M14" s="17">
        <v>0.38049562498572098</v>
      </c>
      <c r="N14" s="17">
        <v>0.22888199472084</v>
      </c>
      <c r="O14" s="17">
        <v>0.27198142149412902</v>
      </c>
      <c r="P14" s="17">
        <v>0.22040472971226699</v>
      </c>
      <c r="Q14" s="17">
        <v>0.54738211075398302</v>
      </c>
      <c r="R14" s="17">
        <v>0.187991426444959</v>
      </c>
      <c r="S14" s="17">
        <v>0.29939214518347901</v>
      </c>
      <c r="T14" s="17">
        <v>0.37611871483073001</v>
      </c>
      <c r="U14" s="17">
        <v>0.30239839819841302</v>
      </c>
      <c r="V14" s="17">
        <v>0</v>
      </c>
      <c r="W14" s="17"/>
      <c r="X14" s="17">
        <v>0.22936052570735899</v>
      </c>
      <c r="Y14" s="17">
        <v>0.35322675078261401</v>
      </c>
      <c r="Z14" s="17">
        <v>0.28071919970007803</v>
      </c>
      <c r="AA14" s="17" t="s">
        <v>295</v>
      </c>
      <c r="AB14" s="17" t="s">
        <v>295</v>
      </c>
      <c r="AC14" s="17"/>
      <c r="AD14" s="17">
        <v>0.30990718469585998</v>
      </c>
    </row>
    <row r="15" spans="2:30" x14ac:dyDescent="0.35">
      <c r="B15" s="18" t="s">
        <v>50</v>
      </c>
      <c r="C15" s="17">
        <v>5.8628233282119697E-2</v>
      </c>
      <c r="D15" s="17">
        <v>8.6263856434420597E-2</v>
      </c>
      <c r="E15" s="17">
        <v>2.5706683091745001E-2</v>
      </c>
      <c r="F15" s="17"/>
      <c r="G15" s="17">
        <v>5.99950099167725E-2</v>
      </c>
      <c r="H15" s="17">
        <v>6.1136157166421498E-2</v>
      </c>
      <c r="I15" s="17">
        <v>4.18485507402208E-2</v>
      </c>
      <c r="J15" s="17"/>
      <c r="K15" s="17">
        <v>0.102321389854111</v>
      </c>
      <c r="L15" s="17">
        <v>0</v>
      </c>
      <c r="M15" s="17">
        <v>0.13378766382964599</v>
      </c>
      <c r="N15" s="17">
        <v>0.13630336193921599</v>
      </c>
      <c r="O15" s="17">
        <v>0</v>
      </c>
      <c r="P15" s="17">
        <v>3.8001093823027701E-2</v>
      </c>
      <c r="Q15" s="17">
        <v>6.73441637935496E-2</v>
      </c>
      <c r="R15" s="17">
        <v>0</v>
      </c>
      <c r="S15" s="17">
        <v>6.5796401182252703E-2</v>
      </c>
      <c r="T15" s="17">
        <v>0</v>
      </c>
      <c r="U15" s="17">
        <v>0</v>
      </c>
      <c r="V15" s="17">
        <v>0</v>
      </c>
      <c r="W15" s="17"/>
      <c r="X15" s="17">
        <v>7.1774182332873707E-2</v>
      </c>
      <c r="Y15" s="17">
        <v>3.7488730591411501E-2</v>
      </c>
      <c r="Z15" s="17">
        <v>0</v>
      </c>
      <c r="AA15" s="17" t="s">
        <v>295</v>
      </c>
      <c r="AB15" s="17" t="s">
        <v>295</v>
      </c>
      <c r="AC15" s="17"/>
      <c r="AD15" s="17">
        <v>8.1204129503157599E-2</v>
      </c>
    </row>
    <row r="16" spans="2:30" x14ac:dyDescent="0.35">
      <c r="B16" s="18" t="s">
        <v>172</v>
      </c>
      <c r="C16" s="19">
        <v>1.4524642667220301E-2</v>
      </c>
      <c r="D16" s="19">
        <v>2.6331194924762699E-2</v>
      </c>
      <c r="E16" s="19">
        <v>0</v>
      </c>
      <c r="F16" s="19"/>
      <c r="G16" s="19">
        <v>0</v>
      </c>
      <c r="H16" s="19">
        <v>3.3985951138951802E-2</v>
      </c>
      <c r="I16" s="19">
        <v>0.11402430568196401</v>
      </c>
      <c r="J16" s="19"/>
      <c r="K16" s="19">
        <v>0</v>
      </c>
      <c r="L16" s="19">
        <v>0.15238797521155301</v>
      </c>
      <c r="M16" s="19">
        <v>0</v>
      </c>
      <c r="N16" s="19">
        <v>0</v>
      </c>
      <c r="O16" s="19">
        <v>0</v>
      </c>
      <c r="P16" s="19">
        <v>0</v>
      </c>
      <c r="Q16" s="19">
        <v>0</v>
      </c>
      <c r="R16" s="19">
        <v>0</v>
      </c>
      <c r="S16" s="19">
        <v>0</v>
      </c>
      <c r="T16" s="19">
        <v>0</v>
      </c>
      <c r="U16" s="19">
        <v>0</v>
      </c>
      <c r="V16" s="19">
        <v>0</v>
      </c>
      <c r="W16" s="19"/>
      <c r="X16" s="19">
        <v>1.6473869348342701E-2</v>
      </c>
      <c r="Y16" s="19">
        <v>0</v>
      </c>
      <c r="Z16" s="19">
        <v>0</v>
      </c>
      <c r="AA16" s="19" t="s">
        <v>295</v>
      </c>
      <c r="AB16" s="19" t="s">
        <v>295</v>
      </c>
      <c r="AC16" s="19"/>
      <c r="AD16" s="19">
        <v>1.57011298203696E-2</v>
      </c>
    </row>
    <row r="17" spans="2:2" x14ac:dyDescent="0.35">
      <c r="B17" s="16" t="s">
        <v>297</v>
      </c>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D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322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29" x14ac:dyDescent="0.35">
      <c r="B9" s="18" t="s">
        <v>317</v>
      </c>
      <c r="C9" s="17">
        <v>0.21559594592661799</v>
      </c>
      <c r="D9" s="17">
        <v>0.22385866648887301</v>
      </c>
      <c r="E9" s="17">
        <v>0.20977372777157699</v>
      </c>
      <c r="F9" s="17"/>
      <c r="G9" s="17">
        <v>0.184743112213579</v>
      </c>
      <c r="H9" s="17">
        <v>0.18620603711317699</v>
      </c>
      <c r="I9" s="17">
        <v>0.26984054218829201</v>
      </c>
      <c r="J9" s="17"/>
      <c r="K9" s="17">
        <v>0.24905320613107601</v>
      </c>
      <c r="L9" s="17">
        <v>0.19077132445502501</v>
      </c>
      <c r="M9" s="17">
        <v>0.23241411530928899</v>
      </c>
      <c r="N9" s="17">
        <v>0.22050973223074699</v>
      </c>
      <c r="O9" s="17">
        <v>0.19942258442629199</v>
      </c>
      <c r="P9" s="17">
        <v>0.21275323488426401</v>
      </c>
      <c r="Q9" s="17">
        <v>0.21133906870313399</v>
      </c>
      <c r="R9" s="17">
        <v>0.15497222524676099</v>
      </c>
      <c r="S9" s="17">
        <v>0.20931129710504601</v>
      </c>
      <c r="T9" s="17">
        <v>0.229033473374606</v>
      </c>
      <c r="U9" s="17">
        <v>0.20209285136635499</v>
      </c>
      <c r="V9" s="17">
        <v>0.263454372908695</v>
      </c>
      <c r="W9" s="17"/>
      <c r="X9" s="17">
        <v>0.20195833860640899</v>
      </c>
      <c r="Y9" s="17">
        <v>0.19050578646991201</v>
      </c>
      <c r="Z9" s="17">
        <v>0.247892276008505</v>
      </c>
      <c r="AA9" s="17">
        <v>0.35159707049932498</v>
      </c>
      <c r="AB9" s="17">
        <v>0.447868875249336</v>
      </c>
      <c r="AC9" s="17"/>
      <c r="AD9" s="17">
        <v>0.23450575323541401</v>
      </c>
    </row>
    <row r="10" spans="2:30" ht="29" x14ac:dyDescent="0.35">
      <c r="B10" s="18" t="s">
        <v>318</v>
      </c>
      <c r="C10" s="17">
        <v>0.51887847712986002</v>
      </c>
      <c r="D10" s="17">
        <v>0.52389681173080205</v>
      </c>
      <c r="E10" s="17">
        <v>0.50834254140350899</v>
      </c>
      <c r="F10" s="17"/>
      <c r="G10" s="17">
        <v>0.57516486480426199</v>
      </c>
      <c r="H10" s="17">
        <v>0.50825337516801505</v>
      </c>
      <c r="I10" s="17">
        <v>0.47928184441300298</v>
      </c>
      <c r="J10" s="17"/>
      <c r="K10" s="17">
        <v>0.468085628463773</v>
      </c>
      <c r="L10" s="17">
        <v>0.56281033341004705</v>
      </c>
      <c r="M10" s="17">
        <v>0.54618366764840698</v>
      </c>
      <c r="N10" s="17">
        <v>0.50156715328286905</v>
      </c>
      <c r="O10" s="17">
        <v>0.50925748720386699</v>
      </c>
      <c r="P10" s="17">
        <v>0.51625085413417604</v>
      </c>
      <c r="Q10" s="17">
        <v>0.479446249932866</v>
      </c>
      <c r="R10" s="17">
        <v>0.572088209300051</v>
      </c>
      <c r="S10" s="17">
        <v>0.489050138805805</v>
      </c>
      <c r="T10" s="17">
        <v>0.56613184303958497</v>
      </c>
      <c r="U10" s="17">
        <v>0.61899724183092197</v>
      </c>
      <c r="V10" s="17">
        <v>0.43510717601215199</v>
      </c>
      <c r="W10" s="17"/>
      <c r="X10" s="17">
        <v>0.50343822711998598</v>
      </c>
      <c r="Y10" s="17">
        <v>0.54244286513610596</v>
      </c>
      <c r="Z10" s="17">
        <v>0.54477306122997105</v>
      </c>
      <c r="AA10" s="17">
        <v>0.309575008564347</v>
      </c>
      <c r="AB10" s="17">
        <v>0.55213112475066395</v>
      </c>
      <c r="AC10" s="17"/>
      <c r="AD10" s="17">
        <v>0.48346866851655101</v>
      </c>
    </row>
    <row r="11" spans="2:30" ht="29" x14ac:dyDescent="0.35">
      <c r="B11" s="18" t="s">
        <v>319</v>
      </c>
      <c r="C11" s="17">
        <v>0.149271731769474</v>
      </c>
      <c r="D11" s="17">
        <v>0.148031255026257</v>
      </c>
      <c r="E11" s="17">
        <v>0.15200141062939901</v>
      </c>
      <c r="F11" s="17"/>
      <c r="G11" s="17">
        <v>0.13815104693622299</v>
      </c>
      <c r="H11" s="17">
        <v>0.18248674529811501</v>
      </c>
      <c r="I11" s="17">
        <v>0.128341873012456</v>
      </c>
      <c r="J11" s="17"/>
      <c r="K11" s="17">
        <v>0.182042348033329</v>
      </c>
      <c r="L11" s="17">
        <v>0.122205744888082</v>
      </c>
      <c r="M11" s="17">
        <v>9.3143591599246997E-2</v>
      </c>
      <c r="N11" s="17">
        <v>0.171139802610076</v>
      </c>
      <c r="O11" s="17">
        <v>0.12401694389165201</v>
      </c>
      <c r="P11" s="17">
        <v>0.16309069428509501</v>
      </c>
      <c r="Q11" s="17">
        <v>0.20087062207484799</v>
      </c>
      <c r="R11" s="17">
        <v>8.6234843022358398E-2</v>
      </c>
      <c r="S11" s="17">
        <v>0.15820667507707001</v>
      </c>
      <c r="T11" s="17">
        <v>0.13263327861148</v>
      </c>
      <c r="U11" s="17">
        <v>0.160650938795044</v>
      </c>
      <c r="V11" s="17">
        <v>0.16048117778695101</v>
      </c>
      <c r="W11" s="17"/>
      <c r="X11" s="17">
        <v>0.158312565386589</v>
      </c>
      <c r="Y11" s="17">
        <v>0.16122988612349201</v>
      </c>
      <c r="Z11" s="17">
        <v>0.108416953666404</v>
      </c>
      <c r="AA11" s="17">
        <v>0.16590895454690399</v>
      </c>
      <c r="AB11" s="17">
        <v>0</v>
      </c>
      <c r="AC11" s="17"/>
      <c r="AD11" s="17">
        <v>0.15638243294399101</v>
      </c>
    </row>
    <row r="12" spans="2:30" ht="29" x14ac:dyDescent="0.35">
      <c r="B12" s="18" t="s">
        <v>320</v>
      </c>
      <c r="C12" s="17">
        <v>4.2550138729684397E-2</v>
      </c>
      <c r="D12" s="17">
        <v>3.4341152699164199E-2</v>
      </c>
      <c r="E12" s="17">
        <v>5.0421657785438702E-2</v>
      </c>
      <c r="F12" s="17"/>
      <c r="G12" s="17">
        <v>3.1056877797041901E-2</v>
      </c>
      <c r="H12" s="17">
        <v>4.5260527179179402E-2</v>
      </c>
      <c r="I12" s="17">
        <v>5.0135719943602303E-2</v>
      </c>
      <c r="J12" s="17"/>
      <c r="K12" s="17">
        <v>4.9070759077055E-2</v>
      </c>
      <c r="L12" s="17">
        <v>2.8082415948465299E-2</v>
      </c>
      <c r="M12" s="17">
        <v>4.0970835329388201E-2</v>
      </c>
      <c r="N12" s="17">
        <v>3.4985803429176399E-2</v>
      </c>
      <c r="O12" s="17">
        <v>8.0911482599702905E-2</v>
      </c>
      <c r="P12" s="17">
        <v>5.1115668719580599E-2</v>
      </c>
      <c r="Q12" s="17">
        <v>3.0943013910328901E-2</v>
      </c>
      <c r="R12" s="17">
        <v>0.11612644746715001</v>
      </c>
      <c r="S12" s="17">
        <v>3.9796916007398903E-2</v>
      </c>
      <c r="T12" s="17">
        <v>1.38357913232362E-2</v>
      </c>
      <c r="U12" s="17">
        <v>0</v>
      </c>
      <c r="V12" s="17">
        <v>6.8717763721267297E-2</v>
      </c>
      <c r="W12" s="17"/>
      <c r="X12" s="17">
        <v>3.4966108697316298E-2</v>
      </c>
      <c r="Y12" s="17">
        <v>3.7936778480176098E-2</v>
      </c>
      <c r="Z12" s="17">
        <v>5.2439108519002901E-2</v>
      </c>
      <c r="AA12" s="17">
        <v>0.12097963917532401</v>
      </c>
      <c r="AB12" s="17">
        <v>0</v>
      </c>
      <c r="AC12" s="17"/>
      <c r="AD12" s="17">
        <v>4.3032416046670401E-2</v>
      </c>
    </row>
    <row r="13" spans="2:30" ht="29" x14ac:dyDescent="0.35">
      <c r="B13" s="18" t="s">
        <v>321</v>
      </c>
      <c r="C13" s="17">
        <v>8.2013141664002906E-3</v>
      </c>
      <c r="D13" s="17">
        <v>7.7692328763127498E-3</v>
      </c>
      <c r="E13" s="17">
        <v>8.84799555763836E-3</v>
      </c>
      <c r="F13" s="17"/>
      <c r="G13" s="17">
        <v>8.2419717929249799E-3</v>
      </c>
      <c r="H13" s="17">
        <v>8.1056421396345901E-3</v>
      </c>
      <c r="I13" s="17">
        <v>8.2540274786215007E-3</v>
      </c>
      <c r="J13" s="17"/>
      <c r="K13" s="17">
        <v>6.7488559317516496E-3</v>
      </c>
      <c r="L13" s="17">
        <v>0</v>
      </c>
      <c r="M13" s="17">
        <v>2.0742985573576699E-2</v>
      </c>
      <c r="N13" s="17">
        <v>0</v>
      </c>
      <c r="O13" s="17">
        <v>0</v>
      </c>
      <c r="P13" s="17">
        <v>9.4397540135076393E-3</v>
      </c>
      <c r="Q13" s="17">
        <v>2.1785303938619199E-2</v>
      </c>
      <c r="R13" s="17">
        <v>2.0472070735097499E-2</v>
      </c>
      <c r="S13" s="17">
        <v>1.78055915959562E-2</v>
      </c>
      <c r="T13" s="17">
        <v>0</v>
      </c>
      <c r="U13" s="17">
        <v>0</v>
      </c>
      <c r="V13" s="17">
        <v>0</v>
      </c>
      <c r="W13" s="17"/>
      <c r="X13" s="17">
        <v>3.8225268429226199E-3</v>
      </c>
      <c r="Y13" s="17">
        <v>1.07038577238778E-2</v>
      </c>
      <c r="Z13" s="17">
        <v>0</v>
      </c>
      <c r="AA13" s="17">
        <v>1.9209091952925101E-2</v>
      </c>
      <c r="AB13" s="17">
        <v>0</v>
      </c>
      <c r="AC13" s="17"/>
      <c r="AD13" s="17">
        <v>1.09017173029181E-2</v>
      </c>
    </row>
    <row r="14" spans="2:30" x14ac:dyDescent="0.35">
      <c r="B14" s="18" t="s">
        <v>50</v>
      </c>
      <c r="C14" s="19">
        <v>6.5502392277964006E-2</v>
      </c>
      <c r="D14" s="19">
        <v>6.21028811785896E-2</v>
      </c>
      <c r="E14" s="19">
        <v>7.0612666852438194E-2</v>
      </c>
      <c r="F14" s="19"/>
      <c r="G14" s="19">
        <v>6.26421264559687E-2</v>
      </c>
      <c r="H14" s="19">
        <v>6.9687673101878303E-2</v>
      </c>
      <c r="I14" s="19">
        <v>6.4145992964024304E-2</v>
      </c>
      <c r="J14" s="19"/>
      <c r="K14" s="19">
        <v>4.4999202363015099E-2</v>
      </c>
      <c r="L14" s="19">
        <v>9.6130181298380205E-2</v>
      </c>
      <c r="M14" s="19">
        <v>6.6544804540091901E-2</v>
      </c>
      <c r="N14" s="19">
        <v>7.1797508447131897E-2</v>
      </c>
      <c r="O14" s="19">
        <v>8.6391501878485405E-2</v>
      </c>
      <c r="P14" s="19">
        <v>4.7349793963376199E-2</v>
      </c>
      <c r="Q14" s="19">
        <v>5.5615741440203398E-2</v>
      </c>
      <c r="R14" s="19">
        <v>5.0106204228581301E-2</v>
      </c>
      <c r="S14" s="19">
        <v>8.5829381408724995E-2</v>
      </c>
      <c r="T14" s="19">
        <v>5.8365613651091802E-2</v>
      </c>
      <c r="U14" s="19">
        <v>1.8258968007679101E-2</v>
      </c>
      <c r="V14" s="19">
        <v>7.2239509570934293E-2</v>
      </c>
      <c r="W14" s="19"/>
      <c r="X14" s="19">
        <v>9.7502233346777503E-2</v>
      </c>
      <c r="Y14" s="19">
        <v>5.7180826066436999E-2</v>
      </c>
      <c r="Z14" s="19">
        <v>4.6478600576116601E-2</v>
      </c>
      <c r="AA14" s="19">
        <v>3.2730235261174398E-2</v>
      </c>
      <c r="AB14" s="19">
        <v>0</v>
      </c>
      <c r="AC14" s="19"/>
      <c r="AD14" s="19">
        <v>7.1709011954456406E-2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D20"/>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328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204</v>
      </c>
      <c r="D7" s="10">
        <v>90</v>
      </c>
      <c r="E7" s="10">
        <v>112</v>
      </c>
      <c r="F7" s="10"/>
      <c r="G7" s="10">
        <v>56</v>
      </c>
      <c r="H7" s="10">
        <v>81</v>
      </c>
      <c r="I7" s="10">
        <v>67</v>
      </c>
      <c r="J7" s="10"/>
      <c r="K7" s="10">
        <v>38</v>
      </c>
      <c r="L7" s="10">
        <v>21</v>
      </c>
      <c r="M7" s="10">
        <v>15</v>
      </c>
      <c r="N7" s="10">
        <v>12</v>
      </c>
      <c r="O7" s="10">
        <v>13</v>
      </c>
      <c r="P7" s="10">
        <v>22</v>
      </c>
      <c r="Q7" s="10">
        <v>23</v>
      </c>
      <c r="R7" s="10">
        <v>10</v>
      </c>
      <c r="S7" s="10">
        <v>26</v>
      </c>
      <c r="T7" s="10">
        <v>10</v>
      </c>
      <c r="U7" s="10">
        <v>8</v>
      </c>
      <c r="V7" s="10">
        <v>6</v>
      </c>
      <c r="W7" s="10"/>
      <c r="X7" s="10">
        <v>45</v>
      </c>
      <c r="Y7" s="10">
        <v>109</v>
      </c>
      <c r="Z7" s="10">
        <v>31</v>
      </c>
      <c r="AA7" s="10">
        <v>14</v>
      </c>
      <c r="AB7" s="10" t="s">
        <v>294</v>
      </c>
      <c r="AC7" s="10"/>
      <c r="AD7" s="10">
        <v>146</v>
      </c>
    </row>
    <row r="8" spans="2:30" ht="30" customHeight="1" x14ac:dyDescent="0.35">
      <c r="B8" s="11" t="s">
        <v>19</v>
      </c>
      <c r="C8" s="11">
        <v>202</v>
      </c>
      <c r="D8" s="11">
        <v>98</v>
      </c>
      <c r="E8" s="11">
        <v>102</v>
      </c>
      <c r="F8" s="11"/>
      <c r="G8" s="11">
        <v>56</v>
      </c>
      <c r="H8" s="11">
        <v>78</v>
      </c>
      <c r="I8" s="11">
        <v>68</v>
      </c>
      <c r="J8" s="11"/>
      <c r="K8" s="11">
        <v>33</v>
      </c>
      <c r="L8" s="11">
        <v>21</v>
      </c>
      <c r="M8" s="11">
        <v>13</v>
      </c>
      <c r="N8" s="11">
        <v>18</v>
      </c>
      <c r="O8" s="11">
        <v>16</v>
      </c>
      <c r="P8" s="11">
        <v>21</v>
      </c>
      <c r="Q8" s="11">
        <v>22</v>
      </c>
      <c r="R8" s="11">
        <v>9</v>
      </c>
      <c r="S8" s="11">
        <v>24</v>
      </c>
      <c r="T8" s="11">
        <v>12</v>
      </c>
      <c r="U8" s="11">
        <v>8</v>
      </c>
      <c r="V8" s="11">
        <v>7</v>
      </c>
      <c r="W8" s="11"/>
      <c r="X8" s="11">
        <v>45</v>
      </c>
      <c r="Y8" s="11">
        <v>107</v>
      </c>
      <c r="Z8" s="11">
        <v>30</v>
      </c>
      <c r="AA8" s="11">
        <v>15</v>
      </c>
      <c r="AB8" s="11" t="s">
        <v>294</v>
      </c>
      <c r="AC8" s="11"/>
      <c r="AD8" s="11">
        <v>143</v>
      </c>
    </row>
    <row r="9" spans="2:30" ht="58" x14ac:dyDescent="0.35">
      <c r="B9" s="18" t="s">
        <v>323</v>
      </c>
      <c r="C9" s="17">
        <v>0.48512186680080699</v>
      </c>
      <c r="D9" s="17">
        <v>0.44183370511430903</v>
      </c>
      <c r="E9" s="17">
        <v>0.51764679481867104</v>
      </c>
      <c r="F9" s="17"/>
      <c r="G9" s="17">
        <v>0.48147263000278701</v>
      </c>
      <c r="H9" s="17">
        <v>0.54510641669516502</v>
      </c>
      <c r="I9" s="17">
        <v>0.41922482957287499</v>
      </c>
      <c r="J9" s="17"/>
      <c r="K9" s="17">
        <v>0.43925340424362902</v>
      </c>
      <c r="L9" s="17">
        <v>0.52792487514804698</v>
      </c>
      <c r="M9" s="17">
        <v>0.66859565343731697</v>
      </c>
      <c r="N9" s="17">
        <v>0.33773696784616603</v>
      </c>
      <c r="O9" s="17">
        <v>0.39997692052061201</v>
      </c>
      <c r="P9" s="17">
        <v>0.45852071604282801</v>
      </c>
      <c r="Q9" s="17">
        <v>0.72430304467551099</v>
      </c>
      <c r="R9" s="17">
        <v>0.48069201496986802</v>
      </c>
      <c r="S9" s="17">
        <v>0.326669602538051</v>
      </c>
      <c r="T9" s="17">
        <v>0.40121954497509399</v>
      </c>
      <c r="U9" s="17">
        <v>0.63229698876866802</v>
      </c>
      <c r="V9" s="17">
        <v>0.684817438092994</v>
      </c>
      <c r="W9" s="17"/>
      <c r="X9" s="17">
        <v>0.54805807631728098</v>
      </c>
      <c r="Y9" s="17">
        <v>0.46720357447600103</v>
      </c>
      <c r="Z9" s="17">
        <v>0.61685397624901495</v>
      </c>
      <c r="AA9" s="17">
        <v>0.122283622320932</v>
      </c>
      <c r="AB9" s="17" t="s">
        <v>295</v>
      </c>
      <c r="AC9" s="17"/>
      <c r="AD9" s="17">
        <v>0.49289372077890098</v>
      </c>
    </row>
    <row r="10" spans="2:30" ht="58" x14ac:dyDescent="0.35">
      <c r="B10" s="18" t="s">
        <v>324</v>
      </c>
      <c r="C10" s="17">
        <v>0.48343475378242401</v>
      </c>
      <c r="D10" s="17">
        <v>0.437138288489891</v>
      </c>
      <c r="E10" s="17">
        <v>0.518837526724786</v>
      </c>
      <c r="F10" s="17"/>
      <c r="G10" s="17">
        <v>0.47307427772626398</v>
      </c>
      <c r="H10" s="17">
        <v>0.49441479574497899</v>
      </c>
      <c r="I10" s="17">
        <v>0.47932956657898801</v>
      </c>
      <c r="J10" s="17"/>
      <c r="K10" s="17">
        <v>0.52805453060530405</v>
      </c>
      <c r="L10" s="17">
        <v>0.53700578697448698</v>
      </c>
      <c r="M10" s="17">
        <v>0.50953549574621504</v>
      </c>
      <c r="N10" s="17">
        <v>0.41127748166366801</v>
      </c>
      <c r="O10" s="17">
        <v>0.226376594008737</v>
      </c>
      <c r="P10" s="17">
        <v>0.54732223103344302</v>
      </c>
      <c r="Q10" s="17">
        <v>0.68031921001541096</v>
      </c>
      <c r="R10" s="17">
        <v>0.48828091471621698</v>
      </c>
      <c r="S10" s="17">
        <v>0.38746387921384301</v>
      </c>
      <c r="T10" s="17">
        <v>0.40318217230853298</v>
      </c>
      <c r="U10" s="17">
        <v>0.63229698876866802</v>
      </c>
      <c r="V10" s="17">
        <v>0.315182561907006</v>
      </c>
      <c r="W10" s="17"/>
      <c r="X10" s="17">
        <v>0.536288923989378</v>
      </c>
      <c r="Y10" s="17">
        <v>0.49139998418666803</v>
      </c>
      <c r="Z10" s="17">
        <v>0.48218970802248301</v>
      </c>
      <c r="AA10" s="17">
        <v>0.36738769870496901</v>
      </c>
      <c r="AB10" s="17" t="s">
        <v>295</v>
      </c>
      <c r="AC10" s="17"/>
      <c r="AD10" s="17">
        <v>0.45720548289054103</v>
      </c>
    </row>
    <row r="11" spans="2:30" ht="72.5" x14ac:dyDescent="0.35">
      <c r="B11" s="18" t="s">
        <v>325</v>
      </c>
      <c r="C11" s="17">
        <v>0.464219404107101</v>
      </c>
      <c r="D11" s="17">
        <v>0.43592568038139901</v>
      </c>
      <c r="E11" s="17">
        <v>0.49135297010824203</v>
      </c>
      <c r="F11" s="17"/>
      <c r="G11" s="17">
        <v>0.43817612814536699</v>
      </c>
      <c r="H11" s="17">
        <v>0.52553260445326899</v>
      </c>
      <c r="I11" s="17">
        <v>0.41518095057507098</v>
      </c>
      <c r="J11" s="17"/>
      <c r="K11" s="17">
        <v>0.51868289770472098</v>
      </c>
      <c r="L11" s="17">
        <v>0.38568293885427501</v>
      </c>
      <c r="M11" s="17">
        <v>0.59615860529453701</v>
      </c>
      <c r="N11" s="17">
        <v>0.336239536062238</v>
      </c>
      <c r="O11" s="17">
        <v>0.14623951492861201</v>
      </c>
      <c r="P11" s="17">
        <v>0.49190413132155603</v>
      </c>
      <c r="Q11" s="17">
        <v>0.598678893112358</v>
      </c>
      <c r="R11" s="17">
        <v>0.58225702859101203</v>
      </c>
      <c r="S11" s="17">
        <v>0.51346282311996005</v>
      </c>
      <c r="T11" s="17">
        <v>0.40726633488828301</v>
      </c>
      <c r="U11" s="17">
        <v>0.60666494641337099</v>
      </c>
      <c r="V11" s="17">
        <v>0.35044450738982702</v>
      </c>
      <c r="W11" s="17"/>
      <c r="X11" s="17">
        <v>0.477220255212913</v>
      </c>
      <c r="Y11" s="17">
        <v>0.49748037198126399</v>
      </c>
      <c r="Z11" s="17">
        <v>0.40495282943081301</v>
      </c>
      <c r="AA11" s="17">
        <v>0.32274522832205899</v>
      </c>
      <c r="AB11" s="17" t="s">
        <v>295</v>
      </c>
      <c r="AC11" s="17"/>
      <c r="AD11" s="17">
        <v>0.475648389853989</v>
      </c>
    </row>
    <row r="12" spans="2:30" ht="43.5" x14ac:dyDescent="0.35">
      <c r="B12" s="18" t="s">
        <v>326</v>
      </c>
      <c r="C12" s="17">
        <v>0.25828331436999102</v>
      </c>
      <c r="D12" s="17">
        <v>0.23840271788176701</v>
      </c>
      <c r="E12" s="17">
        <v>0.27355313292247402</v>
      </c>
      <c r="F12" s="17"/>
      <c r="G12" s="17">
        <v>0.262134682702371</v>
      </c>
      <c r="H12" s="17">
        <v>0.25027550234731599</v>
      </c>
      <c r="I12" s="17">
        <v>0.26431856372442503</v>
      </c>
      <c r="J12" s="17"/>
      <c r="K12" s="17">
        <v>0.27404180897756197</v>
      </c>
      <c r="L12" s="17">
        <v>0.286235037479312</v>
      </c>
      <c r="M12" s="17">
        <v>0.44941512695559999</v>
      </c>
      <c r="N12" s="17">
        <v>0.15974107864053499</v>
      </c>
      <c r="O12" s="17">
        <v>0.38756878927594302</v>
      </c>
      <c r="P12" s="17">
        <v>0.22832603804031201</v>
      </c>
      <c r="Q12" s="17">
        <v>0.216398211102275</v>
      </c>
      <c r="R12" s="17">
        <v>0.31645457230374102</v>
      </c>
      <c r="S12" s="17">
        <v>0.28725207911655598</v>
      </c>
      <c r="T12" s="17">
        <v>0</v>
      </c>
      <c r="U12" s="17">
        <v>0.12530578013788099</v>
      </c>
      <c r="V12" s="17">
        <v>0.338061570261183</v>
      </c>
      <c r="W12" s="17"/>
      <c r="X12" s="17">
        <v>0.304952586676211</v>
      </c>
      <c r="Y12" s="17">
        <v>0.27144542970447699</v>
      </c>
      <c r="Z12" s="17">
        <v>0.22009412293351599</v>
      </c>
      <c r="AA12" s="17">
        <v>0.122283622320932</v>
      </c>
      <c r="AB12" s="17" t="s">
        <v>295</v>
      </c>
      <c r="AC12" s="17"/>
      <c r="AD12" s="17">
        <v>0.27304267394127002</v>
      </c>
    </row>
    <row r="13" spans="2:30" ht="58" x14ac:dyDescent="0.35">
      <c r="B13" s="18" t="s">
        <v>327</v>
      </c>
      <c r="C13" s="17">
        <v>0.247534368734175</v>
      </c>
      <c r="D13" s="17">
        <v>0.34643244917028498</v>
      </c>
      <c r="E13" s="17">
        <v>0.15640398816182899</v>
      </c>
      <c r="F13" s="17"/>
      <c r="G13" s="17">
        <v>0.23720812570445601</v>
      </c>
      <c r="H13" s="17">
        <v>0.19787757907138201</v>
      </c>
      <c r="I13" s="17">
        <v>0.31304313564568798</v>
      </c>
      <c r="J13" s="17"/>
      <c r="K13" s="17">
        <v>0.22462494292860299</v>
      </c>
      <c r="L13" s="17">
        <v>0.36739233800979598</v>
      </c>
      <c r="M13" s="17">
        <v>0.18967884191242201</v>
      </c>
      <c r="N13" s="17">
        <v>0.27373341554889202</v>
      </c>
      <c r="O13" s="17">
        <v>0.47345091542492301</v>
      </c>
      <c r="P13" s="17">
        <v>0.14275199813612399</v>
      </c>
      <c r="Q13" s="17">
        <v>0.1715249156202</v>
      </c>
      <c r="R13" s="17">
        <v>9.1871659712849496E-2</v>
      </c>
      <c r="S13" s="17">
        <v>0.33111151086485802</v>
      </c>
      <c r="T13" s="17">
        <v>0.20970542483847099</v>
      </c>
      <c r="U13" s="17">
        <v>0.28078140228602999</v>
      </c>
      <c r="V13" s="17">
        <v>0</v>
      </c>
      <c r="W13" s="17"/>
      <c r="X13" s="17">
        <v>0.30920519548460901</v>
      </c>
      <c r="Y13" s="17">
        <v>0.227144225287847</v>
      </c>
      <c r="Z13" s="17">
        <v>0.170963940271533</v>
      </c>
      <c r="AA13" s="17">
        <v>0.38016037666328101</v>
      </c>
      <c r="AB13" s="17" t="s">
        <v>295</v>
      </c>
      <c r="AC13" s="17"/>
      <c r="AD13" s="17">
        <v>0.23312480702465299</v>
      </c>
    </row>
    <row r="14" spans="2:30" x14ac:dyDescent="0.35">
      <c r="B14" s="18" t="s">
        <v>50</v>
      </c>
      <c r="C14" s="17">
        <v>4.4767528032516497E-2</v>
      </c>
      <c r="D14" s="17">
        <v>5.79797551019983E-2</v>
      </c>
      <c r="E14" s="17">
        <v>3.2804907333988199E-2</v>
      </c>
      <c r="F14" s="17"/>
      <c r="G14" s="17">
        <v>2.0353824557850401E-2</v>
      </c>
      <c r="H14" s="17">
        <v>3.7178008627264898E-2</v>
      </c>
      <c r="I14" s="17">
        <v>7.3526784864345607E-2</v>
      </c>
      <c r="J14" s="17"/>
      <c r="K14" s="17">
        <v>0</v>
      </c>
      <c r="L14" s="17">
        <v>5.2831255090024697E-2</v>
      </c>
      <c r="M14" s="17">
        <v>0</v>
      </c>
      <c r="N14" s="17">
        <v>0.16800646176574199</v>
      </c>
      <c r="O14" s="17">
        <v>7.2877859450645996E-2</v>
      </c>
      <c r="P14" s="17">
        <v>9.3702440219291194E-2</v>
      </c>
      <c r="Q14" s="17">
        <v>4.70744181231217E-2</v>
      </c>
      <c r="R14" s="17">
        <v>0</v>
      </c>
      <c r="S14" s="17">
        <v>3.3709845113777698E-2</v>
      </c>
      <c r="T14" s="17">
        <v>0</v>
      </c>
      <c r="U14" s="17">
        <v>0</v>
      </c>
      <c r="V14" s="17">
        <v>0</v>
      </c>
      <c r="W14" s="17"/>
      <c r="X14" s="17">
        <v>0</v>
      </c>
      <c r="Y14" s="17">
        <v>2.8575388007078501E-2</v>
      </c>
      <c r="Z14" s="17">
        <v>8.0840259311637103E-2</v>
      </c>
      <c r="AA14" s="17">
        <v>0.240162761842074</v>
      </c>
      <c r="AB14" s="17" t="s">
        <v>295</v>
      </c>
      <c r="AC14" s="17"/>
      <c r="AD14" s="17">
        <v>5.6458569113554902E-2</v>
      </c>
    </row>
    <row r="15" spans="2:30" x14ac:dyDescent="0.35">
      <c r="B15" s="18" t="s">
        <v>110</v>
      </c>
      <c r="C15" s="19">
        <v>2.77847872753385E-2</v>
      </c>
      <c r="D15" s="19">
        <v>2.0479439907023299E-2</v>
      </c>
      <c r="E15" s="19">
        <v>3.53507862887412E-2</v>
      </c>
      <c r="F15" s="19"/>
      <c r="G15" s="19">
        <v>1.6189540795405799E-2</v>
      </c>
      <c r="H15" s="19">
        <v>2.6212132217594199E-2</v>
      </c>
      <c r="I15" s="19">
        <v>3.9110202547262003E-2</v>
      </c>
      <c r="J15" s="19"/>
      <c r="K15" s="19">
        <v>0</v>
      </c>
      <c r="L15" s="19">
        <v>0</v>
      </c>
      <c r="M15" s="19">
        <v>6.1956494108533301E-2</v>
      </c>
      <c r="N15" s="19">
        <v>0</v>
      </c>
      <c r="O15" s="19">
        <v>6.6102435848488003E-2</v>
      </c>
      <c r="P15" s="19">
        <v>0</v>
      </c>
      <c r="Q15" s="19">
        <v>3.9602684261561903E-2</v>
      </c>
      <c r="R15" s="19">
        <v>0.10128839910524701</v>
      </c>
      <c r="S15" s="19">
        <v>8.2506181501660697E-2</v>
      </c>
      <c r="T15" s="19">
        <v>0</v>
      </c>
      <c r="U15" s="19">
        <v>0</v>
      </c>
      <c r="V15" s="19">
        <v>0</v>
      </c>
      <c r="W15" s="19"/>
      <c r="X15" s="19">
        <v>0</v>
      </c>
      <c r="Y15" s="19">
        <v>2.7329230006797101E-2</v>
      </c>
      <c r="Z15" s="19">
        <v>8.9998095808838705E-2</v>
      </c>
      <c r="AA15" s="19">
        <v>0</v>
      </c>
      <c r="AB15" s="19" t="s">
        <v>295</v>
      </c>
      <c r="AC15" s="19"/>
      <c r="AD15" s="19">
        <v>3.3145868431029901E-2</v>
      </c>
    </row>
    <row r="16" spans="2:30" x14ac:dyDescent="0.35">
      <c r="B16" s="16" t="s">
        <v>329</v>
      </c>
    </row>
    <row r="17" spans="2:2" x14ac:dyDescent="0.35">
      <c r="B17" t="s">
        <v>53</v>
      </c>
    </row>
    <row r="18" spans="2:2" x14ac:dyDescent="0.35">
      <c r="B18" t="s">
        <v>54</v>
      </c>
    </row>
    <row r="20" spans="2:2" x14ac:dyDescent="0.35">
      <c r="B20"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D21"/>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336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735</v>
      </c>
      <c r="D7" s="10">
        <v>347</v>
      </c>
      <c r="E7" s="10">
        <v>379</v>
      </c>
      <c r="F7" s="10"/>
      <c r="G7" s="10">
        <v>223</v>
      </c>
      <c r="H7" s="10">
        <v>236</v>
      </c>
      <c r="I7" s="10">
        <v>276</v>
      </c>
      <c r="J7" s="10"/>
      <c r="K7" s="10">
        <v>115</v>
      </c>
      <c r="L7" s="10">
        <v>97</v>
      </c>
      <c r="M7" s="10">
        <v>73</v>
      </c>
      <c r="N7" s="10">
        <v>41</v>
      </c>
      <c r="O7" s="10">
        <v>46</v>
      </c>
      <c r="P7" s="10">
        <v>74</v>
      </c>
      <c r="Q7" s="10">
        <v>61</v>
      </c>
      <c r="R7" s="10">
        <v>31</v>
      </c>
      <c r="S7" s="10">
        <v>85</v>
      </c>
      <c r="T7" s="10">
        <v>55</v>
      </c>
      <c r="U7" s="10">
        <v>39</v>
      </c>
      <c r="V7" s="10">
        <v>18</v>
      </c>
      <c r="W7" s="10"/>
      <c r="X7" s="10">
        <v>153</v>
      </c>
      <c r="Y7" s="10">
        <v>371</v>
      </c>
      <c r="Z7" s="10">
        <v>152</v>
      </c>
      <c r="AA7" s="10">
        <v>32</v>
      </c>
      <c r="AB7" s="10">
        <v>6</v>
      </c>
      <c r="AC7" s="10"/>
      <c r="AD7" s="10">
        <v>485</v>
      </c>
    </row>
    <row r="8" spans="2:30" ht="30" customHeight="1" x14ac:dyDescent="0.35">
      <c r="B8" s="11" t="s">
        <v>19</v>
      </c>
      <c r="C8" s="11">
        <v>737</v>
      </c>
      <c r="D8" s="11">
        <v>382</v>
      </c>
      <c r="E8" s="11">
        <v>345</v>
      </c>
      <c r="F8" s="11"/>
      <c r="G8" s="11">
        <v>239</v>
      </c>
      <c r="H8" s="11">
        <v>230</v>
      </c>
      <c r="I8" s="11">
        <v>268</v>
      </c>
      <c r="J8" s="11"/>
      <c r="K8" s="11">
        <v>99</v>
      </c>
      <c r="L8" s="11">
        <v>99</v>
      </c>
      <c r="M8" s="11">
        <v>65</v>
      </c>
      <c r="N8" s="11">
        <v>63</v>
      </c>
      <c r="O8" s="11">
        <v>54</v>
      </c>
      <c r="P8" s="11">
        <v>67</v>
      </c>
      <c r="Q8" s="11">
        <v>59</v>
      </c>
      <c r="R8" s="11">
        <v>29</v>
      </c>
      <c r="S8" s="11">
        <v>79</v>
      </c>
      <c r="T8" s="11">
        <v>64</v>
      </c>
      <c r="U8" s="11">
        <v>39</v>
      </c>
      <c r="V8" s="11">
        <v>20</v>
      </c>
      <c r="W8" s="11"/>
      <c r="X8" s="11">
        <v>160</v>
      </c>
      <c r="Y8" s="11">
        <v>370</v>
      </c>
      <c r="Z8" s="11">
        <v>146</v>
      </c>
      <c r="AA8" s="11">
        <v>32</v>
      </c>
      <c r="AB8" s="11">
        <v>6</v>
      </c>
      <c r="AC8" s="11"/>
      <c r="AD8" s="11">
        <v>485</v>
      </c>
    </row>
    <row r="9" spans="2:30" ht="29" x14ac:dyDescent="0.35">
      <c r="B9" s="18" t="s">
        <v>330</v>
      </c>
      <c r="C9" s="17">
        <v>0.60040450305510795</v>
      </c>
      <c r="D9" s="17">
        <v>0.607067329615123</v>
      </c>
      <c r="E9" s="17">
        <v>0.59578325043148905</v>
      </c>
      <c r="F9" s="17"/>
      <c r="G9" s="17">
        <v>0.50359677139652603</v>
      </c>
      <c r="H9" s="17">
        <v>0.58958432790258597</v>
      </c>
      <c r="I9" s="17">
        <v>0.69588658865609099</v>
      </c>
      <c r="J9" s="17"/>
      <c r="K9" s="17">
        <v>0.72516036031310105</v>
      </c>
      <c r="L9" s="17">
        <v>0.59903705092480197</v>
      </c>
      <c r="M9" s="17">
        <v>0.65373221867809805</v>
      </c>
      <c r="N9" s="17">
        <v>0.534971302126521</v>
      </c>
      <c r="O9" s="17">
        <v>0.52955826423110697</v>
      </c>
      <c r="P9" s="17">
        <v>0.51053622371461804</v>
      </c>
      <c r="Q9" s="17">
        <v>0.60767302176883298</v>
      </c>
      <c r="R9" s="17">
        <v>0.62829874822017595</v>
      </c>
      <c r="S9" s="17">
        <v>0.60893156204258103</v>
      </c>
      <c r="T9" s="17">
        <v>0.61891751693251595</v>
      </c>
      <c r="U9" s="17">
        <v>0.51655181942364903</v>
      </c>
      <c r="V9" s="17">
        <v>0.52336458058491597</v>
      </c>
      <c r="W9" s="17"/>
      <c r="X9" s="17">
        <v>0.519258379767365</v>
      </c>
      <c r="Y9" s="17">
        <v>0.603761319613904</v>
      </c>
      <c r="Z9" s="17">
        <v>0.68335597577687801</v>
      </c>
      <c r="AA9" s="17">
        <v>0.60810578442740704</v>
      </c>
      <c r="AB9" s="17">
        <v>0.69405943285823901</v>
      </c>
      <c r="AC9" s="17"/>
      <c r="AD9" s="17">
        <v>0.61275531856992205</v>
      </c>
    </row>
    <row r="10" spans="2:30" ht="58" x14ac:dyDescent="0.35">
      <c r="B10" s="18" t="s">
        <v>331</v>
      </c>
      <c r="C10" s="17">
        <v>0.58985158412601602</v>
      </c>
      <c r="D10" s="17">
        <v>0.582997441488604</v>
      </c>
      <c r="E10" s="17">
        <v>0.58911200754007198</v>
      </c>
      <c r="F10" s="17"/>
      <c r="G10" s="17">
        <v>0.49290728960665497</v>
      </c>
      <c r="H10" s="17">
        <v>0.62364860524155497</v>
      </c>
      <c r="I10" s="17">
        <v>0.64723444073060499</v>
      </c>
      <c r="J10" s="17"/>
      <c r="K10" s="17">
        <v>0.69725594425656401</v>
      </c>
      <c r="L10" s="17">
        <v>0.598312783955529</v>
      </c>
      <c r="M10" s="17">
        <v>0.53378446718898598</v>
      </c>
      <c r="N10" s="17">
        <v>0.59807355124758499</v>
      </c>
      <c r="O10" s="17">
        <v>0.57973709187954803</v>
      </c>
      <c r="P10" s="17">
        <v>0.52131019283270197</v>
      </c>
      <c r="Q10" s="17">
        <v>0.61348555684536599</v>
      </c>
      <c r="R10" s="17">
        <v>0.58047339356573602</v>
      </c>
      <c r="S10" s="17">
        <v>0.55789243743283401</v>
      </c>
      <c r="T10" s="17">
        <v>0.61418427013579702</v>
      </c>
      <c r="U10" s="17">
        <v>0.58405834059389705</v>
      </c>
      <c r="V10" s="17">
        <v>0.43406188366732601</v>
      </c>
      <c r="W10" s="17"/>
      <c r="X10" s="17">
        <v>0.49659508498368898</v>
      </c>
      <c r="Y10" s="17">
        <v>0.60621624316490896</v>
      </c>
      <c r="Z10" s="17">
        <v>0.711361429689225</v>
      </c>
      <c r="AA10" s="17">
        <v>0.51734463498349703</v>
      </c>
      <c r="AB10" s="17">
        <v>0.641907909221065</v>
      </c>
      <c r="AC10" s="17"/>
      <c r="AD10" s="17">
        <v>0.58975691862530799</v>
      </c>
    </row>
    <row r="11" spans="2:30" ht="43.5" x14ac:dyDescent="0.35">
      <c r="B11" s="18" t="s">
        <v>332</v>
      </c>
      <c r="C11" s="17">
        <v>0.563960175260942</v>
      </c>
      <c r="D11" s="17">
        <v>0.52626892052355301</v>
      </c>
      <c r="E11" s="17">
        <v>0.60952398258242402</v>
      </c>
      <c r="F11" s="17"/>
      <c r="G11" s="17">
        <v>0.50807466604176699</v>
      </c>
      <c r="H11" s="17">
        <v>0.586209952308273</v>
      </c>
      <c r="I11" s="17">
        <v>0.59466954201347</v>
      </c>
      <c r="J11" s="17"/>
      <c r="K11" s="17">
        <v>0.54942288296816399</v>
      </c>
      <c r="L11" s="17">
        <v>0.50943686481699502</v>
      </c>
      <c r="M11" s="17">
        <v>0.65343492219821897</v>
      </c>
      <c r="N11" s="17">
        <v>0.54166646985508904</v>
      </c>
      <c r="O11" s="17">
        <v>0.55550902480962205</v>
      </c>
      <c r="P11" s="17">
        <v>0.53261835265460999</v>
      </c>
      <c r="Q11" s="17">
        <v>0.65364178557175401</v>
      </c>
      <c r="R11" s="17">
        <v>0.70150700419967305</v>
      </c>
      <c r="S11" s="17">
        <v>0.60191719310243597</v>
      </c>
      <c r="T11" s="17">
        <v>0.540976030890575</v>
      </c>
      <c r="U11" s="17">
        <v>0.47174541271036102</v>
      </c>
      <c r="V11" s="17">
        <v>0.452167070686673</v>
      </c>
      <c r="W11" s="17"/>
      <c r="X11" s="17">
        <v>0.549088173923582</v>
      </c>
      <c r="Y11" s="17">
        <v>0.57338353845457901</v>
      </c>
      <c r="Z11" s="17">
        <v>0.57891770956653699</v>
      </c>
      <c r="AA11" s="17">
        <v>0.60533156364737895</v>
      </c>
      <c r="AB11" s="17">
        <v>0.141321009383095</v>
      </c>
      <c r="AC11" s="17"/>
      <c r="AD11" s="17">
        <v>0.57521162848891705</v>
      </c>
    </row>
    <row r="12" spans="2:30" ht="29" x14ac:dyDescent="0.35">
      <c r="B12" s="18" t="s">
        <v>333</v>
      </c>
      <c r="C12" s="17">
        <v>0.41400381716288098</v>
      </c>
      <c r="D12" s="17">
        <v>0.41788064946266301</v>
      </c>
      <c r="E12" s="17">
        <v>0.41121238567129298</v>
      </c>
      <c r="F12" s="17"/>
      <c r="G12" s="17">
        <v>0.34901005592550999</v>
      </c>
      <c r="H12" s="17">
        <v>0.378011481726858</v>
      </c>
      <c r="I12" s="17">
        <v>0.50271711514690598</v>
      </c>
      <c r="J12" s="17"/>
      <c r="K12" s="17">
        <v>0.46226750982991299</v>
      </c>
      <c r="L12" s="17">
        <v>0.37793061628519398</v>
      </c>
      <c r="M12" s="17">
        <v>0.48230641458498202</v>
      </c>
      <c r="N12" s="17">
        <v>0.42772049555395297</v>
      </c>
      <c r="O12" s="17">
        <v>0.36276818566376401</v>
      </c>
      <c r="P12" s="17">
        <v>0.34923675688889699</v>
      </c>
      <c r="Q12" s="17">
        <v>0.395297056651013</v>
      </c>
      <c r="R12" s="17">
        <v>0.196900389712131</v>
      </c>
      <c r="S12" s="17">
        <v>0.45236217061851203</v>
      </c>
      <c r="T12" s="17">
        <v>0.44632910844340001</v>
      </c>
      <c r="U12" s="17">
        <v>0.47864239441460199</v>
      </c>
      <c r="V12" s="17">
        <v>0.43804115225406098</v>
      </c>
      <c r="W12" s="17"/>
      <c r="X12" s="17">
        <v>0.40508947689035502</v>
      </c>
      <c r="Y12" s="17">
        <v>0.40620453806047102</v>
      </c>
      <c r="Z12" s="17">
        <v>0.46715646716820203</v>
      </c>
      <c r="AA12" s="17">
        <v>0.36715925697408702</v>
      </c>
      <c r="AB12" s="17">
        <v>0.47116742362490699</v>
      </c>
      <c r="AC12" s="17"/>
      <c r="AD12" s="17">
        <v>0.410591479162011</v>
      </c>
    </row>
    <row r="13" spans="2:30" ht="58" x14ac:dyDescent="0.35">
      <c r="B13" s="18" t="s">
        <v>334</v>
      </c>
      <c r="C13" s="17">
        <v>0.38849819764374199</v>
      </c>
      <c r="D13" s="17">
        <v>0.38158872418462902</v>
      </c>
      <c r="E13" s="17">
        <v>0.40354034807341499</v>
      </c>
      <c r="F13" s="17"/>
      <c r="G13" s="17">
        <v>0.35876523379167402</v>
      </c>
      <c r="H13" s="17">
        <v>0.40495724573544301</v>
      </c>
      <c r="I13" s="17">
        <v>0.400877718805767</v>
      </c>
      <c r="J13" s="17"/>
      <c r="K13" s="17">
        <v>0.37829870195280002</v>
      </c>
      <c r="L13" s="17">
        <v>0.347151154648837</v>
      </c>
      <c r="M13" s="17">
        <v>0.41167833520205799</v>
      </c>
      <c r="N13" s="17">
        <v>0.29452106833891201</v>
      </c>
      <c r="O13" s="17">
        <v>0.39391081356065</v>
      </c>
      <c r="P13" s="17">
        <v>0.420742382621066</v>
      </c>
      <c r="Q13" s="17">
        <v>0.39802156539487499</v>
      </c>
      <c r="R13" s="17">
        <v>0.553695193838596</v>
      </c>
      <c r="S13" s="17">
        <v>0.368034104647673</v>
      </c>
      <c r="T13" s="17">
        <v>0.389851375058752</v>
      </c>
      <c r="U13" s="17">
        <v>0.387203922411542</v>
      </c>
      <c r="V13" s="17">
        <v>0.55053744882647104</v>
      </c>
      <c r="W13" s="17"/>
      <c r="X13" s="17">
        <v>0.40035313605860301</v>
      </c>
      <c r="Y13" s="17">
        <v>0.37073575844260898</v>
      </c>
      <c r="Z13" s="17">
        <v>0.43813944718484898</v>
      </c>
      <c r="AA13" s="17">
        <v>0.40766194995990701</v>
      </c>
      <c r="AB13" s="17">
        <v>0</v>
      </c>
      <c r="AC13" s="17"/>
      <c r="AD13" s="17">
        <v>0.37956180289240099</v>
      </c>
    </row>
    <row r="14" spans="2:30" ht="58" x14ac:dyDescent="0.35">
      <c r="B14" s="18" t="s">
        <v>335</v>
      </c>
      <c r="C14" s="17">
        <v>0.295672366020092</v>
      </c>
      <c r="D14" s="17">
        <v>0.32723762851097798</v>
      </c>
      <c r="E14" s="17">
        <v>0.265690308953832</v>
      </c>
      <c r="F14" s="17"/>
      <c r="G14" s="17">
        <v>0.28261870164761899</v>
      </c>
      <c r="H14" s="17">
        <v>0.266017345615081</v>
      </c>
      <c r="I14" s="17">
        <v>0.332701095606937</v>
      </c>
      <c r="J14" s="17"/>
      <c r="K14" s="17">
        <v>0.27270925763110898</v>
      </c>
      <c r="L14" s="17">
        <v>0.31729441886695597</v>
      </c>
      <c r="M14" s="17">
        <v>0.28234066827642701</v>
      </c>
      <c r="N14" s="17">
        <v>0.30347880347408301</v>
      </c>
      <c r="O14" s="17">
        <v>0.20193076660606199</v>
      </c>
      <c r="P14" s="17">
        <v>0.32291966984912601</v>
      </c>
      <c r="Q14" s="17">
        <v>0.25730821119345698</v>
      </c>
      <c r="R14" s="17">
        <v>0.29247780497513298</v>
      </c>
      <c r="S14" s="17">
        <v>0.38739169083368202</v>
      </c>
      <c r="T14" s="17">
        <v>0.33321949242718102</v>
      </c>
      <c r="U14" s="17">
        <v>0.214822956427665</v>
      </c>
      <c r="V14" s="17">
        <v>0.27493682685049398</v>
      </c>
      <c r="W14" s="17"/>
      <c r="X14" s="17">
        <v>0.281373532835067</v>
      </c>
      <c r="Y14" s="17">
        <v>0.27043497049886001</v>
      </c>
      <c r="Z14" s="17">
        <v>0.368613859587826</v>
      </c>
      <c r="AA14" s="17">
        <v>0.37025000726585899</v>
      </c>
      <c r="AB14" s="17">
        <v>0.16461955775866599</v>
      </c>
      <c r="AC14" s="17"/>
      <c r="AD14" s="17">
        <v>0.31698193687378901</v>
      </c>
    </row>
    <row r="15" spans="2:30" x14ac:dyDescent="0.35">
      <c r="B15" s="18" t="s">
        <v>50</v>
      </c>
      <c r="C15" s="17">
        <v>1.2207358059295599E-2</v>
      </c>
      <c r="D15" s="17">
        <v>1.39211283631496E-2</v>
      </c>
      <c r="E15" s="17">
        <v>1.06354727488749E-2</v>
      </c>
      <c r="F15" s="17"/>
      <c r="G15" s="17">
        <v>1.8072961097427901E-2</v>
      </c>
      <c r="H15" s="17">
        <v>1.20481406092229E-2</v>
      </c>
      <c r="I15" s="17">
        <v>7.1200782984867303E-3</v>
      </c>
      <c r="J15" s="17"/>
      <c r="K15" s="17">
        <v>0</v>
      </c>
      <c r="L15" s="17">
        <v>2.9012088557753401E-2</v>
      </c>
      <c r="M15" s="17">
        <v>1.4924347244309299E-2</v>
      </c>
      <c r="N15" s="17">
        <v>0</v>
      </c>
      <c r="O15" s="17">
        <v>0</v>
      </c>
      <c r="P15" s="17">
        <v>2.7167518575734299E-2</v>
      </c>
      <c r="Q15" s="17">
        <v>0</v>
      </c>
      <c r="R15" s="17">
        <v>0</v>
      </c>
      <c r="S15" s="17">
        <v>2.54962411730724E-2</v>
      </c>
      <c r="T15" s="17">
        <v>0</v>
      </c>
      <c r="U15" s="17">
        <v>0</v>
      </c>
      <c r="V15" s="17">
        <v>6.4585856576101899E-2</v>
      </c>
      <c r="W15" s="17"/>
      <c r="X15" s="17">
        <v>1.26104244489162E-2</v>
      </c>
      <c r="Y15" s="17">
        <v>1.3473812973272201E-2</v>
      </c>
      <c r="Z15" s="17">
        <v>1.3515157732046699E-2</v>
      </c>
      <c r="AA15" s="17">
        <v>0</v>
      </c>
      <c r="AB15" s="17">
        <v>0</v>
      </c>
      <c r="AC15" s="17"/>
      <c r="AD15" s="17">
        <v>9.6910557406384105E-3</v>
      </c>
    </row>
    <row r="16" spans="2:30" x14ac:dyDescent="0.35">
      <c r="B16" s="18" t="s">
        <v>110</v>
      </c>
      <c r="C16" s="19">
        <v>1.8527641481160002E-2</v>
      </c>
      <c r="D16" s="19">
        <v>2.2272471120497801E-2</v>
      </c>
      <c r="E16" s="19">
        <v>1.2086546174641199E-2</v>
      </c>
      <c r="F16" s="19"/>
      <c r="G16" s="19">
        <v>3.4509844783934901E-2</v>
      </c>
      <c r="H16" s="19">
        <v>1.1606280115730901E-2</v>
      </c>
      <c r="I16" s="19">
        <v>1.02236403822616E-2</v>
      </c>
      <c r="J16" s="19"/>
      <c r="K16" s="19">
        <v>4.4267828172220698E-2</v>
      </c>
      <c r="L16" s="19">
        <v>0</v>
      </c>
      <c r="M16" s="19">
        <v>0</v>
      </c>
      <c r="N16" s="19">
        <v>2.3687387444538601E-2</v>
      </c>
      <c r="O16" s="19">
        <v>2.1074029962384899E-2</v>
      </c>
      <c r="P16" s="19">
        <v>0</v>
      </c>
      <c r="Q16" s="19">
        <v>7.3437996117368606E-2</v>
      </c>
      <c r="R16" s="19">
        <v>0</v>
      </c>
      <c r="S16" s="19">
        <v>0</v>
      </c>
      <c r="T16" s="19">
        <v>2.07239009699151E-2</v>
      </c>
      <c r="U16" s="19">
        <v>2.4973211389664698E-2</v>
      </c>
      <c r="V16" s="19">
        <v>0</v>
      </c>
      <c r="W16" s="19"/>
      <c r="X16" s="19">
        <v>2.2773722496588399E-2</v>
      </c>
      <c r="Y16" s="19">
        <v>2.23123492704786E-2</v>
      </c>
      <c r="Z16" s="19">
        <v>5.3484450762059802E-3</v>
      </c>
      <c r="AA16" s="19">
        <v>0</v>
      </c>
      <c r="AB16" s="19">
        <v>0</v>
      </c>
      <c r="AC16" s="19"/>
      <c r="AD16" s="19">
        <v>1.5685402066019798E-2</v>
      </c>
    </row>
    <row r="17" spans="2:2" x14ac:dyDescent="0.35">
      <c r="B17" s="16" t="s">
        <v>337</v>
      </c>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K19"/>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3" t="s">
        <v>351</v>
      </c>
      <c r="E2" s="29"/>
      <c r="F2" s="29"/>
      <c r="G2" s="29"/>
      <c r="H2" s="29"/>
      <c r="I2" s="29"/>
      <c r="J2" s="29"/>
      <c r="K2" s="29"/>
    </row>
    <row r="6" spans="2:11" ht="50.15" customHeight="1" x14ac:dyDescent="0.35">
      <c r="B6" s="20" t="s">
        <v>14</v>
      </c>
      <c r="C6" s="20" t="s">
        <v>338</v>
      </c>
      <c r="D6" s="20" t="s">
        <v>339</v>
      </c>
      <c r="E6" s="20" t="s">
        <v>340</v>
      </c>
      <c r="F6" s="20" t="s">
        <v>341</v>
      </c>
      <c r="G6" s="20" t="s">
        <v>342</v>
      </c>
      <c r="H6" s="20" t="s">
        <v>343</v>
      </c>
      <c r="I6" s="20" t="s">
        <v>344</v>
      </c>
      <c r="J6" s="20" t="s">
        <v>345</v>
      </c>
    </row>
    <row r="7" spans="2:11" ht="29" x14ac:dyDescent="0.35">
      <c r="B7" s="18" t="s">
        <v>346</v>
      </c>
      <c r="C7" s="17">
        <v>0.31518938380407202</v>
      </c>
      <c r="D7" s="17">
        <v>0.333489713925057</v>
      </c>
      <c r="E7" s="17">
        <v>0.40069351367105799</v>
      </c>
      <c r="F7" s="17">
        <v>0.25266240778788401</v>
      </c>
      <c r="G7" s="17">
        <v>0.26521894136323199</v>
      </c>
      <c r="H7" s="17">
        <v>0.27959301036080397</v>
      </c>
      <c r="I7" s="17">
        <v>0.42548824300115301</v>
      </c>
      <c r="J7" s="17">
        <v>0.22218289860885501</v>
      </c>
    </row>
    <row r="8" spans="2:11" ht="29" x14ac:dyDescent="0.35">
      <c r="B8" s="18" t="s">
        <v>347</v>
      </c>
      <c r="C8" s="17">
        <v>0.43274798181757801</v>
      </c>
      <c r="D8" s="17">
        <v>0.421697124578647</v>
      </c>
      <c r="E8" s="17">
        <v>0.35862007304990401</v>
      </c>
      <c r="F8" s="17">
        <v>0.43044819338495299</v>
      </c>
      <c r="G8" s="17">
        <v>0.38496029039283303</v>
      </c>
      <c r="H8" s="17">
        <v>0.37307561423571001</v>
      </c>
      <c r="I8" s="17">
        <v>0.335211616498581</v>
      </c>
      <c r="J8" s="17">
        <v>0.41020595485834399</v>
      </c>
    </row>
    <row r="9" spans="2:11" x14ac:dyDescent="0.35">
      <c r="B9" s="18" t="s">
        <v>348</v>
      </c>
      <c r="C9" s="17">
        <v>0.151489147754062</v>
      </c>
      <c r="D9" s="17">
        <v>0.13361566264949101</v>
      </c>
      <c r="E9" s="17">
        <v>0.13520622537306601</v>
      </c>
      <c r="F9" s="17">
        <v>0.21298508207703801</v>
      </c>
      <c r="G9" s="17">
        <v>0.19279229744479301</v>
      </c>
      <c r="H9" s="17">
        <v>0.231449198259043</v>
      </c>
      <c r="I9" s="17">
        <v>0.135136524810576</v>
      </c>
      <c r="J9" s="17">
        <v>0.255045877149356</v>
      </c>
    </row>
    <row r="10" spans="2:11" ht="29" x14ac:dyDescent="0.35">
      <c r="B10" s="18" t="s">
        <v>349</v>
      </c>
      <c r="C10" s="17">
        <v>3.5120790606717099E-2</v>
      </c>
      <c r="D10" s="17">
        <v>4.8252727787538197E-2</v>
      </c>
      <c r="E10" s="17">
        <v>3.8056015568202602E-2</v>
      </c>
      <c r="F10" s="17">
        <v>4.39191720561488E-2</v>
      </c>
      <c r="G10" s="17">
        <v>7.1646046100259403E-2</v>
      </c>
      <c r="H10" s="17">
        <v>4.5877295861294298E-2</v>
      </c>
      <c r="I10" s="17">
        <v>4.5714895255709799E-2</v>
      </c>
      <c r="J10" s="17">
        <v>5.4605521035756499E-2</v>
      </c>
    </row>
    <row r="11" spans="2:11" ht="29" x14ac:dyDescent="0.35">
      <c r="B11" s="18" t="s">
        <v>350</v>
      </c>
      <c r="C11" s="17">
        <v>1.9428476146448399E-2</v>
      </c>
      <c r="D11" s="17">
        <v>1.39808942962951E-2</v>
      </c>
      <c r="E11" s="17">
        <v>1.8907028163088001E-2</v>
      </c>
      <c r="F11" s="17">
        <v>8.9743794194805E-3</v>
      </c>
      <c r="G11" s="17">
        <v>2.57379074607588E-2</v>
      </c>
      <c r="H11" s="17">
        <v>1.01888659228944E-2</v>
      </c>
      <c r="I11" s="17">
        <v>1.5706116949919299E-2</v>
      </c>
      <c r="J11" s="17">
        <v>1.0752358506715199E-2</v>
      </c>
    </row>
    <row r="12" spans="2:11" x14ac:dyDescent="0.35">
      <c r="B12" s="18" t="s">
        <v>50</v>
      </c>
      <c r="C12" s="17">
        <v>4.6024219871122998E-2</v>
      </c>
      <c r="D12" s="17">
        <v>4.8963876762971301E-2</v>
      </c>
      <c r="E12" s="17">
        <v>4.85171441746809E-2</v>
      </c>
      <c r="F12" s="17">
        <v>5.1010765274495301E-2</v>
      </c>
      <c r="G12" s="17">
        <v>5.96445172381228E-2</v>
      </c>
      <c r="H12" s="17">
        <v>5.9816015360254597E-2</v>
      </c>
      <c r="I12" s="17">
        <v>4.2742603484061198E-2</v>
      </c>
      <c r="J12" s="17">
        <v>4.7207389840972898E-2</v>
      </c>
    </row>
    <row r="13" spans="2:11" x14ac:dyDescent="0.35">
      <c r="B13" s="16" t="s">
        <v>129</v>
      </c>
      <c r="C13" s="16"/>
      <c r="D13" s="16"/>
      <c r="E13" s="16"/>
      <c r="F13" s="16"/>
      <c r="G13" s="16"/>
      <c r="H13" s="16"/>
      <c r="I13" s="16"/>
      <c r="J13" s="16"/>
    </row>
    <row r="14" spans="2:11" x14ac:dyDescent="0.35">
      <c r="B14" t="s">
        <v>53</v>
      </c>
    </row>
    <row r="15" spans="2:11" x14ac:dyDescent="0.35">
      <c r="B15" t="s">
        <v>54</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0.31518938380407202</v>
      </c>
      <c r="D9" s="17">
        <v>0.311214513930682</v>
      </c>
      <c r="E9" s="17">
        <v>0.31122410630698699</v>
      </c>
      <c r="F9" s="17"/>
      <c r="G9" s="17">
        <v>0.30696970076388402</v>
      </c>
      <c r="H9" s="17">
        <v>0.27951051519569498</v>
      </c>
      <c r="I9" s="17">
        <v>0.35548013798307199</v>
      </c>
      <c r="J9" s="17"/>
      <c r="K9" s="17">
        <v>0.33650496777497402</v>
      </c>
      <c r="L9" s="17">
        <v>0.18393259576791199</v>
      </c>
      <c r="M9" s="17">
        <v>0.33799273692279203</v>
      </c>
      <c r="N9" s="17">
        <v>0.39166177232170801</v>
      </c>
      <c r="O9" s="17">
        <v>0.35442043192054601</v>
      </c>
      <c r="P9" s="17">
        <v>0.35347322001435799</v>
      </c>
      <c r="Q9" s="17">
        <v>0.29528235097067601</v>
      </c>
      <c r="R9" s="17">
        <v>0.30786132129139998</v>
      </c>
      <c r="S9" s="17">
        <v>0.30585015289914302</v>
      </c>
      <c r="T9" s="17">
        <v>0.32115166309132598</v>
      </c>
      <c r="U9" s="17">
        <v>0.36089734709482701</v>
      </c>
      <c r="V9" s="17">
        <v>0.30794637120498503</v>
      </c>
      <c r="W9" s="17"/>
      <c r="X9" s="17">
        <v>0.289168131157995</v>
      </c>
      <c r="Y9" s="17">
        <v>0.30467587378336503</v>
      </c>
      <c r="Z9" s="17">
        <v>0.37824003170214299</v>
      </c>
      <c r="AA9" s="17">
        <v>0.38879255742554902</v>
      </c>
      <c r="AB9" s="17">
        <v>0.167983671039652</v>
      </c>
      <c r="AC9" s="17"/>
      <c r="AD9" s="17">
        <v>0.30043453747740001</v>
      </c>
    </row>
    <row r="10" spans="2:30" ht="29" x14ac:dyDescent="0.35">
      <c r="B10" s="18" t="s">
        <v>347</v>
      </c>
      <c r="C10" s="17">
        <v>0.43274798181757801</v>
      </c>
      <c r="D10" s="17">
        <v>0.43241648615134598</v>
      </c>
      <c r="E10" s="17">
        <v>0.43751605353845702</v>
      </c>
      <c r="F10" s="17"/>
      <c r="G10" s="17">
        <v>0.40474199633139901</v>
      </c>
      <c r="H10" s="17">
        <v>0.44483399261843898</v>
      </c>
      <c r="I10" s="17">
        <v>0.44620170668773401</v>
      </c>
      <c r="J10" s="17"/>
      <c r="K10" s="17">
        <v>0.41424679389393299</v>
      </c>
      <c r="L10" s="17">
        <v>0.55237915311810604</v>
      </c>
      <c r="M10" s="17">
        <v>0.39190411163523697</v>
      </c>
      <c r="N10" s="17">
        <v>0.36376404368221199</v>
      </c>
      <c r="O10" s="17">
        <v>0.38668751421640302</v>
      </c>
      <c r="P10" s="17">
        <v>0.37673462536009</v>
      </c>
      <c r="Q10" s="17">
        <v>0.383846302897761</v>
      </c>
      <c r="R10" s="17">
        <v>0.52841169435556001</v>
      </c>
      <c r="S10" s="17">
        <v>0.42395142547317299</v>
      </c>
      <c r="T10" s="17">
        <v>0.47696558100360098</v>
      </c>
      <c r="U10" s="17">
        <v>0.47178835301621402</v>
      </c>
      <c r="V10" s="17">
        <v>0.46001653120414898</v>
      </c>
      <c r="W10" s="17"/>
      <c r="X10" s="17">
        <v>0.39943181474885697</v>
      </c>
      <c r="Y10" s="17">
        <v>0.457882162262435</v>
      </c>
      <c r="Z10" s="17">
        <v>0.44034486990371102</v>
      </c>
      <c r="AA10" s="17">
        <v>0.29481014926148102</v>
      </c>
      <c r="AB10" s="17">
        <v>0.525468463094107</v>
      </c>
      <c r="AC10" s="17"/>
      <c r="AD10" s="17">
        <v>0.41613593228759199</v>
      </c>
    </row>
    <row r="11" spans="2:30" x14ac:dyDescent="0.35">
      <c r="B11" s="18" t="s">
        <v>348</v>
      </c>
      <c r="C11" s="17">
        <v>0.151489147754062</v>
      </c>
      <c r="D11" s="17">
        <v>0.157241451303852</v>
      </c>
      <c r="E11" s="17">
        <v>0.146851824198305</v>
      </c>
      <c r="F11" s="17"/>
      <c r="G11" s="17">
        <v>0.192064381631813</v>
      </c>
      <c r="H11" s="17">
        <v>0.161795934749492</v>
      </c>
      <c r="I11" s="17">
        <v>0.106225396078779</v>
      </c>
      <c r="J11" s="17"/>
      <c r="K11" s="17">
        <v>0.13319862952422201</v>
      </c>
      <c r="L11" s="17">
        <v>0.171013200778214</v>
      </c>
      <c r="M11" s="17">
        <v>0.14723839880574899</v>
      </c>
      <c r="N11" s="17">
        <v>8.4352616312060397E-2</v>
      </c>
      <c r="O11" s="17">
        <v>0.145138504836857</v>
      </c>
      <c r="P11" s="17">
        <v>0.20068913894381901</v>
      </c>
      <c r="Q11" s="17">
        <v>0.21608943108921599</v>
      </c>
      <c r="R11" s="17">
        <v>0.16372698435303901</v>
      </c>
      <c r="S11" s="17">
        <v>0.16961834259922201</v>
      </c>
      <c r="T11" s="17">
        <v>9.8678528194231604E-2</v>
      </c>
      <c r="U11" s="17">
        <v>0.10829744149313</v>
      </c>
      <c r="V11" s="17">
        <v>0.15979758801993299</v>
      </c>
      <c r="W11" s="17"/>
      <c r="X11" s="17">
        <v>0.15890606928117201</v>
      </c>
      <c r="Y11" s="17">
        <v>0.16139666524405899</v>
      </c>
      <c r="Z11" s="17">
        <v>0.101639978956935</v>
      </c>
      <c r="AA11" s="17">
        <v>0.155048161030543</v>
      </c>
      <c r="AB11" s="17">
        <v>0.167983671039652</v>
      </c>
      <c r="AC11" s="17"/>
      <c r="AD11" s="17">
        <v>0.16502083969745299</v>
      </c>
    </row>
    <row r="12" spans="2:30" ht="29" x14ac:dyDescent="0.35">
      <c r="B12" s="18" t="s">
        <v>349</v>
      </c>
      <c r="C12" s="17">
        <v>3.5120790606717099E-2</v>
      </c>
      <c r="D12" s="17">
        <v>3.1021026485461799E-2</v>
      </c>
      <c r="E12" s="17">
        <v>4.0271890569757399E-2</v>
      </c>
      <c r="F12" s="17"/>
      <c r="G12" s="17">
        <v>2.654950054359E-2</v>
      </c>
      <c r="H12" s="17">
        <v>4.46920479081803E-2</v>
      </c>
      <c r="I12" s="17">
        <v>3.3797763321097303E-2</v>
      </c>
      <c r="J12" s="17"/>
      <c r="K12" s="17">
        <v>6.0039170776645501E-2</v>
      </c>
      <c r="L12" s="17">
        <v>3.0846723140838E-2</v>
      </c>
      <c r="M12" s="17">
        <v>5.5140227842876199E-2</v>
      </c>
      <c r="N12" s="17">
        <v>5.5002052529189903E-2</v>
      </c>
      <c r="O12" s="17">
        <v>4.4094709667497303E-2</v>
      </c>
      <c r="P12" s="17">
        <v>1.91125221562186E-2</v>
      </c>
      <c r="Q12" s="17">
        <v>2.3020205271701101E-2</v>
      </c>
      <c r="R12" s="17">
        <v>0</v>
      </c>
      <c r="S12" s="17">
        <v>3.8976099798320202E-2</v>
      </c>
      <c r="T12" s="17">
        <v>0</v>
      </c>
      <c r="U12" s="17">
        <v>2.2135649683268199E-2</v>
      </c>
      <c r="V12" s="17">
        <v>3.43588818606336E-2</v>
      </c>
      <c r="W12" s="17"/>
      <c r="X12" s="17">
        <v>4.5057348744554401E-2</v>
      </c>
      <c r="Y12" s="17">
        <v>2.6736777155171899E-2</v>
      </c>
      <c r="Z12" s="17">
        <v>2.8081542461823001E-2</v>
      </c>
      <c r="AA12" s="17">
        <v>6.23929519638265E-2</v>
      </c>
      <c r="AB12" s="17">
        <v>0.13856419482658899</v>
      </c>
      <c r="AC12" s="17"/>
      <c r="AD12" s="17">
        <v>4.4644745610444597E-2</v>
      </c>
    </row>
    <row r="13" spans="2:30" ht="29" x14ac:dyDescent="0.35">
      <c r="B13" s="18" t="s">
        <v>350</v>
      </c>
      <c r="C13" s="17">
        <v>1.9428476146448399E-2</v>
      </c>
      <c r="D13" s="17">
        <v>2.2369993990679699E-2</v>
      </c>
      <c r="E13" s="17">
        <v>1.67537514546388E-2</v>
      </c>
      <c r="F13" s="17"/>
      <c r="G13" s="17">
        <v>2.23621453285873E-2</v>
      </c>
      <c r="H13" s="17">
        <v>2.3326262437641999E-2</v>
      </c>
      <c r="I13" s="17">
        <v>1.3235015329963899E-2</v>
      </c>
      <c r="J13" s="17"/>
      <c r="K13" s="17">
        <v>1.7500191493187298E-2</v>
      </c>
      <c r="L13" s="17">
        <v>1.5693157586712699E-2</v>
      </c>
      <c r="M13" s="17">
        <v>9.4072595128293808E-3</v>
      </c>
      <c r="N13" s="17">
        <v>1.9163191736938898E-2</v>
      </c>
      <c r="O13" s="17">
        <v>0</v>
      </c>
      <c r="P13" s="17">
        <v>3.28662053313485E-2</v>
      </c>
      <c r="Q13" s="17">
        <v>2.4868644871677399E-2</v>
      </c>
      <c r="R13" s="17">
        <v>0</v>
      </c>
      <c r="S13" s="17">
        <v>1.7006679217962499E-2</v>
      </c>
      <c r="T13" s="17">
        <v>5.7388097747269197E-2</v>
      </c>
      <c r="U13" s="17">
        <v>1.8622240704881599E-2</v>
      </c>
      <c r="V13" s="17">
        <v>0</v>
      </c>
      <c r="W13" s="17"/>
      <c r="X13" s="17">
        <v>4.1699981738376198E-2</v>
      </c>
      <c r="Y13" s="17">
        <v>1.0819011997023099E-2</v>
      </c>
      <c r="Z13" s="17">
        <v>1.31175131521345E-2</v>
      </c>
      <c r="AA13" s="17">
        <v>4.3551197385822998E-2</v>
      </c>
      <c r="AB13" s="17">
        <v>0</v>
      </c>
      <c r="AC13" s="17"/>
      <c r="AD13" s="17">
        <v>2.0543102186130899E-2</v>
      </c>
    </row>
    <row r="14" spans="2:30" x14ac:dyDescent="0.35">
      <c r="B14" s="18" t="s">
        <v>50</v>
      </c>
      <c r="C14" s="19">
        <v>4.6024219871122998E-2</v>
      </c>
      <c r="D14" s="19">
        <v>4.5736528137979099E-2</v>
      </c>
      <c r="E14" s="19">
        <v>4.7382373931855799E-2</v>
      </c>
      <c r="F14" s="19"/>
      <c r="G14" s="19">
        <v>4.7312275400727202E-2</v>
      </c>
      <c r="H14" s="19">
        <v>4.58412470905512E-2</v>
      </c>
      <c r="I14" s="19">
        <v>4.5059980599353802E-2</v>
      </c>
      <c r="J14" s="19"/>
      <c r="K14" s="19">
        <v>3.8510246537038197E-2</v>
      </c>
      <c r="L14" s="19">
        <v>4.6135169608217001E-2</v>
      </c>
      <c r="M14" s="19">
        <v>5.8317265280515798E-2</v>
      </c>
      <c r="N14" s="19">
        <v>8.6056323417890296E-2</v>
      </c>
      <c r="O14" s="19">
        <v>6.9658839358697294E-2</v>
      </c>
      <c r="P14" s="19">
        <v>1.7124288194166101E-2</v>
      </c>
      <c r="Q14" s="19">
        <v>5.6893064898968497E-2</v>
      </c>
      <c r="R14" s="19">
        <v>0</v>
      </c>
      <c r="S14" s="19">
        <v>4.4597300012179701E-2</v>
      </c>
      <c r="T14" s="19">
        <v>4.58161299635714E-2</v>
      </c>
      <c r="U14" s="19">
        <v>1.8258968007679101E-2</v>
      </c>
      <c r="V14" s="19">
        <v>3.78806277103007E-2</v>
      </c>
      <c r="W14" s="19"/>
      <c r="X14" s="19">
        <v>6.5736654329045005E-2</v>
      </c>
      <c r="Y14" s="19">
        <v>3.8489509557945799E-2</v>
      </c>
      <c r="Z14" s="19">
        <v>3.8576063823254299E-2</v>
      </c>
      <c r="AA14" s="19">
        <v>5.5404982932778402E-2</v>
      </c>
      <c r="AB14" s="19">
        <v>0</v>
      </c>
      <c r="AC14" s="19"/>
      <c r="AD14" s="19">
        <v>5.3220842740979601E-2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0.333489713925057</v>
      </c>
      <c r="D9" s="17">
        <v>0.36367970835373797</v>
      </c>
      <c r="E9" s="17">
        <v>0.29005165958890899</v>
      </c>
      <c r="F9" s="17"/>
      <c r="G9" s="17">
        <v>0.31858674372858298</v>
      </c>
      <c r="H9" s="17">
        <v>0.30529524370708999</v>
      </c>
      <c r="I9" s="17">
        <v>0.37272903134158097</v>
      </c>
      <c r="J9" s="17"/>
      <c r="K9" s="17">
        <v>0.35204003476656498</v>
      </c>
      <c r="L9" s="17">
        <v>0.291649088539429</v>
      </c>
      <c r="M9" s="17">
        <v>0.29837415325246203</v>
      </c>
      <c r="N9" s="17">
        <v>0.29304481668078403</v>
      </c>
      <c r="O9" s="17">
        <v>0.31121582706997503</v>
      </c>
      <c r="P9" s="17">
        <v>0.36299349938709902</v>
      </c>
      <c r="Q9" s="17">
        <v>0.38158400659075098</v>
      </c>
      <c r="R9" s="17">
        <v>0.34859399111845402</v>
      </c>
      <c r="S9" s="17">
        <v>0.31119134364074802</v>
      </c>
      <c r="T9" s="17">
        <v>0.36464485699785298</v>
      </c>
      <c r="U9" s="17">
        <v>0.41982819927774001</v>
      </c>
      <c r="V9" s="17">
        <v>0.32042678400039998</v>
      </c>
      <c r="W9" s="17"/>
      <c r="X9" s="17">
        <v>0.303835263746152</v>
      </c>
      <c r="Y9" s="17">
        <v>0.33959997716703599</v>
      </c>
      <c r="Z9" s="17">
        <v>0.35574502989185203</v>
      </c>
      <c r="AA9" s="17">
        <v>0.36455119823366899</v>
      </c>
      <c r="AB9" s="17">
        <v>0.309304680422747</v>
      </c>
      <c r="AC9" s="17"/>
      <c r="AD9" s="17">
        <v>0.317347461020066</v>
      </c>
    </row>
    <row r="10" spans="2:30" ht="29" x14ac:dyDescent="0.35">
      <c r="B10" s="18" t="s">
        <v>347</v>
      </c>
      <c r="C10" s="17">
        <v>0.421697124578647</v>
      </c>
      <c r="D10" s="17">
        <v>0.40128730964916198</v>
      </c>
      <c r="E10" s="17">
        <v>0.44916244943306999</v>
      </c>
      <c r="F10" s="17"/>
      <c r="G10" s="17">
        <v>0.43269448428249702</v>
      </c>
      <c r="H10" s="17">
        <v>0.42790509120911302</v>
      </c>
      <c r="I10" s="17">
        <v>0.40626558861718398</v>
      </c>
      <c r="J10" s="17"/>
      <c r="K10" s="17">
        <v>0.40827160581925798</v>
      </c>
      <c r="L10" s="17">
        <v>0.43303936915524599</v>
      </c>
      <c r="M10" s="17">
        <v>0.47270129627540503</v>
      </c>
      <c r="N10" s="17">
        <v>0.45873176024447099</v>
      </c>
      <c r="O10" s="17">
        <v>0.38302576932348797</v>
      </c>
      <c r="P10" s="17">
        <v>0.43631736166908203</v>
      </c>
      <c r="Q10" s="17">
        <v>0.29780129146219397</v>
      </c>
      <c r="R10" s="17">
        <v>0.44738845012262402</v>
      </c>
      <c r="S10" s="17">
        <v>0.45189144790141</v>
      </c>
      <c r="T10" s="17">
        <v>0.44366619903590998</v>
      </c>
      <c r="U10" s="17">
        <v>0.42478365140834101</v>
      </c>
      <c r="V10" s="17">
        <v>0.380127488720792</v>
      </c>
      <c r="W10" s="17"/>
      <c r="X10" s="17">
        <v>0.422055182330763</v>
      </c>
      <c r="Y10" s="17">
        <v>0.43654004565062099</v>
      </c>
      <c r="Z10" s="17">
        <v>0.39709230700574899</v>
      </c>
      <c r="AA10" s="17">
        <v>0.31918816431131802</v>
      </c>
      <c r="AB10" s="17">
        <v>0.55213112475066395</v>
      </c>
      <c r="AC10" s="17"/>
      <c r="AD10" s="17">
        <v>0.42386704048199803</v>
      </c>
    </row>
    <row r="11" spans="2:30" x14ac:dyDescent="0.35">
      <c r="B11" s="18" t="s">
        <v>348</v>
      </c>
      <c r="C11" s="17">
        <v>0.13361566264949101</v>
      </c>
      <c r="D11" s="17">
        <v>0.114243732104643</v>
      </c>
      <c r="E11" s="17">
        <v>0.15721544524468301</v>
      </c>
      <c r="F11" s="17"/>
      <c r="G11" s="17">
        <v>0.126522208460253</v>
      </c>
      <c r="H11" s="17">
        <v>0.15733988713431099</v>
      </c>
      <c r="I11" s="17">
        <v>0.11787940909634299</v>
      </c>
      <c r="J11" s="17"/>
      <c r="K11" s="17">
        <v>0.13313737639905099</v>
      </c>
      <c r="L11" s="17">
        <v>0.14206933055357901</v>
      </c>
      <c r="M11" s="17">
        <v>0.12935278842457901</v>
      </c>
      <c r="N11" s="17">
        <v>0.14113145216447301</v>
      </c>
      <c r="O11" s="17">
        <v>0.167948702274726</v>
      </c>
      <c r="P11" s="17">
        <v>0.13230116783690499</v>
      </c>
      <c r="Q11" s="17">
        <v>0.15862525004903599</v>
      </c>
      <c r="R11" s="17">
        <v>0.111372583733073</v>
      </c>
      <c r="S11" s="17">
        <v>0.100146920006638</v>
      </c>
      <c r="T11" s="17">
        <v>0.13065886683456701</v>
      </c>
      <c r="U11" s="17">
        <v>0.100247972593679</v>
      </c>
      <c r="V11" s="17">
        <v>0.150406453406423</v>
      </c>
      <c r="W11" s="17"/>
      <c r="X11" s="17">
        <v>0.141605544776055</v>
      </c>
      <c r="Y11" s="17">
        <v>0.137689324261178</v>
      </c>
      <c r="Z11" s="17">
        <v>0.11209987598843001</v>
      </c>
      <c r="AA11" s="17">
        <v>0.110268410233835</v>
      </c>
      <c r="AB11" s="17">
        <v>0.13856419482658899</v>
      </c>
      <c r="AC11" s="17"/>
      <c r="AD11" s="17">
        <v>0.134877055511435</v>
      </c>
    </row>
    <row r="12" spans="2:30" ht="29" x14ac:dyDescent="0.35">
      <c r="B12" s="18" t="s">
        <v>349</v>
      </c>
      <c r="C12" s="17">
        <v>4.8252727787538197E-2</v>
      </c>
      <c r="D12" s="17">
        <v>5.4832489564201399E-2</v>
      </c>
      <c r="E12" s="17">
        <v>4.2379435099071099E-2</v>
      </c>
      <c r="F12" s="17"/>
      <c r="G12" s="17">
        <v>5.82750874816578E-2</v>
      </c>
      <c r="H12" s="17">
        <v>4.3502958267929902E-2</v>
      </c>
      <c r="I12" s="17">
        <v>4.3831503924645597E-2</v>
      </c>
      <c r="J12" s="17"/>
      <c r="K12" s="17">
        <v>4.5372379688792902E-2</v>
      </c>
      <c r="L12" s="17">
        <v>5.4292860451420802E-2</v>
      </c>
      <c r="M12" s="17">
        <v>3.01502450864061E-2</v>
      </c>
      <c r="N12" s="17">
        <v>5.3793625486913001E-2</v>
      </c>
      <c r="O12" s="17">
        <v>6.2691199623690699E-2</v>
      </c>
      <c r="P12" s="17">
        <v>3.98356949371882E-2</v>
      </c>
      <c r="Q12" s="17">
        <v>8.26047764201219E-2</v>
      </c>
      <c r="R12" s="17">
        <v>5.1700833555653899E-2</v>
      </c>
      <c r="S12" s="17">
        <v>4.9919181458238503E-2</v>
      </c>
      <c r="T12" s="17">
        <v>1.6478927272078898E-2</v>
      </c>
      <c r="U12" s="17">
        <v>0</v>
      </c>
      <c r="V12" s="17">
        <v>0.111158646162084</v>
      </c>
      <c r="W12" s="17"/>
      <c r="X12" s="17">
        <v>5.1559854088593003E-2</v>
      </c>
      <c r="Y12" s="17">
        <v>3.9808837426834297E-2</v>
      </c>
      <c r="Z12" s="17">
        <v>5.4312038500394302E-2</v>
      </c>
      <c r="AA12" s="17">
        <v>0.11389760221855599</v>
      </c>
      <c r="AB12" s="17">
        <v>0</v>
      </c>
      <c r="AC12" s="17"/>
      <c r="AD12" s="17">
        <v>5.4783674519087701E-2</v>
      </c>
    </row>
    <row r="13" spans="2:30" ht="29" x14ac:dyDescent="0.35">
      <c r="B13" s="18" t="s">
        <v>350</v>
      </c>
      <c r="C13" s="17">
        <v>1.39808942962951E-2</v>
      </c>
      <c r="D13" s="17">
        <v>1.24035395146393E-2</v>
      </c>
      <c r="E13" s="17">
        <v>1.5973460938894901E-2</v>
      </c>
      <c r="F13" s="17"/>
      <c r="G13" s="17">
        <v>1.15809005688229E-2</v>
      </c>
      <c r="H13" s="17">
        <v>1.9095573717908099E-2</v>
      </c>
      <c r="I13" s="17">
        <v>1.13547526616438E-2</v>
      </c>
      <c r="J13" s="17"/>
      <c r="K13" s="17">
        <v>1.7500191493187298E-2</v>
      </c>
      <c r="L13" s="17">
        <v>0</v>
      </c>
      <c r="M13" s="17">
        <v>2.2724315357142099E-2</v>
      </c>
      <c r="N13" s="17">
        <v>0</v>
      </c>
      <c r="O13" s="17">
        <v>1.35462681656764E-2</v>
      </c>
      <c r="P13" s="17">
        <v>0</v>
      </c>
      <c r="Q13" s="17">
        <v>3.3723326472172403E-2</v>
      </c>
      <c r="R13" s="17">
        <v>2.0472070735097499E-2</v>
      </c>
      <c r="S13" s="17">
        <v>3.32676901605179E-2</v>
      </c>
      <c r="T13" s="17">
        <v>1.5213947168099E-2</v>
      </c>
      <c r="U13" s="17">
        <v>0</v>
      </c>
      <c r="V13" s="17">
        <v>0</v>
      </c>
      <c r="W13" s="17"/>
      <c r="X13" s="17">
        <v>1.6717035694093101E-2</v>
      </c>
      <c r="Y13" s="17">
        <v>9.0468856026176304E-3</v>
      </c>
      <c r="Z13" s="17">
        <v>1.49820280900731E-2</v>
      </c>
      <c r="AA13" s="17">
        <v>5.9364389741446498E-2</v>
      </c>
      <c r="AB13" s="17">
        <v>0</v>
      </c>
      <c r="AC13" s="17"/>
      <c r="AD13" s="17">
        <v>1.8119902149859101E-2</v>
      </c>
    </row>
    <row r="14" spans="2:30" x14ac:dyDescent="0.35">
      <c r="B14" s="18" t="s">
        <v>50</v>
      </c>
      <c r="C14" s="19">
        <v>4.8963876762971301E-2</v>
      </c>
      <c r="D14" s="19">
        <v>5.3553220813616402E-2</v>
      </c>
      <c r="E14" s="19">
        <v>4.5217549695371298E-2</v>
      </c>
      <c r="F14" s="19"/>
      <c r="G14" s="19">
        <v>5.2340575478186803E-2</v>
      </c>
      <c r="H14" s="19">
        <v>4.6861245963647602E-2</v>
      </c>
      <c r="I14" s="19">
        <v>4.7939714358602399E-2</v>
      </c>
      <c r="J14" s="19"/>
      <c r="K14" s="19">
        <v>4.3678411833145699E-2</v>
      </c>
      <c r="L14" s="19">
        <v>7.8949351300326098E-2</v>
      </c>
      <c r="M14" s="19">
        <v>4.6697201604005797E-2</v>
      </c>
      <c r="N14" s="19">
        <v>5.3298345423359997E-2</v>
      </c>
      <c r="O14" s="19">
        <v>6.1572233542444399E-2</v>
      </c>
      <c r="P14" s="19">
        <v>2.85522761697263E-2</v>
      </c>
      <c r="Q14" s="19">
        <v>4.5661349005725597E-2</v>
      </c>
      <c r="R14" s="19">
        <v>2.0472070735097499E-2</v>
      </c>
      <c r="S14" s="19">
        <v>5.3583416832447002E-2</v>
      </c>
      <c r="T14" s="19">
        <v>2.9337202691492498E-2</v>
      </c>
      <c r="U14" s="19">
        <v>5.51401767202397E-2</v>
      </c>
      <c r="V14" s="19">
        <v>3.78806277103007E-2</v>
      </c>
      <c r="W14" s="19"/>
      <c r="X14" s="19">
        <v>6.4227119364343901E-2</v>
      </c>
      <c r="Y14" s="19">
        <v>3.73149298917127E-2</v>
      </c>
      <c r="Z14" s="19">
        <v>6.5768720523501606E-2</v>
      </c>
      <c r="AA14" s="19">
        <v>3.2730235261174398E-2</v>
      </c>
      <c r="AB14" s="19">
        <v>0</v>
      </c>
      <c r="AC14" s="19"/>
      <c r="AD14" s="19">
        <v>5.1004866317554902E-2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0.40069351367105799</v>
      </c>
      <c r="D9" s="17">
        <v>0.37328263701502601</v>
      </c>
      <c r="E9" s="17">
        <v>0.42185194080329402</v>
      </c>
      <c r="F9" s="17"/>
      <c r="G9" s="17">
        <v>0.38739961026564601</v>
      </c>
      <c r="H9" s="17">
        <v>0.37073560407997402</v>
      </c>
      <c r="I9" s="17">
        <v>0.44015030277254003</v>
      </c>
      <c r="J9" s="17"/>
      <c r="K9" s="17">
        <v>0.41125860859823699</v>
      </c>
      <c r="L9" s="17">
        <v>0.32656193043924397</v>
      </c>
      <c r="M9" s="17">
        <v>0.42574385632733203</v>
      </c>
      <c r="N9" s="17">
        <v>0.40763053644873098</v>
      </c>
      <c r="O9" s="17">
        <v>0.38114417724502803</v>
      </c>
      <c r="P9" s="17">
        <v>0.42198204721485599</v>
      </c>
      <c r="Q9" s="17">
        <v>0.34109994883116701</v>
      </c>
      <c r="R9" s="17">
        <v>0.466057596961369</v>
      </c>
      <c r="S9" s="17">
        <v>0.40727513658193698</v>
      </c>
      <c r="T9" s="17">
        <v>0.42747758556239801</v>
      </c>
      <c r="U9" s="17">
        <v>0.499229131226195</v>
      </c>
      <c r="V9" s="17">
        <v>0.40671388415562698</v>
      </c>
      <c r="W9" s="17"/>
      <c r="X9" s="17">
        <v>0.340424683932881</v>
      </c>
      <c r="Y9" s="17">
        <v>0.40304009558850501</v>
      </c>
      <c r="Z9" s="17">
        <v>0.451395264422914</v>
      </c>
      <c r="AA9" s="17">
        <v>0.39783917318656797</v>
      </c>
      <c r="AB9" s="17">
        <v>0.306547865866241</v>
      </c>
      <c r="AC9" s="17"/>
      <c r="AD9" s="17">
        <v>0.40814501235635298</v>
      </c>
    </row>
    <row r="10" spans="2:30" ht="29" x14ac:dyDescent="0.35">
      <c r="B10" s="18" t="s">
        <v>347</v>
      </c>
      <c r="C10" s="17">
        <v>0.35862007304990401</v>
      </c>
      <c r="D10" s="17">
        <v>0.365770359703881</v>
      </c>
      <c r="E10" s="17">
        <v>0.355443038552131</v>
      </c>
      <c r="F10" s="17"/>
      <c r="G10" s="17">
        <v>0.36513095802339901</v>
      </c>
      <c r="H10" s="17">
        <v>0.379653643875067</v>
      </c>
      <c r="I10" s="17">
        <v>0.33340197414169498</v>
      </c>
      <c r="J10" s="17"/>
      <c r="K10" s="17">
        <v>0.329462221442125</v>
      </c>
      <c r="L10" s="17">
        <v>0.48667162386208401</v>
      </c>
      <c r="M10" s="17">
        <v>0.31229423353431301</v>
      </c>
      <c r="N10" s="17">
        <v>0.25783378916897798</v>
      </c>
      <c r="O10" s="17">
        <v>0.37796274320881601</v>
      </c>
      <c r="P10" s="17">
        <v>0.37792060805251698</v>
      </c>
      <c r="Q10" s="17">
        <v>0.36387509893571202</v>
      </c>
      <c r="R10" s="17">
        <v>0.25462749735101498</v>
      </c>
      <c r="S10" s="17">
        <v>0.408859805387432</v>
      </c>
      <c r="T10" s="17">
        <v>0.326397300404831</v>
      </c>
      <c r="U10" s="17">
        <v>0.34204642874292801</v>
      </c>
      <c r="V10" s="17">
        <v>0.284449253952056</v>
      </c>
      <c r="W10" s="17"/>
      <c r="X10" s="17">
        <v>0.35900669956766301</v>
      </c>
      <c r="Y10" s="17">
        <v>0.36655274641443503</v>
      </c>
      <c r="Z10" s="17">
        <v>0.34156643517455698</v>
      </c>
      <c r="AA10" s="17">
        <v>0.35698633158759102</v>
      </c>
      <c r="AB10" s="17">
        <v>0.47392423818141299</v>
      </c>
      <c r="AC10" s="17"/>
      <c r="AD10" s="17">
        <v>0.33336746479322099</v>
      </c>
    </row>
    <row r="11" spans="2:30" x14ac:dyDescent="0.35">
      <c r="B11" s="18" t="s">
        <v>348</v>
      </c>
      <c r="C11" s="17">
        <v>0.13520622537306601</v>
      </c>
      <c r="D11" s="17">
        <v>0.14397336664222199</v>
      </c>
      <c r="E11" s="17">
        <v>0.126999316031564</v>
      </c>
      <c r="F11" s="17"/>
      <c r="G11" s="17">
        <v>0.120861142666049</v>
      </c>
      <c r="H11" s="17">
        <v>0.15886634118311699</v>
      </c>
      <c r="I11" s="17">
        <v>0.12591232455649901</v>
      </c>
      <c r="J11" s="17"/>
      <c r="K11" s="17">
        <v>0.13411496318785199</v>
      </c>
      <c r="L11" s="17">
        <v>0.108356686430934</v>
      </c>
      <c r="M11" s="17">
        <v>0.157394404613243</v>
      </c>
      <c r="N11" s="17">
        <v>0.11646675418793399</v>
      </c>
      <c r="O11" s="17">
        <v>0.120291391272936</v>
      </c>
      <c r="P11" s="17">
        <v>0.15156948763869599</v>
      </c>
      <c r="Q11" s="17">
        <v>0.18953673055046399</v>
      </c>
      <c r="R11" s="17">
        <v>0.18391799990687099</v>
      </c>
      <c r="S11" s="17">
        <v>6.5733540883960898E-2</v>
      </c>
      <c r="T11" s="17">
        <v>0.17128057310959999</v>
      </c>
      <c r="U11" s="17">
        <v>0.103584263310638</v>
      </c>
      <c r="V11" s="17">
        <v>0.23659735232138299</v>
      </c>
      <c r="W11" s="17"/>
      <c r="X11" s="17">
        <v>0.148273871820952</v>
      </c>
      <c r="Y11" s="17">
        <v>0.138930528431643</v>
      </c>
      <c r="Z11" s="17">
        <v>0.11601723103818801</v>
      </c>
      <c r="AA11" s="17">
        <v>0.186488998116523</v>
      </c>
      <c r="AB11" s="17">
        <v>0.21952789595234601</v>
      </c>
      <c r="AC11" s="17"/>
      <c r="AD11" s="17">
        <v>0.143588443761722</v>
      </c>
    </row>
    <row r="12" spans="2:30" ht="29" x14ac:dyDescent="0.35">
      <c r="B12" s="18" t="s">
        <v>349</v>
      </c>
      <c r="C12" s="17">
        <v>3.8056015568202602E-2</v>
      </c>
      <c r="D12" s="17">
        <v>3.7070717297675498E-2</v>
      </c>
      <c r="E12" s="17">
        <v>3.9971610769516303E-2</v>
      </c>
      <c r="F12" s="17"/>
      <c r="G12" s="17">
        <v>3.2337039109994303E-2</v>
      </c>
      <c r="H12" s="17">
        <v>4.0000166788599301E-2</v>
      </c>
      <c r="I12" s="17">
        <v>4.1288702670966203E-2</v>
      </c>
      <c r="J12" s="17"/>
      <c r="K12" s="17">
        <v>6.5755414613933805E-2</v>
      </c>
      <c r="L12" s="17">
        <v>2.3372395837093701E-2</v>
      </c>
      <c r="M12" s="17">
        <v>3.4112904653536801E-2</v>
      </c>
      <c r="N12" s="17">
        <v>3.4630433749974099E-2</v>
      </c>
      <c r="O12" s="17">
        <v>4.8336262377052901E-2</v>
      </c>
      <c r="P12" s="17">
        <v>2.8708073815298701E-2</v>
      </c>
      <c r="Q12" s="17">
        <v>5.7510565226887703E-2</v>
      </c>
      <c r="R12" s="17">
        <v>2.4818630817065899E-2</v>
      </c>
      <c r="S12" s="17">
        <v>3.3834352891848697E-2</v>
      </c>
      <c r="T12" s="17">
        <v>2.8050895055776699E-2</v>
      </c>
      <c r="U12" s="17">
        <v>1.8622240704881599E-2</v>
      </c>
      <c r="V12" s="17">
        <v>3.43588818606336E-2</v>
      </c>
      <c r="W12" s="17"/>
      <c r="X12" s="17">
        <v>5.0430586376394401E-2</v>
      </c>
      <c r="Y12" s="17">
        <v>3.2558473380962197E-2</v>
      </c>
      <c r="Z12" s="17">
        <v>4.1108783763936799E-2</v>
      </c>
      <c r="AA12" s="17">
        <v>3.8130436688900697E-2</v>
      </c>
      <c r="AB12" s="17">
        <v>0</v>
      </c>
      <c r="AC12" s="17"/>
      <c r="AD12" s="17">
        <v>4.2303092001726397E-2</v>
      </c>
    </row>
    <row r="13" spans="2:30" ht="29" x14ac:dyDescent="0.35">
      <c r="B13" s="18" t="s">
        <v>350</v>
      </c>
      <c r="C13" s="17">
        <v>1.8907028163088001E-2</v>
      </c>
      <c r="D13" s="17">
        <v>2.53084733936066E-2</v>
      </c>
      <c r="E13" s="17">
        <v>1.2551369812341799E-2</v>
      </c>
      <c r="F13" s="17"/>
      <c r="G13" s="17">
        <v>2.8389057127493601E-2</v>
      </c>
      <c r="H13" s="17">
        <v>1.6848591032176799E-2</v>
      </c>
      <c r="I13" s="17">
        <v>1.24679472820673E-2</v>
      </c>
      <c r="J13" s="17"/>
      <c r="K13" s="17">
        <v>2.4971367105807399E-2</v>
      </c>
      <c r="L13" s="17">
        <v>8.90219382242796E-3</v>
      </c>
      <c r="M13" s="17">
        <v>1.2352822570353699E-2</v>
      </c>
      <c r="N13" s="17">
        <v>5.8342632573891301E-2</v>
      </c>
      <c r="O13" s="17">
        <v>2.9968633685179599E-2</v>
      </c>
      <c r="P13" s="17">
        <v>9.4397540135076393E-3</v>
      </c>
      <c r="Q13" s="17">
        <v>1.216358885511E-2</v>
      </c>
      <c r="R13" s="17">
        <v>4.5759644146612898E-2</v>
      </c>
      <c r="S13" s="17">
        <v>8.0205623976951808E-3</v>
      </c>
      <c r="T13" s="17">
        <v>1.6478927272078898E-2</v>
      </c>
      <c r="U13" s="17">
        <v>0</v>
      </c>
      <c r="V13" s="17">
        <v>0</v>
      </c>
      <c r="W13" s="17"/>
      <c r="X13" s="17">
        <v>2.9826878593947601E-2</v>
      </c>
      <c r="Y13" s="17">
        <v>1.8414213446854701E-2</v>
      </c>
      <c r="Z13" s="17">
        <v>1.55757487971823E-2</v>
      </c>
      <c r="AA13" s="17">
        <v>0</v>
      </c>
      <c r="AB13" s="17">
        <v>0</v>
      </c>
      <c r="AC13" s="17"/>
      <c r="AD13" s="17">
        <v>1.9905863366516001E-2</v>
      </c>
    </row>
    <row r="14" spans="2:30" x14ac:dyDescent="0.35">
      <c r="B14" s="18" t="s">
        <v>50</v>
      </c>
      <c r="C14" s="19">
        <v>4.85171441746809E-2</v>
      </c>
      <c r="D14" s="19">
        <v>5.4594445947589602E-2</v>
      </c>
      <c r="E14" s="19">
        <v>4.3182724031153301E-2</v>
      </c>
      <c r="F14" s="19"/>
      <c r="G14" s="19">
        <v>6.5882192807418E-2</v>
      </c>
      <c r="H14" s="19">
        <v>3.3895653041066197E-2</v>
      </c>
      <c r="I14" s="19">
        <v>4.6778748576232702E-2</v>
      </c>
      <c r="J14" s="19"/>
      <c r="K14" s="19">
        <v>3.4437425052045702E-2</v>
      </c>
      <c r="L14" s="19">
        <v>4.6135169608217001E-2</v>
      </c>
      <c r="M14" s="19">
        <v>5.8101778301221499E-2</v>
      </c>
      <c r="N14" s="19">
        <v>0.12509585387049199</v>
      </c>
      <c r="O14" s="19">
        <v>4.2296792210988199E-2</v>
      </c>
      <c r="P14" s="19">
        <v>1.03800292651251E-2</v>
      </c>
      <c r="Q14" s="19">
        <v>3.5814067600659701E-2</v>
      </c>
      <c r="R14" s="19">
        <v>2.4818630817065899E-2</v>
      </c>
      <c r="S14" s="19">
        <v>7.6276601857126897E-2</v>
      </c>
      <c r="T14" s="19">
        <v>3.03147185953151E-2</v>
      </c>
      <c r="U14" s="19">
        <v>3.6517936015358098E-2</v>
      </c>
      <c r="V14" s="19">
        <v>3.78806277103007E-2</v>
      </c>
      <c r="W14" s="19"/>
      <c r="X14" s="19">
        <v>7.2037279708161095E-2</v>
      </c>
      <c r="Y14" s="19">
        <v>4.0503942737600399E-2</v>
      </c>
      <c r="Z14" s="19">
        <v>3.4336536803221997E-2</v>
      </c>
      <c r="AA14" s="19">
        <v>2.0555060420416701E-2</v>
      </c>
      <c r="AB14" s="19">
        <v>0</v>
      </c>
      <c r="AC14" s="19"/>
      <c r="AD14" s="19">
        <v>5.26901237204613E-2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0.25266240778788401</v>
      </c>
      <c r="D9" s="17">
        <v>0.25235367301657802</v>
      </c>
      <c r="E9" s="17">
        <v>0.24961351633301099</v>
      </c>
      <c r="F9" s="17"/>
      <c r="G9" s="17">
        <v>0.24739059893840301</v>
      </c>
      <c r="H9" s="17">
        <v>0.23315256416858399</v>
      </c>
      <c r="I9" s="17">
        <v>0.27537815872429999</v>
      </c>
      <c r="J9" s="17"/>
      <c r="K9" s="17">
        <v>0.32377334379669498</v>
      </c>
      <c r="L9" s="17">
        <v>0.16526738329035401</v>
      </c>
      <c r="M9" s="17">
        <v>0.26518583039042698</v>
      </c>
      <c r="N9" s="17">
        <v>0.29890169259958599</v>
      </c>
      <c r="O9" s="17">
        <v>0.29011944674013601</v>
      </c>
      <c r="P9" s="17">
        <v>0.25526071179140403</v>
      </c>
      <c r="Q9" s="17">
        <v>0.22066986205931999</v>
      </c>
      <c r="R9" s="17">
        <v>0.242063757235078</v>
      </c>
      <c r="S9" s="17">
        <v>0.24945498969661001</v>
      </c>
      <c r="T9" s="17">
        <v>0.23253044336242601</v>
      </c>
      <c r="U9" s="17">
        <v>0.200759446902494</v>
      </c>
      <c r="V9" s="17">
        <v>0.29503349074180801</v>
      </c>
      <c r="W9" s="17"/>
      <c r="X9" s="17">
        <v>0.23776849784756501</v>
      </c>
      <c r="Y9" s="17">
        <v>0.240898277509003</v>
      </c>
      <c r="Z9" s="17">
        <v>0.28255125553577798</v>
      </c>
      <c r="AA9" s="17">
        <v>0.33417887976074701</v>
      </c>
      <c r="AB9" s="17">
        <v>0.47728835146239901</v>
      </c>
      <c r="AC9" s="17"/>
      <c r="AD9" s="17">
        <v>0.25090432687312098</v>
      </c>
    </row>
    <row r="10" spans="2:30" ht="29" x14ac:dyDescent="0.35">
      <c r="B10" s="18" t="s">
        <v>347</v>
      </c>
      <c r="C10" s="17">
        <v>0.43044819338495299</v>
      </c>
      <c r="D10" s="17">
        <v>0.407632784540367</v>
      </c>
      <c r="E10" s="17">
        <v>0.456864468352701</v>
      </c>
      <c r="F10" s="17"/>
      <c r="G10" s="17">
        <v>0.45174778100076102</v>
      </c>
      <c r="H10" s="17">
        <v>0.42161597605686602</v>
      </c>
      <c r="I10" s="17">
        <v>0.41988293860951098</v>
      </c>
      <c r="J10" s="17"/>
      <c r="K10" s="17">
        <v>0.42765493754864398</v>
      </c>
      <c r="L10" s="17">
        <v>0.46077821342414199</v>
      </c>
      <c r="M10" s="17">
        <v>0.41554688882007801</v>
      </c>
      <c r="N10" s="17">
        <v>0.39943662851795803</v>
      </c>
      <c r="O10" s="17">
        <v>0.42747632904180799</v>
      </c>
      <c r="P10" s="17">
        <v>0.43904805829017102</v>
      </c>
      <c r="Q10" s="17">
        <v>0.41358121149336002</v>
      </c>
      <c r="R10" s="17">
        <v>0.45539733558731299</v>
      </c>
      <c r="S10" s="17">
        <v>0.40467384393957301</v>
      </c>
      <c r="T10" s="17">
        <v>0.45198178957032797</v>
      </c>
      <c r="U10" s="17">
        <v>0.48568863140225998</v>
      </c>
      <c r="V10" s="17">
        <v>0.38889307906799397</v>
      </c>
      <c r="W10" s="17"/>
      <c r="X10" s="17">
        <v>0.41560818667152899</v>
      </c>
      <c r="Y10" s="17">
        <v>0.460579217182086</v>
      </c>
      <c r="Z10" s="17">
        <v>0.39217520483115897</v>
      </c>
      <c r="AA10" s="17">
        <v>0.38959079229015903</v>
      </c>
      <c r="AB10" s="17">
        <v>0.30318375258525498</v>
      </c>
      <c r="AC10" s="17"/>
      <c r="AD10" s="17">
        <v>0.40933584811477403</v>
      </c>
    </row>
    <row r="11" spans="2:30" x14ac:dyDescent="0.35">
      <c r="B11" s="18" t="s">
        <v>348</v>
      </c>
      <c r="C11" s="17">
        <v>0.21298508207703801</v>
      </c>
      <c r="D11" s="17">
        <v>0.22713575599730601</v>
      </c>
      <c r="E11" s="17">
        <v>0.19675598400528099</v>
      </c>
      <c r="F11" s="17"/>
      <c r="G11" s="17">
        <v>0.20580023688660501</v>
      </c>
      <c r="H11" s="17">
        <v>0.229355131360307</v>
      </c>
      <c r="I11" s="17">
        <v>0.204142757151524</v>
      </c>
      <c r="J11" s="17"/>
      <c r="K11" s="17">
        <v>0.16024793578140301</v>
      </c>
      <c r="L11" s="17">
        <v>0.25195734916373802</v>
      </c>
      <c r="M11" s="17">
        <v>0.190843401009405</v>
      </c>
      <c r="N11" s="17">
        <v>0.15896642999650501</v>
      </c>
      <c r="O11" s="17">
        <v>0.20738486606855799</v>
      </c>
      <c r="P11" s="17">
        <v>0.24427274841735</v>
      </c>
      <c r="Q11" s="17">
        <v>0.26233471068619602</v>
      </c>
      <c r="R11" s="17">
        <v>0.23196063221393101</v>
      </c>
      <c r="S11" s="17">
        <v>0.227375024856487</v>
      </c>
      <c r="T11" s="17">
        <v>0.22345486719906299</v>
      </c>
      <c r="U11" s="17">
        <v>0.21372219735501899</v>
      </c>
      <c r="V11" s="17">
        <v>0.16703415631781299</v>
      </c>
      <c r="W11" s="17"/>
      <c r="X11" s="17">
        <v>0.21557723582496699</v>
      </c>
      <c r="Y11" s="17">
        <v>0.207001498915139</v>
      </c>
      <c r="Z11" s="17">
        <v>0.228230309696631</v>
      </c>
      <c r="AA11" s="17">
        <v>0.21855346598536801</v>
      </c>
      <c r="AB11" s="17">
        <v>0.21952789595234601</v>
      </c>
      <c r="AC11" s="17"/>
      <c r="AD11" s="17">
        <v>0.22278466444864201</v>
      </c>
    </row>
    <row r="12" spans="2:30" ht="29" x14ac:dyDescent="0.35">
      <c r="B12" s="18" t="s">
        <v>349</v>
      </c>
      <c r="C12" s="17">
        <v>4.39191720561488E-2</v>
      </c>
      <c r="D12" s="17">
        <v>5.1935824562489602E-2</v>
      </c>
      <c r="E12" s="17">
        <v>3.6423004938500203E-2</v>
      </c>
      <c r="F12" s="17"/>
      <c r="G12" s="17">
        <v>3.61689455745259E-2</v>
      </c>
      <c r="H12" s="17">
        <v>5.9651844109666403E-2</v>
      </c>
      <c r="I12" s="17">
        <v>3.6165017823738897E-2</v>
      </c>
      <c r="J12" s="17"/>
      <c r="K12" s="17">
        <v>3.8715576930751401E-2</v>
      </c>
      <c r="L12" s="17">
        <v>4.6879672587441197E-2</v>
      </c>
      <c r="M12" s="17">
        <v>5.1320419600683398E-2</v>
      </c>
      <c r="N12" s="17">
        <v>1.9163191736938898E-2</v>
      </c>
      <c r="O12" s="17">
        <v>3.2722565938511097E-2</v>
      </c>
      <c r="P12" s="17">
        <v>3.03556101893303E-2</v>
      </c>
      <c r="Q12" s="17">
        <v>6.7600148160464599E-2</v>
      </c>
      <c r="R12" s="17">
        <v>4.5759644146612898E-2</v>
      </c>
      <c r="S12" s="17">
        <v>5.1039014425891302E-2</v>
      </c>
      <c r="T12" s="17">
        <v>4.7481750008591603E-2</v>
      </c>
      <c r="U12" s="17">
        <v>1.8622240704881599E-2</v>
      </c>
      <c r="V12" s="17">
        <v>0.111158646162084</v>
      </c>
      <c r="W12" s="17"/>
      <c r="X12" s="17">
        <v>5.82051334866764E-2</v>
      </c>
      <c r="Y12" s="17">
        <v>4.0126799150190101E-2</v>
      </c>
      <c r="Z12" s="17">
        <v>3.0744131763708299E-2</v>
      </c>
      <c r="AA12" s="17">
        <v>5.76768619637264E-2</v>
      </c>
      <c r="AB12" s="17">
        <v>0</v>
      </c>
      <c r="AC12" s="17"/>
      <c r="AD12" s="17">
        <v>4.9062946491487999E-2</v>
      </c>
    </row>
    <row r="13" spans="2:30" ht="29" x14ac:dyDescent="0.35">
      <c r="B13" s="18" t="s">
        <v>350</v>
      </c>
      <c r="C13" s="17">
        <v>8.9743794194805E-3</v>
      </c>
      <c r="D13" s="17">
        <v>1.12985453692912E-2</v>
      </c>
      <c r="E13" s="17">
        <v>6.7151120543098401E-3</v>
      </c>
      <c r="F13" s="17"/>
      <c r="G13" s="17">
        <v>3.2914238356542302E-3</v>
      </c>
      <c r="H13" s="17">
        <v>1.03472364224729E-2</v>
      </c>
      <c r="I13" s="17">
        <v>1.2704652400413701E-2</v>
      </c>
      <c r="J13" s="17"/>
      <c r="K13" s="17">
        <v>1.12094688285046E-2</v>
      </c>
      <c r="L13" s="17">
        <v>1.5288446467379001E-2</v>
      </c>
      <c r="M13" s="17">
        <v>2.0811836210044999E-2</v>
      </c>
      <c r="N13" s="17">
        <v>1.8807822057736599E-2</v>
      </c>
      <c r="O13" s="17">
        <v>0</v>
      </c>
      <c r="P13" s="17">
        <v>1.1243088033111699E-2</v>
      </c>
      <c r="Q13" s="17">
        <v>0</v>
      </c>
      <c r="R13" s="17">
        <v>0</v>
      </c>
      <c r="S13" s="17">
        <v>0</v>
      </c>
      <c r="T13" s="17">
        <v>0</v>
      </c>
      <c r="U13" s="17">
        <v>2.2135649683268199E-2</v>
      </c>
      <c r="V13" s="17">
        <v>0</v>
      </c>
      <c r="W13" s="17"/>
      <c r="X13" s="17">
        <v>4.5792269724875103E-3</v>
      </c>
      <c r="Y13" s="17">
        <v>9.0064197161772094E-3</v>
      </c>
      <c r="Z13" s="17">
        <v>1.33201257128223E-2</v>
      </c>
      <c r="AA13" s="17">
        <v>0</v>
      </c>
      <c r="AB13" s="17">
        <v>0</v>
      </c>
      <c r="AC13" s="17"/>
      <c r="AD13" s="17">
        <v>9.2553969095274299E-3</v>
      </c>
    </row>
    <row r="14" spans="2:30" x14ac:dyDescent="0.35">
      <c r="B14" s="18" t="s">
        <v>50</v>
      </c>
      <c r="C14" s="19">
        <v>5.1010765274495301E-2</v>
      </c>
      <c r="D14" s="19">
        <v>4.9643416513968502E-2</v>
      </c>
      <c r="E14" s="19">
        <v>5.3627914316196998E-2</v>
      </c>
      <c r="F14" s="19"/>
      <c r="G14" s="19">
        <v>5.5601013764050598E-2</v>
      </c>
      <c r="H14" s="19">
        <v>4.5877247882104198E-2</v>
      </c>
      <c r="I14" s="19">
        <v>5.1726475290511803E-2</v>
      </c>
      <c r="J14" s="19"/>
      <c r="K14" s="19">
        <v>3.8398737114002199E-2</v>
      </c>
      <c r="L14" s="19">
        <v>5.9828935066946497E-2</v>
      </c>
      <c r="M14" s="19">
        <v>5.6291623969361798E-2</v>
      </c>
      <c r="N14" s="19">
        <v>0.104724235091276</v>
      </c>
      <c r="O14" s="19">
        <v>4.2296792210988199E-2</v>
      </c>
      <c r="P14" s="19">
        <v>1.9819783278632801E-2</v>
      </c>
      <c r="Q14" s="19">
        <v>3.5814067600659701E-2</v>
      </c>
      <c r="R14" s="19">
        <v>2.4818630817065899E-2</v>
      </c>
      <c r="S14" s="19">
        <v>6.7457127081438001E-2</v>
      </c>
      <c r="T14" s="19">
        <v>4.45511498595915E-2</v>
      </c>
      <c r="U14" s="19">
        <v>5.90718339520779E-2</v>
      </c>
      <c r="V14" s="19">
        <v>3.78806277103007E-2</v>
      </c>
      <c r="W14" s="19"/>
      <c r="X14" s="19">
        <v>6.8261719196774706E-2</v>
      </c>
      <c r="Y14" s="19">
        <v>4.2387787527404699E-2</v>
      </c>
      <c r="Z14" s="19">
        <v>5.2978972459901498E-2</v>
      </c>
      <c r="AA14" s="19">
        <v>0</v>
      </c>
      <c r="AB14" s="19">
        <v>0</v>
      </c>
      <c r="AC14" s="19"/>
      <c r="AD14" s="19">
        <v>5.8656817162447403E-2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0.26521894136323199</v>
      </c>
      <c r="D9" s="17">
        <v>0.24812460587743401</v>
      </c>
      <c r="E9" s="17">
        <v>0.280257269297432</v>
      </c>
      <c r="F9" s="17"/>
      <c r="G9" s="17">
        <v>0.24822915902361301</v>
      </c>
      <c r="H9" s="17">
        <v>0.26724193237298199</v>
      </c>
      <c r="I9" s="17">
        <v>0.27829926345402201</v>
      </c>
      <c r="J9" s="17"/>
      <c r="K9" s="17">
        <v>0.37362456863781002</v>
      </c>
      <c r="L9" s="17">
        <v>0.19395942130478999</v>
      </c>
      <c r="M9" s="17">
        <v>0.25791737435280898</v>
      </c>
      <c r="N9" s="17">
        <v>0.257590098760209</v>
      </c>
      <c r="O9" s="17">
        <v>0.26957769361157202</v>
      </c>
      <c r="P9" s="17">
        <v>0.268603123042157</v>
      </c>
      <c r="Q9" s="17">
        <v>0.24300049589766501</v>
      </c>
      <c r="R9" s="17">
        <v>0.23028098620226001</v>
      </c>
      <c r="S9" s="17">
        <v>0.24382455116039001</v>
      </c>
      <c r="T9" s="17">
        <v>0.28244583662846801</v>
      </c>
      <c r="U9" s="17">
        <v>0.22130818637154101</v>
      </c>
      <c r="V9" s="17">
        <v>0.31990503674866499</v>
      </c>
      <c r="W9" s="17"/>
      <c r="X9" s="17">
        <v>0.26279912221769602</v>
      </c>
      <c r="Y9" s="17">
        <v>0.25236447012734597</v>
      </c>
      <c r="Z9" s="17">
        <v>0.29805823553383198</v>
      </c>
      <c r="AA9" s="17">
        <v>0.240552556002923</v>
      </c>
      <c r="AB9" s="17">
        <v>0.47728835146239901</v>
      </c>
      <c r="AC9" s="17"/>
      <c r="AD9" s="17">
        <v>0.26678197329250702</v>
      </c>
    </row>
    <row r="10" spans="2:30" ht="29" x14ac:dyDescent="0.35">
      <c r="B10" s="18" t="s">
        <v>347</v>
      </c>
      <c r="C10" s="17">
        <v>0.38496029039283303</v>
      </c>
      <c r="D10" s="17">
        <v>0.38030540202340601</v>
      </c>
      <c r="E10" s="17">
        <v>0.39081148202713401</v>
      </c>
      <c r="F10" s="17"/>
      <c r="G10" s="17">
        <v>0.38851480410484202</v>
      </c>
      <c r="H10" s="17">
        <v>0.39224225351381098</v>
      </c>
      <c r="I10" s="17">
        <v>0.37508498875414797</v>
      </c>
      <c r="J10" s="17"/>
      <c r="K10" s="17">
        <v>0.36221213540330199</v>
      </c>
      <c r="L10" s="17">
        <v>0.40834768323394899</v>
      </c>
      <c r="M10" s="17">
        <v>0.403242373404813</v>
      </c>
      <c r="N10" s="17">
        <v>0.40427169842407101</v>
      </c>
      <c r="O10" s="17">
        <v>0.347953186707815</v>
      </c>
      <c r="P10" s="17">
        <v>0.36661140969914202</v>
      </c>
      <c r="Q10" s="17">
        <v>0.36160329124322799</v>
      </c>
      <c r="R10" s="17">
        <v>0.46452460657663702</v>
      </c>
      <c r="S10" s="17">
        <v>0.41395897751841498</v>
      </c>
      <c r="T10" s="17">
        <v>0.27780153101891403</v>
      </c>
      <c r="U10" s="17">
        <v>0.43809961963042499</v>
      </c>
      <c r="V10" s="17">
        <v>0.486977002251618</v>
      </c>
      <c r="W10" s="17"/>
      <c r="X10" s="17">
        <v>0.342609851212549</v>
      </c>
      <c r="Y10" s="17">
        <v>0.41287860421780098</v>
      </c>
      <c r="Z10" s="17">
        <v>0.36668790192495598</v>
      </c>
      <c r="AA10" s="17">
        <v>0.41390949269738803</v>
      </c>
      <c r="AB10" s="17">
        <v>0.13856419482658899</v>
      </c>
      <c r="AC10" s="17"/>
      <c r="AD10" s="17">
        <v>0.36537630838584201</v>
      </c>
    </row>
    <row r="11" spans="2:30" x14ac:dyDescent="0.35">
      <c r="B11" s="18" t="s">
        <v>348</v>
      </c>
      <c r="C11" s="17">
        <v>0.19279229744479301</v>
      </c>
      <c r="D11" s="17">
        <v>0.20217874648595299</v>
      </c>
      <c r="E11" s="17">
        <v>0.181419644910081</v>
      </c>
      <c r="F11" s="17"/>
      <c r="G11" s="17">
        <v>0.195041239065019</v>
      </c>
      <c r="H11" s="17">
        <v>0.19415126750019299</v>
      </c>
      <c r="I11" s="17">
        <v>0.18955369951767201</v>
      </c>
      <c r="J11" s="17"/>
      <c r="K11" s="17">
        <v>0.16631674207674599</v>
      </c>
      <c r="L11" s="17">
        <v>0.18326915701862201</v>
      </c>
      <c r="M11" s="17">
        <v>0.20886223161942299</v>
      </c>
      <c r="N11" s="17">
        <v>0.19800596044910601</v>
      </c>
      <c r="O11" s="17">
        <v>0.25324166732653502</v>
      </c>
      <c r="P11" s="17">
        <v>0.21276618344804099</v>
      </c>
      <c r="Q11" s="17">
        <v>0.230158679871932</v>
      </c>
      <c r="R11" s="17">
        <v>7.0985578615787304E-2</v>
      </c>
      <c r="S11" s="17">
        <v>0.13708797997255501</v>
      </c>
      <c r="T11" s="17">
        <v>0.302900498393954</v>
      </c>
      <c r="U11" s="17">
        <v>0.17588745526597299</v>
      </c>
      <c r="V11" s="17">
        <v>7.5761255420601401E-2</v>
      </c>
      <c r="W11" s="17"/>
      <c r="X11" s="17">
        <v>0.236975815190445</v>
      </c>
      <c r="Y11" s="17">
        <v>0.16981380839253099</v>
      </c>
      <c r="Z11" s="17">
        <v>0.19513276748031899</v>
      </c>
      <c r="AA11" s="17">
        <v>0.206616864851942</v>
      </c>
      <c r="AB11" s="17">
        <v>0.384147453711012</v>
      </c>
      <c r="AC11" s="17"/>
      <c r="AD11" s="17">
        <v>0.195269554145728</v>
      </c>
    </row>
    <row r="12" spans="2:30" ht="29" x14ac:dyDescent="0.35">
      <c r="B12" s="18" t="s">
        <v>349</v>
      </c>
      <c r="C12" s="17">
        <v>7.1646046100259403E-2</v>
      </c>
      <c r="D12" s="17">
        <v>7.8759422235577997E-2</v>
      </c>
      <c r="E12" s="17">
        <v>6.5742155342479E-2</v>
      </c>
      <c r="F12" s="17"/>
      <c r="G12" s="17">
        <v>8.7107747988639503E-2</v>
      </c>
      <c r="H12" s="17">
        <v>6.5780201295260105E-2</v>
      </c>
      <c r="I12" s="17">
        <v>6.3471077503127193E-2</v>
      </c>
      <c r="J12" s="17"/>
      <c r="K12" s="17">
        <v>3.5615882212018897E-2</v>
      </c>
      <c r="L12" s="17">
        <v>8.4134112564414401E-2</v>
      </c>
      <c r="M12" s="17">
        <v>6.22818199563775E-2</v>
      </c>
      <c r="N12" s="17">
        <v>5.0453045442211603E-2</v>
      </c>
      <c r="O12" s="17">
        <v>4.3514901850855998E-2</v>
      </c>
      <c r="P12" s="17">
        <v>9.4207470348792399E-2</v>
      </c>
      <c r="Q12" s="17">
        <v>9.5278655250982794E-2</v>
      </c>
      <c r="R12" s="17">
        <v>0.14315848290653899</v>
      </c>
      <c r="S12" s="17">
        <v>0.10166016038853699</v>
      </c>
      <c r="T12" s="17">
        <v>3.2957854544157797E-2</v>
      </c>
      <c r="U12" s="17">
        <v>8.3497255096714504E-2</v>
      </c>
      <c r="V12" s="17">
        <v>7.9476077868814998E-2</v>
      </c>
      <c r="W12" s="17"/>
      <c r="X12" s="17">
        <v>6.3526815681397106E-2</v>
      </c>
      <c r="Y12" s="17">
        <v>7.8497343229209302E-2</v>
      </c>
      <c r="Z12" s="17">
        <v>5.3465454963659703E-2</v>
      </c>
      <c r="AA12" s="17">
        <v>0.106190851186573</v>
      </c>
      <c r="AB12" s="17">
        <v>0</v>
      </c>
      <c r="AC12" s="17"/>
      <c r="AD12" s="17">
        <v>7.9996100124262906E-2</v>
      </c>
    </row>
    <row r="13" spans="2:30" ht="29" x14ac:dyDescent="0.35">
      <c r="B13" s="18" t="s">
        <v>350</v>
      </c>
      <c r="C13" s="17">
        <v>2.57379074607588E-2</v>
      </c>
      <c r="D13" s="17">
        <v>3.34877897181221E-2</v>
      </c>
      <c r="E13" s="17">
        <v>1.8108626291727999E-2</v>
      </c>
      <c r="F13" s="17"/>
      <c r="G13" s="17">
        <v>2.7401868511530099E-2</v>
      </c>
      <c r="H13" s="17">
        <v>3.0273712629097099E-2</v>
      </c>
      <c r="I13" s="17">
        <v>2.0070945916079701E-2</v>
      </c>
      <c r="J13" s="17"/>
      <c r="K13" s="17">
        <v>6.7947124672910796E-3</v>
      </c>
      <c r="L13" s="17">
        <v>3.1881400031734897E-2</v>
      </c>
      <c r="M13" s="17">
        <v>1.0371492786788301E-2</v>
      </c>
      <c r="N13" s="17">
        <v>1.9163191736938898E-2</v>
      </c>
      <c r="O13" s="17">
        <v>2.9869490126558099E-2</v>
      </c>
      <c r="P13" s="17">
        <v>1.8879508027015299E-2</v>
      </c>
      <c r="Q13" s="17">
        <v>2.4101611388663201E-2</v>
      </c>
      <c r="R13" s="17">
        <v>4.5759644146612898E-2</v>
      </c>
      <c r="S13" s="17">
        <v>2.6625066371644999E-2</v>
      </c>
      <c r="T13" s="17">
        <v>9.0058488091269706E-2</v>
      </c>
      <c r="U13" s="17">
        <v>0</v>
      </c>
      <c r="V13" s="17">
        <v>0</v>
      </c>
      <c r="W13" s="17"/>
      <c r="X13" s="17">
        <v>4.3166866885502801E-2</v>
      </c>
      <c r="Y13" s="17">
        <v>1.9342841252190799E-2</v>
      </c>
      <c r="Z13" s="17">
        <v>3.3678902698674698E-2</v>
      </c>
      <c r="AA13" s="17">
        <v>0</v>
      </c>
      <c r="AB13" s="17">
        <v>0</v>
      </c>
      <c r="AC13" s="17"/>
      <c r="AD13" s="17">
        <v>2.6899259085499901E-2</v>
      </c>
    </row>
    <row r="14" spans="2:30" x14ac:dyDescent="0.35">
      <c r="B14" s="18" t="s">
        <v>50</v>
      </c>
      <c r="C14" s="19">
        <v>5.96445172381228E-2</v>
      </c>
      <c r="D14" s="19">
        <v>5.7144033659506703E-2</v>
      </c>
      <c r="E14" s="19">
        <v>6.3660822131145198E-2</v>
      </c>
      <c r="F14" s="19"/>
      <c r="G14" s="19">
        <v>5.3705181306356098E-2</v>
      </c>
      <c r="H14" s="19">
        <v>5.0310632688656501E-2</v>
      </c>
      <c r="I14" s="19">
        <v>7.3520024854951294E-2</v>
      </c>
      <c r="J14" s="19"/>
      <c r="K14" s="19">
        <v>5.5435959202831099E-2</v>
      </c>
      <c r="L14" s="19">
        <v>9.8408225846489297E-2</v>
      </c>
      <c r="M14" s="19">
        <v>5.7324707879789098E-2</v>
      </c>
      <c r="N14" s="19">
        <v>7.0516005187462705E-2</v>
      </c>
      <c r="O14" s="19">
        <v>5.5843060376664602E-2</v>
      </c>
      <c r="P14" s="19">
        <v>3.8932305434851398E-2</v>
      </c>
      <c r="Q14" s="19">
        <v>4.5857266347528597E-2</v>
      </c>
      <c r="R14" s="19">
        <v>4.5290701552163401E-2</v>
      </c>
      <c r="S14" s="19">
        <v>7.6843264588457694E-2</v>
      </c>
      <c r="T14" s="19">
        <v>1.38357913232362E-2</v>
      </c>
      <c r="U14" s="19">
        <v>8.1207483635346106E-2</v>
      </c>
      <c r="V14" s="19">
        <v>3.78806277103007E-2</v>
      </c>
      <c r="W14" s="19"/>
      <c r="X14" s="19">
        <v>5.0921528812409599E-2</v>
      </c>
      <c r="Y14" s="19">
        <v>6.7102932780922206E-2</v>
      </c>
      <c r="Z14" s="19">
        <v>5.29767373985576E-2</v>
      </c>
      <c r="AA14" s="19">
        <v>3.2730235261174398E-2</v>
      </c>
      <c r="AB14" s="19">
        <v>0</v>
      </c>
      <c r="AC14" s="19"/>
      <c r="AD14" s="19">
        <v>6.5676804966159602E-2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0.27959301036080397</v>
      </c>
      <c r="D9" s="17">
        <v>0.29189600877419902</v>
      </c>
      <c r="E9" s="17">
        <v>0.26588028905445099</v>
      </c>
      <c r="F9" s="17"/>
      <c r="G9" s="17">
        <v>0.26024711345678497</v>
      </c>
      <c r="H9" s="17">
        <v>0.27520152231524703</v>
      </c>
      <c r="I9" s="17">
        <v>0.30069008557966098</v>
      </c>
      <c r="J9" s="17"/>
      <c r="K9" s="17">
        <v>0.30994190633694002</v>
      </c>
      <c r="L9" s="17">
        <v>0.23593725216294201</v>
      </c>
      <c r="M9" s="17">
        <v>0.32578286056193501</v>
      </c>
      <c r="N9" s="17">
        <v>0.31837354337049001</v>
      </c>
      <c r="O9" s="17">
        <v>0.193423900444156</v>
      </c>
      <c r="P9" s="17">
        <v>0.31357521518997</v>
      </c>
      <c r="Q9" s="17">
        <v>0.276391045696112</v>
      </c>
      <c r="R9" s="17">
        <v>0.231341856918681</v>
      </c>
      <c r="S9" s="17">
        <v>0.26176657352493399</v>
      </c>
      <c r="T9" s="17">
        <v>0.27341038741334001</v>
      </c>
      <c r="U9" s="17">
        <v>0.262429349456894</v>
      </c>
      <c r="V9" s="17">
        <v>0.394717409426807</v>
      </c>
      <c r="W9" s="17"/>
      <c r="X9" s="17">
        <v>0.22374996060116201</v>
      </c>
      <c r="Y9" s="17">
        <v>0.29662479418409998</v>
      </c>
      <c r="Z9" s="17">
        <v>0.31426500690627401</v>
      </c>
      <c r="AA9" s="17">
        <v>0.27215605493087702</v>
      </c>
      <c r="AB9" s="17">
        <v>0.13856419482658899</v>
      </c>
      <c r="AC9" s="17"/>
      <c r="AD9" s="17">
        <v>0.27681060977956801</v>
      </c>
    </row>
    <row r="10" spans="2:30" ht="29" x14ac:dyDescent="0.35">
      <c r="B10" s="18" t="s">
        <v>347</v>
      </c>
      <c r="C10" s="17">
        <v>0.37307561423571001</v>
      </c>
      <c r="D10" s="17">
        <v>0.337439382713073</v>
      </c>
      <c r="E10" s="17">
        <v>0.407565148070681</v>
      </c>
      <c r="F10" s="17"/>
      <c r="G10" s="17">
        <v>0.37230934223032802</v>
      </c>
      <c r="H10" s="17">
        <v>0.36360536871821603</v>
      </c>
      <c r="I10" s="17">
        <v>0.38252407369914598</v>
      </c>
      <c r="J10" s="17"/>
      <c r="K10" s="17">
        <v>0.35759422367746602</v>
      </c>
      <c r="L10" s="17">
        <v>0.465316686528427</v>
      </c>
      <c r="M10" s="17">
        <v>0.363193385308967</v>
      </c>
      <c r="N10" s="17">
        <v>0.360632837360501</v>
      </c>
      <c r="O10" s="17">
        <v>0.39519364117738798</v>
      </c>
      <c r="P10" s="17">
        <v>0.358864470167925</v>
      </c>
      <c r="Q10" s="17">
        <v>0.35701076313396202</v>
      </c>
      <c r="R10" s="17">
        <v>0.42729301540469899</v>
      </c>
      <c r="S10" s="17">
        <v>0.379999992180587</v>
      </c>
      <c r="T10" s="17">
        <v>0.274400672287404</v>
      </c>
      <c r="U10" s="17">
        <v>0.35224542592341301</v>
      </c>
      <c r="V10" s="17">
        <v>0.33096645305679301</v>
      </c>
      <c r="W10" s="17"/>
      <c r="X10" s="17">
        <v>0.34709202593981098</v>
      </c>
      <c r="Y10" s="17">
        <v>0.38246139813486801</v>
      </c>
      <c r="Z10" s="17">
        <v>0.39204725045071198</v>
      </c>
      <c r="AA10" s="17">
        <v>0.33468653674531001</v>
      </c>
      <c r="AB10" s="17">
        <v>0.47392423818141299</v>
      </c>
      <c r="AC10" s="17"/>
      <c r="AD10" s="17">
        <v>0.35624113843563798</v>
      </c>
    </row>
    <row r="11" spans="2:30" x14ac:dyDescent="0.35">
      <c r="B11" s="18" t="s">
        <v>348</v>
      </c>
      <c r="C11" s="17">
        <v>0.231449198259043</v>
      </c>
      <c r="D11" s="17">
        <v>0.25764575154268099</v>
      </c>
      <c r="E11" s="17">
        <v>0.204984547894632</v>
      </c>
      <c r="F11" s="17"/>
      <c r="G11" s="17">
        <v>0.24808481208352601</v>
      </c>
      <c r="H11" s="17">
        <v>0.237092554516981</v>
      </c>
      <c r="I11" s="17">
        <v>0.21157791286104499</v>
      </c>
      <c r="J11" s="17"/>
      <c r="K11" s="17">
        <v>0.22698183049536899</v>
      </c>
      <c r="L11" s="17">
        <v>0.199901190766095</v>
      </c>
      <c r="M11" s="17">
        <v>0.17001557739853901</v>
      </c>
      <c r="N11" s="17">
        <v>0.236050050461174</v>
      </c>
      <c r="O11" s="17">
        <v>0.272952163046075</v>
      </c>
      <c r="P11" s="17">
        <v>0.220439489191226</v>
      </c>
      <c r="Q11" s="17">
        <v>0.25903596356573499</v>
      </c>
      <c r="R11" s="17">
        <v>0.22339778747019401</v>
      </c>
      <c r="S11" s="17">
        <v>0.18991911525708899</v>
      </c>
      <c r="T11" s="17">
        <v>0.32583882945855203</v>
      </c>
      <c r="U11" s="17">
        <v>0.32237670899202697</v>
      </c>
      <c r="V11" s="17">
        <v>0.167717746084832</v>
      </c>
      <c r="W11" s="17"/>
      <c r="X11" s="17">
        <v>0.27917422512957701</v>
      </c>
      <c r="Y11" s="17">
        <v>0.220867620194689</v>
      </c>
      <c r="Z11" s="17">
        <v>0.18819759654429599</v>
      </c>
      <c r="AA11" s="17">
        <v>0.25601417890845302</v>
      </c>
      <c r="AB11" s="17">
        <v>0.38751156699199801</v>
      </c>
      <c r="AC11" s="17"/>
      <c r="AD11" s="17">
        <v>0.237894874136614</v>
      </c>
    </row>
    <row r="12" spans="2:30" ht="29" x14ac:dyDescent="0.35">
      <c r="B12" s="18" t="s">
        <v>349</v>
      </c>
      <c r="C12" s="17">
        <v>4.5877295861294298E-2</v>
      </c>
      <c r="D12" s="17">
        <v>4.5778409672756697E-2</v>
      </c>
      <c r="E12" s="17">
        <v>4.7031873554043702E-2</v>
      </c>
      <c r="F12" s="17"/>
      <c r="G12" s="17">
        <v>4.4644331304971897E-2</v>
      </c>
      <c r="H12" s="17">
        <v>5.6603969310875801E-2</v>
      </c>
      <c r="I12" s="17">
        <v>3.7024531334903202E-2</v>
      </c>
      <c r="J12" s="17"/>
      <c r="K12" s="17">
        <v>3.6430255066597597E-2</v>
      </c>
      <c r="L12" s="17">
        <v>1.4253769576482099E-2</v>
      </c>
      <c r="M12" s="17">
        <v>6.4750637609053099E-2</v>
      </c>
      <c r="N12" s="17">
        <v>1.58226116922375E-2</v>
      </c>
      <c r="O12" s="17">
        <v>8.2587234955716696E-2</v>
      </c>
      <c r="P12" s="17">
        <v>5.2882116989903999E-2</v>
      </c>
      <c r="Q12" s="17">
        <v>5.7824937860835597E-2</v>
      </c>
      <c r="R12" s="17">
        <v>6.8330078572294506E-2</v>
      </c>
      <c r="S12" s="17">
        <v>7.3933108825732397E-2</v>
      </c>
      <c r="T12" s="17">
        <v>2.63852750107566E-2</v>
      </c>
      <c r="U12" s="17">
        <v>2.2135649683268199E-2</v>
      </c>
      <c r="V12" s="17">
        <v>6.8717763721267297E-2</v>
      </c>
      <c r="W12" s="17"/>
      <c r="X12" s="17">
        <v>5.0723929367306901E-2</v>
      </c>
      <c r="Y12" s="17">
        <v>4.5205205191119598E-2</v>
      </c>
      <c r="Z12" s="17">
        <v>3.7910080858378499E-2</v>
      </c>
      <c r="AA12" s="17">
        <v>9.5558184757031206E-2</v>
      </c>
      <c r="AB12" s="17">
        <v>0</v>
      </c>
      <c r="AC12" s="17"/>
      <c r="AD12" s="17">
        <v>4.9147101873221397E-2</v>
      </c>
    </row>
    <row r="13" spans="2:30" ht="29" x14ac:dyDescent="0.35">
      <c r="B13" s="18" t="s">
        <v>350</v>
      </c>
      <c r="C13" s="17">
        <v>1.01888659228944E-2</v>
      </c>
      <c r="D13" s="17">
        <v>1.05498567766905E-2</v>
      </c>
      <c r="E13" s="17">
        <v>1.0039192182443301E-2</v>
      </c>
      <c r="F13" s="17"/>
      <c r="G13" s="17">
        <v>1.04970441776332E-2</v>
      </c>
      <c r="H13" s="17">
        <v>3.0351297577021802E-3</v>
      </c>
      <c r="I13" s="17">
        <v>1.6545387152528099E-2</v>
      </c>
      <c r="J13" s="17"/>
      <c r="K13" s="17">
        <v>1.25109563045794E-2</v>
      </c>
      <c r="L13" s="17">
        <v>0</v>
      </c>
      <c r="M13" s="17">
        <v>9.5944223653560007E-3</v>
      </c>
      <c r="N13" s="17">
        <v>1.58226116922375E-2</v>
      </c>
      <c r="O13" s="17">
        <v>0</v>
      </c>
      <c r="P13" s="17">
        <v>9.4397540135076393E-3</v>
      </c>
      <c r="Q13" s="17">
        <v>2.4868644871677399E-2</v>
      </c>
      <c r="R13" s="17">
        <v>2.4818630817065899E-2</v>
      </c>
      <c r="S13" s="17">
        <v>0</v>
      </c>
      <c r="T13" s="17">
        <v>2.90284109595993E-2</v>
      </c>
      <c r="U13" s="17">
        <v>0</v>
      </c>
      <c r="V13" s="17">
        <v>0</v>
      </c>
      <c r="W13" s="17"/>
      <c r="X13" s="17">
        <v>1.38324699256648E-2</v>
      </c>
      <c r="Y13" s="17">
        <v>5.7439746198137496E-3</v>
      </c>
      <c r="Z13" s="17">
        <v>1.2147575375698799E-2</v>
      </c>
      <c r="AA13" s="17">
        <v>1.9209091952925101E-2</v>
      </c>
      <c r="AB13" s="17">
        <v>0</v>
      </c>
      <c r="AC13" s="17"/>
      <c r="AD13" s="17">
        <v>1.00534892352819E-2</v>
      </c>
    </row>
    <row r="14" spans="2:30" x14ac:dyDescent="0.35">
      <c r="B14" s="18" t="s">
        <v>50</v>
      </c>
      <c r="C14" s="19">
        <v>5.9816015360254597E-2</v>
      </c>
      <c r="D14" s="19">
        <v>5.6690590520598903E-2</v>
      </c>
      <c r="E14" s="19">
        <v>6.4498949243749298E-2</v>
      </c>
      <c r="F14" s="19"/>
      <c r="G14" s="19">
        <v>6.4217356746756396E-2</v>
      </c>
      <c r="H14" s="19">
        <v>6.4461455380978194E-2</v>
      </c>
      <c r="I14" s="19">
        <v>5.1638009372716599E-2</v>
      </c>
      <c r="J14" s="19"/>
      <c r="K14" s="19">
        <v>5.6540828119047398E-2</v>
      </c>
      <c r="L14" s="19">
        <v>8.4591100966053004E-2</v>
      </c>
      <c r="M14" s="19">
        <v>6.6663116756150095E-2</v>
      </c>
      <c r="N14" s="19">
        <v>5.3298345423359997E-2</v>
      </c>
      <c r="O14" s="19">
        <v>5.5843060376664602E-2</v>
      </c>
      <c r="P14" s="19">
        <v>4.4798954447467801E-2</v>
      </c>
      <c r="Q14" s="19">
        <v>2.4868644871677399E-2</v>
      </c>
      <c r="R14" s="19">
        <v>2.4818630817065899E-2</v>
      </c>
      <c r="S14" s="19">
        <v>9.4381210211657199E-2</v>
      </c>
      <c r="T14" s="19">
        <v>7.0936424870348097E-2</v>
      </c>
      <c r="U14" s="19">
        <v>4.0812865944398903E-2</v>
      </c>
      <c r="V14" s="19">
        <v>3.78806277103007E-2</v>
      </c>
      <c r="W14" s="19"/>
      <c r="X14" s="19">
        <v>8.5427389036478493E-2</v>
      </c>
      <c r="Y14" s="19">
        <v>4.9097007675410399E-2</v>
      </c>
      <c r="Z14" s="19">
        <v>5.5432489864640097E-2</v>
      </c>
      <c r="AA14" s="19">
        <v>2.23759527054039E-2</v>
      </c>
      <c r="AB14" s="19">
        <v>0</v>
      </c>
      <c r="AC14" s="19"/>
      <c r="AD14" s="19">
        <v>6.9852786539676401E-2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0.42548824300115301</v>
      </c>
      <c r="D9" s="17">
        <v>0.42882380289622801</v>
      </c>
      <c r="E9" s="17">
        <v>0.41853812909768601</v>
      </c>
      <c r="F9" s="17"/>
      <c r="G9" s="17">
        <v>0.44805088016294398</v>
      </c>
      <c r="H9" s="17">
        <v>0.38774067657454703</v>
      </c>
      <c r="I9" s="17">
        <v>0.44060068888159898</v>
      </c>
      <c r="J9" s="17"/>
      <c r="K9" s="17">
        <v>0.519120660725641</v>
      </c>
      <c r="L9" s="17">
        <v>0.34479333705388299</v>
      </c>
      <c r="M9" s="17">
        <v>0.36346538619878299</v>
      </c>
      <c r="N9" s="17">
        <v>0.42366236538538599</v>
      </c>
      <c r="O9" s="17">
        <v>0.38631130723622198</v>
      </c>
      <c r="P9" s="17">
        <v>0.45218769901372702</v>
      </c>
      <c r="Q9" s="17">
        <v>0.38509204037176498</v>
      </c>
      <c r="R9" s="17">
        <v>0.52908049590833395</v>
      </c>
      <c r="S9" s="17">
        <v>0.43286505825118698</v>
      </c>
      <c r="T9" s="17">
        <v>0.41981373383152298</v>
      </c>
      <c r="U9" s="17">
        <v>0.45883451353524701</v>
      </c>
      <c r="V9" s="17">
        <v>0.46097074612364503</v>
      </c>
      <c r="W9" s="17"/>
      <c r="X9" s="17">
        <v>0.46895879613848002</v>
      </c>
      <c r="Y9" s="17">
        <v>0.39457866978796402</v>
      </c>
      <c r="Z9" s="17">
        <v>0.48980166162748801</v>
      </c>
      <c r="AA9" s="17">
        <v>0.37419223818199598</v>
      </c>
      <c r="AB9" s="17">
        <v>0.33596734207930401</v>
      </c>
      <c r="AC9" s="17"/>
      <c r="AD9" s="17">
        <v>0.415406069405439</v>
      </c>
    </row>
    <row r="10" spans="2:30" ht="29" x14ac:dyDescent="0.35">
      <c r="B10" s="18" t="s">
        <v>347</v>
      </c>
      <c r="C10" s="17">
        <v>0.335211616498581</v>
      </c>
      <c r="D10" s="17">
        <v>0.31471295787179199</v>
      </c>
      <c r="E10" s="17">
        <v>0.35689017709267301</v>
      </c>
      <c r="F10" s="17"/>
      <c r="G10" s="17">
        <v>0.33778743178562998</v>
      </c>
      <c r="H10" s="17">
        <v>0.37510850824821201</v>
      </c>
      <c r="I10" s="17">
        <v>0.29598074448817502</v>
      </c>
      <c r="J10" s="17"/>
      <c r="K10" s="17">
        <v>0.282993425389859</v>
      </c>
      <c r="L10" s="17">
        <v>0.38294932030374801</v>
      </c>
      <c r="M10" s="17">
        <v>0.38178649624066002</v>
      </c>
      <c r="N10" s="17">
        <v>0.34765913852816499</v>
      </c>
      <c r="O10" s="17">
        <v>0.381291659592782</v>
      </c>
      <c r="P10" s="17">
        <v>0.33132370876780698</v>
      </c>
      <c r="Q10" s="17">
        <v>0.300218093564736</v>
      </c>
      <c r="R10" s="17">
        <v>0.33682665323211097</v>
      </c>
      <c r="S10" s="17">
        <v>0.32198972162246298</v>
      </c>
      <c r="T10" s="17">
        <v>0.33507645302529998</v>
      </c>
      <c r="U10" s="17">
        <v>0.31154056067424901</v>
      </c>
      <c r="V10" s="17">
        <v>0.27746415430784799</v>
      </c>
      <c r="W10" s="17"/>
      <c r="X10" s="17">
        <v>0.23920224236394799</v>
      </c>
      <c r="Y10" s="17">
        <v>0.40322661208876898</v>
      </c>
      <c r="Z10" s="17">
        <v>0.26234306685103498</v>
      </c>
      <c r="AA10" s="17">
        <v>0.34365985516984199</v>
      </c>
      <c r="AB10" s="17">
        <v>0.30594056714176099</v>
      </c>
      <c r="AC10" s="17"/>
      <c r="AD10" s="17">
        <v>0.31387457545791098</v>
      </c>
    </row>
    <row r="11" spans="2:30" x14ac:dyDescent="0.35">
      <c r="B11" s="18" t="s">
        <v>348</v>
      </c>
      <c r="C11" s="17">
        <v>0.135136524810576</v>
      </c>
      <c r="D11" s="17">
        <v>0.13932537487458399</v>
      </c>
      <c r="E11" s="17">
        <v>0.13178296692945099</v>
      </c>
      <c r="F11" s="17"/>
      <c r="G11" s="17">
        <v>0.108180144300665</v>
      </c>
      <c r="H11" s="17">
        <v>0.13858224183673801</v>
      </c>
      <c r="I11" s="17">
        <v>0.15567142323330399</v>
      </c>
      <c r="J11" s="17"/>
      <c r="K11" s="17">
        <v>0.112550316306939</v>
      </c>
      <c r="L11" s="17">
        <v>0.15464714903756999</v>
      </c>
      <c r="M11" s="17">
        <v>0.12661372544823099</v>
      </c>
      <c r="N11" s="17">
        <v>8.2762454018426496E-2</v>
      </c>
      <c r="O11" s="17">
        <v>0.124555965524365</v>
      </c>
      <c r="P11" s="17">
        <v>0.135776011329689</v>
      </c>
      <c r="Q11" s="17">
        <v>0.16387140321601801</v>
      </c>
      <c r="R11" s="17">
        <v>6.7861135977844905E-2</v>
      </c>
      <c r="S11" s="17">
        <v>0.14302056044448599</v>
      </c>
      <c r="T11" s="17">
        <v>0.17319587236900599</v>
      </c>
      <c r="U11" s="17">
        <v>0.19274371707794299</v>
      </c>
      <c r="V11" s="17">
        <v>0.13880270697657199</v>
      </c>
      <c r="W11" s="17"/>
      <c r="X11" s="17">
        <v>0.156066458161255</v>
      </c>
      <c r="Y11" s="17">
        <v>0.11040978299169001</v>
      </c>
      <c r="Z11" s="17">
        <v>0.14836083993596699</v>
      </c>
      <c r="AA11" s="17">
        <v>0.20801500187472499</v>
      </c>
      <c r="AB11" s="17">
        <v>0.21952789595234601</v>
      </c>
      <c r="AC11" s="17"/>
      <c r="AD11" s="17">
        <v>0.147788745606454</v>
      </c>
    </row>
    <row r="12" spans="2:30" ht="29" x14ac:dyDescent="0.35">
      <c r="B12" s="18" t="s">
        <v>349</v>
      </c>
      <c r="C12" s="17">
        <v>4.5714895255709799E-2</v>
      </c>
      <c r="D12" s="17">
        <v>5.7601519858324103E-2</v>
      </c>
      <c r="E12" s="17">
        <v>3.4155990833386503E-2</v>
      </c>
      <c r="F12" s="17"/>
      <c r="G12" s="17">
        <v>3.9893465091894599E-2</v>
      </c>
      <c r="H12" s="17">
        <v>4.20372499211943E-2</v>
      </c>
      <c r="I12" s="17">
        <v>5.42462368917212E-2</v>
      </c>
      <c r="J12" s="17"/>
      <c r="K12" s="17">
        <v>4.69368604635595E-2</v>
      </c>
      <c r="L12" s="17">
        <v>3.9220846422225397E-2</v>
      </c>
      <c r="M12" s="17">
        <v>3.9813518088230401E-2</v>
      </c>
      <c r="N12" s="17">
        <v>9.26176966446631E-2</v>
      </c>
      <c r="O12" s="17">
        <v>3.1334089040908397E-2</v>
      </c>
      <c r="P12" s="17">
        <v>5.3037914635476399E-2</v>
      </c>
      <c r="Q12" s="17">
        <v>8.2379210098565095E-2</v>
      </c>
      <c r="R12" s="17">
        <v>0</v>
      </c>
      <c r="S12" s="17">
        <v>3.4066602538511598E-2</v>
      </c>
      <c r="T12" s="17">
        <v>3.1692874440177897E-2</v>
      </c>
      <c r="U12" s="17">
        <v>1.8622240704881599E-2</v>
      </c>
      <c r="V12" s="17">
        <v>4.2440882440816903E-2</v>
      </c>
      <c r="W12" s="17"/>
      <c r="X12" s="17">
        <v>4.93598606079899E-2</v>
      </c>
      <c r="Y12" s="17">
        <v>4.0557705091074397E-2</v>
      </c>
      <c r="Z12" s="17">
        <v>4.4004824721746799E-2</v>
      </c>
      <c r="AA12" s="17">
        <v>7.4132904773437494E-2</v>
      </c>
      <c r="AB12" s="17">
        <v>0.13856419482658899</v>
      </c>
      <c r="AC12" s="17"/>
      <c r="AD12" s="17">
        <v>5.2772287534534702E-2</v>
      </c>
    </row>
    <row r="13" spans="2:30" ht="29" x14ac:dyDescent="0.35">
      <c r="B13" s="18" t="s">
        <v>350</v>
      </c>
      <c r="C13" s="17">
        <v>1.5706116949919299E-2</v>
      </c>
      <c r="D13" s="17">
        <v>1.5809742461599802E-2</v>
      </c>
      <c r="E13" s="17">
        <v>1.5955600454514999E-2</v>
      </c>
      <c r="F13" s="17"/>
      <c r="G13" s="17">
        <v>1.7331088353940899E-2</v>
      </c>
      <c r="H13" s="17">
        <v>1.32988616111604E-2</v>
      </c>
      <c r="I13" s="17">
        <v>1.6506070893414101E-2</v>
      </c>
      <c r="J13" s="17"/>
      <c r="K13" s="17">
        <v>5.7162438372882996E-3</v>
      </c>
      <c r="L13" s="17">
        <v>1.7121024105396399E-2</v>
      </c>
      <c r="M13" s="17">
        <v>3.0219095722874401E-2</v>
      </c>
      <c r="N13" s="17">
        <v>0</v>
      </c>
      <c r="O13" s="17">
        <v>3.4210186394735199E-2</v>
      </c>
      <c r="P13" s="17">
        <v>1.7294636988176501E-2</v>
      </c>
      <c r="Q13" s="17">
        <v>1.1938022533553199E-2</v>
      </c>
      <c r="R13" s="17">
        <v>2.0472070735097499E-2</v>
      </c>
      <c r="S13" s="17">
        <v>1.60411247953904E-2</v>
      </c>
      <c r="T13" s="17">
        <v>1.38357913232362E-2</v>
      </c>
      <c r="U13" s="17">
        <v>0</v>
      </c>
      <c r="V13" s="17">
        <v>4.2440882440816903E-2</v>
      </c>
      <c r="W13" s="17"/>
      <c r="X13" s="17">
        <v>8.8610691468270306E-3</v>
      </c>
      <c r="Y13" s="17">
        <v>1.7664891139949301E-2</v>
      </c>
      <c r="Z13" s="17">
        <v>1.6570772356634601E-2</v>
      </c>
      <c r="AA13" s="17">
        <v>0</v>
      </c>
      <c r="AB13" s="17">
        <v>0</v>
      </c>
      <c r="AC13" s="17"/>
      <c r="AD13" s="17">
        <v>1.8418758972062799E-2</v>
      </c>
    </row>
    <row r="14" spans="2:30" x14ac:dyDescent="0.35">
      <c r="B14" s="18" t="s">
        <v>50</v>
      </c>
      <c r="C14" s="19">
        <v>4.2742603484061198E-2</v>
      </c>
      <c r="D14" s="19">
        <v>4.3726602037472702E-2</v>
      </c>
      <c r="E14" s="19">
        <v>4.2677135592288501E-2</v>
      </c>
      <c r="F14" s="19"/>
      <c r="G14" s="19">
        <v>4.8756990304926202E-2</v>
      </c>
      <c r="H14" s="19">
        <v>4.3232461808148603E-2</v>
      </c>
      <c r="I14" s="19">
        <v>3.69948356117865E-2</v>
      </c>
      <c r="J14" s="19"/>
      <c r="K14" s="19">
        <v>3.2682493276713902E-2</v>
      </c>
      <c r="L14" s="19">
        <v>6.1268323077177E-2</v>
      </c>
      <c r="M14" s="19">
        <v>5.8101778301221499E-2</v>
      </c>
      <c r="N14" s="19">
        <v>5.3298345423359997E-2</v>
      </c>
      <c r="O14" s="19">
        <v>4.2296792210988199E-2</v>
      </c>
      <c r="P14" s="19">
        <v>1.03800292651251E-2</v>
      </c>
      <c r="Q14" s="19">
        <v>5.6501230215362498E-2</v>
      </c>
      <c r="R14" s="19">
        <v>4.5759644146612898E-2</v>
      </c>
      <c r="S14" s="19">
        <v>5.20169323479613E-2</v>
      </c>
      <c r="T14" s="19">
        <v>2.63852750107566E-2</v>
      </c>
      <c r="U14" s="19">
        <v>1.8258968007679101E-2</v>
      </c>
      <c r="V14" s="19">
        <v>3.78806277103007E-2</v>
      </c>
      <c r="W14" s="19"/>
      <c r="X14" s="19">
        <v>7.7551573581500402E-2</v>
      </c>
      <c r="Y14" s="19">
        <v>3.3562338900553497E-2</v>
      </c>
      <c r="Z14" s="19">
        <v>3.8918834507128401E-2</v>
      </c>
      <c r="AA14" s="19">
        <v>0</v>
      </c>
      <c r="AB14" s="19">
        <v>0</v>
      </c>
      <c r="AC14" s="19"/>
      <c r="AD14" s="19">
        <v>5.1739563023599E-2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D19"/>
  <sheetViews>
    <sheetView showGridLines="0" workbookViewId="0">
      <pane xSplit="2" topLeftCell="C1" activePane="topRight" state="frozen"/>
      <selection pane="topRight" activeCell="B15" sqref="B15"/>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359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1002</v>
      </c>
      <c r="D7" s="10">
        <v>464</v>
      </c>
      <c r="E7" s="10">
        <v>527</v>
      </c>
      <c r="F7" s="10"/>
      <c r="G7" s="10">
        <v>297</v>
      </c>
      <c r="H7" s="10">
        <v>340</v>
      </c>
      <c r="I7" s="10">
        <v>365</v>
      </c>
      <c r="J7" s="10"/>
      <c r="K7" s="10">
        <v>159</v>
      </c>
      <c r="L7" s="10">
        <v>130</v>
      </c>
      <c r="M7" s="10">
        <v>94</v>
      </c>
      <c r="N7" s="10">
        <v>57</v>
      </c>
      <c r="O7" s="10">
        <v>65</v>
      </c>
      <c r="P7" s="10">
        <v>101</v>
      </c>
      <c r="Q7" s="10">
        <v>89</v>
      </c>
      <c r="R7" s="10">
        <v>43</v>
      </c>
      <c r="S7" s="10">
        <v>121</v>
      </c>
      <c r="T7" s="10">
        <v>69</v>
      </c>
      <c r="U7" s="10">
        <v>48</v>
      </c>
      <c r="V7" s="10">
        <v>26</v>
      </c>
      <c r="W7" s="10"/>
      <c r="X7" s="10">
        <v>219</v>
      </c>
      <c r="Y7" s="10">
        <v>507</v>
      </c>
      <c r="Z7" s="10">
        <v>192</v>
      </c>
      <c r="AA7" s="10">
        <v>48</v>
      </c>
      <c r="AB7" s="10">
        <v>6</v>
      </c>
      <c r="AC7" s="10"/>
      <c r="AD7" s="10">
        <v>677</v>
      </c>
    </row>
    <row r="8" spans="2:30" ht="30" customHeight="1" x14ac:dyDescent="0.35">
      <c r="B8" s="11" t="s">
        <v>19</v>
      </c>
      <c r="C8" s="11">
        <v>1002</v>
      </c>
      <c r="D8" s="11">
        <v>510</v>
      </c>
      <c r="E8" s="11">
        <v>481</v>
      </c>
      <c r="F8" s="11"/>
      <c r="G8" s="11">
        <v>314</v>
      </c>
      <c r="H8" s="11">
        <v>331</v>
      </c>
      <c r="I8" s="11">
        <v>357</v>
      </c>
      <c r="J8" s="11"/>
      <c r="K8" s="11">
        <v>137</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674</v>
      </c>
    </row>
    <row r="9" spans="2:30" ht="29" x14ac:dyDescent="0.35">
      <c r="B9" s="18" t="s">
        <v>346</v>
      </c>
      <c r="C9" s="17">
        <v>0.22218289860885501</v>
      </c>
      <c r="D9" s="17">
        <v>0.21163215629118701</v>
      </c>
      <c r="E9" s="17">
        <v>0.22981853385475601</v>
      </c>
      <c r="F9" s="17"/>
      <c r="G9" s="17">
        <v>0.161326268593877</v>
      </c>
      <c r="H9" s="17">
        <v>0.19138670603500699</v>
      </c>
      <c r="I9" s="17">
        <v>0.30428153624043403</v>
      </c>
      <c r="J9" s="17"/>
      <c r="K9" s="17">
        <v>0.30789248596976798</v>
      </c>
      <c r="L9" s="17">
        <v>0.130732433454229</v>
      </c>
      <c r="M9" s="17">
        <v>0.30296583163755703</v>
      </c>
      <c r="N9" s="17">
        <v>0.26815608074484998</v>
      </c>
      <c r="O9" s="17">
        <v>0.16045470859927</v>
      </c>
      <c r="P9" s="17">
        <v>0.23281133511400101</v>
      </c>
      <c r="Q9" s="17">
        <v>0.174732956707499</v>
      </c>
      <c r="R9" s="17">
        <v>0.233121110715616</v>
      </c>
      <c r="S9" s="17">
        <v>0.192717002073333</v>
      </c>
      <c r="T9" s="17">
        <v>0.15863419191880199</v>
      </c>
      <c r="U9" s="17">
        <v>0.233400701242263</v>
      </c>
      <c r="V9" s="17">
        <v>0.389828137488686</v>
      </c>
      <c r="W9" s="17"/>
      <c r="X9" s="17">
        <v>0.171849884927156</v>
      </c>
      <c r="Y9" s="17">
        <v>0.20117657119198801</v>
      </c>
      <c r="Z9" s="17">
        <v>0.31084969109079102</v>
      </c>
      <c r="AA9" s="17">
        <v>0.32964011039127999</v>
      </c>
      <c r="AB9" s="17">
        <v>0.167983671039652</v>
      </c>
      <c r="AC9" s="17"/>
      <c r="AD9" s="17">
        <v>0.21791410322313401</v>
      </c>
    </row>
    <row r="10" spans="2:30" ht="29" x14ac:dyDescent="0.35">
      <c r="B10" s="18" t="s">
        <v>347</v>
      </c>
      <c r="C10" s="17">
        <v>0.41020595485834399</v>
      </c>
      <c r="D10" s="17">
        <v>0.40512912101272402</v>
      </c>
      <c r="E10" s="17">
        <v>0.41671545819001199</v>
      </c>
      <c r="F10" s="17"/>
      <c r="G10" s="17">
        <v>0.45812745496303697</v>
      </c>
      <c r="H10" s="17">
        <v>0.38324719488568598</v>
      </c>
      <c r="I10" s="17">
        <v>0.39300167337534297</v>
      </c>
      <c r="J10" s="17"/>
      <c r="K10" s="17">
        <v>0.379310241371831</v>
      </c>
      <c r="L10" s="17">
        <v>0.44047069133515798</v>
      </c>
      <c r="M10" s="17">
        <v>0.37252218293732597</v>
      </c>
      <c r="N10" s="17">
        <v>0.40940854126903797</v>
      </c>
      <c r="O10" s="17">
        <v>0.37097467421923902</v>
      </c>
      <c r="P10" s="17">
        <v>0.40789518991947599</v>
      </c>
      <c r="Q10" s="17">
        <v>0.43483522918115203</v>
      </c>
      <c r="R10" s="17">
        <v>0.44495562926137699</v>
      </c>
      <c r="S10" s="17">
        <v>0.44398289128253399</v>
      </c>
      <c r="T10" s="17">
        <v>0.38040586695232698</v>
      </c>
      <c r="U10" s="17">
        <v>0.53448166451426204</v>
      </c>
      <c r="V10" s="17">
        <v>0.267079569218519</v>
      </c>
      <c r="W10" s="17"/>
      <c r="X10" s="17">
        <v>0.41543810870908798</v>
      </c>
      <c r="Y10" s="17">
        <v>0.43178984223969802</v>
      </c>
      <c r="Z10" s="17">
        <v>0.38149075783115899</v>
      </c>
      <c r="AA10" s="17">
        <v>0.35187908536579299</v>
      </c>
      <c r="AB10" s="17">
        <v>0.47392423818141299</v>
      </c>
      <c r="AC10" s="17"/>
      <c r="AD10" s="17">
        <v>0.39662770574107398</v>
      </c>
    </row>
    <row r="11" spans="2:30" x14ac:dyDescent="0.35">
      <c r="B11" s="18" t="s">
        <v>348</v>
      </c>
      <c r="C11" s="17">
        <v>0.255045877149356</v>
      </c>
      <c r="D11" s="17">
        <v>0.257951137666111</v>
      </c>
      <c r="E11" s="17">
        <v>0.25181623284989901</v>
      </c>
      <c r="F11" s="17"/>
      <c r="G11" s="17">
        <v>0.261119486203368</v>
      </c>
      <c r="H11" s="17">
        <v>0.31880702578610498</v>
      </c>
      <c r="I11" s="17">
        <v>0.19062649003509299</v>
      </c>
      <c r="J11" s="17"/>
      <c r="K11" s="17">
        <v>0.224516765252469</v>
      </c>
      <c r="L11" s="17">
        <v>0.27285410966968499</v>
      </c>
      <c r="M11" s="17">
        <v>0.23759861590105899</v>
      </c>
      <c r="N11" s="17">
        <v>0.17768105231512801</v>
      </c>
      <c r="O11" s="17">
        <v>0.31295007343257403</v>
      </c>
      <c r="P11" s="17">
        <v>0.27171440054144802</v>
      </c>
      <c r="Q11" s="17">
        <v>0.27178740376901001</v>
      </c>
      <c r="R11" s="17">
        <v>0.25406212404516298</v>
      </c>
      <c r="S11" s="17">
        <v>0.24092532789242499</v>
      </c>
      <c r="T11" s="17">
        <v>0.37747403257100298</v>
      </c>
      <c r="U11" s="17">
        <v>0.149456875653664</v>
      </c>
      <c r="V11" s="17">
        <v>0.235810312094207</v>
      </c>
      <c r="W11" s="17"/>
      <c r="X11" s="17">
        <v>0.26741111132240097</v>
      </c>
      <c r="Y11" s="17">
        <v>0.27207239967309499</v>
      </c>
      <c r="Z11" s="17">
        <v>0.18040061157815501</v>
      </c>
      <c r="AA11" s="17">
        <v>0.25835956292475998</v>
      </c>
      <c r="AB11" s="17">
        <v>0.358092090778935</v>
      </c>
      <c r="AC11" s="17"/>
      <c r="AD11" s="17">
        <v>0.25355031805791001</v>
      </c>
    </row>
    <row r="12" spans="2:30" ht="29" x14ac:dyDescent="0.35">
      <c r="B12" s="18" t="s">
        <v>349</v>
      </c>
      <c r="C12" s="17">
        <v>5.4605521035756499E-2</v>
      </c>
      <c r="D12" s="17">
        <v>6.9441711722706995E-2</v>
      </c>
      <c r="E12" s="17">
        <v>4.0122241332692002E-2</v>
      </c>
      <c r="F12" s="17"/>
      <c r="G12" s="17">
        <v>5.8864426825113399E-2</v>
      </c>
      <c r="H12" s="17">
        <v>5.2522556015628899E-2</v>
      </c>
      <c r="I12" s="17">
        <v>5.27866110395619E-2</v>
      </c>
      <c r="J12" s="17"/>
      <c r="K12" s="17">
        <v>3.0011147797766601E-2</v>
      </c>
      <c r="L12" s="17">
        <v>7.1506957573294005E-2</v>
      </c>
      <c r="M12" s="17">
        <v>2.1214486041866001E-2</v>
      </c>
      <c r="N12" s="17">
        <v>5.7134205531614399E-2</v>
      </c>
      <c r="O12" s="17">
        <v>0.11332375153792899</v>
      </c>
      <c r="P12" s="17">
        <v>7.0114088642887706E-2</v>
      </c>
      <c r="Q12" s="17">
        <v>4.9962856064911597E-2</v>
      </c>
      <c r="R12" s="17">
        <v>4.73890652427474E-2</v>
      </c>
      <c r="S12" s="17">
        <v>5.3351167185784198E-2</v>
      </c>
      <c r="T12" s="17">
        <v>2.63852750107566E-2</v>
      </c>
      <c r="U12" s="17">
        <v>6.4401790582132204E-2</v>
      </c>
      <c r="V12" s="17">
        <v>6.9401353488286105E-2</v>
      </c>
      <c r="W12" s="17"/>
      <c r="X12" s="17">
        <v>7.3197453567592899E-2</v>
      </c>
      <c r="Y12" s="17">
        <v>5.0366198988533201E-2</v>
      </c>
      <c r="Z12" s="17">
        <v>5.1789987829710803E-2</v>
      </c>
      <c r="AA12" s="17">
        <v>4.3551197385822998E-2</v>
      </c>
      <c r="AB12" s="17">
        <v>0</v>
      </c>
      <c r="AC12" s="17"/>
      <c r="AD12" s="17">
        <v>6.5920566972970898E-2</v>
      </c>
    </row>
    <row r="13" spans="2:30" ht="29" x14ac:dyDescent="0.35">
      <c r="B13" s="18" t="s">
        <v>350</v>
      </c>
      <c r="C13" s="17">
        <v>1.0752358506715199E-2</v>
      </c>
      <c r="D13" s="17">
        <v>6.0765058475395796E-3</v>
      </c>
      <c r="E13" s="17">
        <v>1.59567858018159E-2</v>
      </c>
      <c r="F13" s="17"/>
      <c r="G13" s="17">
        <v>6.1104751021865498E-3</v>
      </c>
      <c r="H13" s="17">
        <v>8.5580572574726604E-3</v>
      </c>
      <c r="I13" s="17">
        <v>1.68711646189647E-2</v>
      </c>
      <c r="J13" s="17"/>
      <c r="K13" s="17">
        <v>1.1432487674576599E-2</v>
      </c>
      <c r="L13" s="17">
        <v>7.4743273037442704E-3</v>
      </c>
      <c r="M13" s="17">
        <v>1.9001681878185399E-2</v>
      </c>
      <c r="N13" s="17">
        <v>0</v>
      </c>
      <c r="O13" s="17">
        <v>0</v>
      </c>
      <c r="P13" s="17">
        <v>1.7464985782187002E-2</v>
      </c>
      <c r="Q13" s="17">
        <v>4.68962503388076E-2</v>
      </c>
      <c r="R13" s="17">
        <v>0</v>
      </c>
      <c r="S13" s="17">
        <v>0</v>
      </c>
      <c r="T13" s="17">
        <v>1.25494836875204E-2</v>
      </c>
      <c r="U13" s="17">
        <v>0</v>
      </c>
      <c r="V13" s="17">
        <v>0</v>
      </c>
      <c r="W13" s="17"/>
      <c r="X13" s="17">
        <v>7.9550668182855593E-3</v>
      </c>
      <c r="Y13" s="17">
        <v>6.63405949349448E-3</v>
      </c>
      <c r="Z13" s="17">
        <v>2.60620556357768E-2</v>
      </c>
      <c r="AA13" s="17">
        <v>1.6570043932344201E-2</v>
      </c>
      <c r="AB13" s="17">
        <v>0</v>
      </c>
      <c r="AC13" s="17"/>
      <c r="AD13" s="17">
        <v>1.04261368908692E-2</v>
      </c>
    </row>
    <row r="14" spans="2:30" x14ac:dyDescent="0.35">
      <c r="B14" s="18" t="s">
        <v>50</v>
      </c>
      <c r="C14" s="19">
        <v>4.7207389840972898E-2</v>
      </c>
      <c r="D14" s="19">
        <v>4.9769367459732101E-2</v>
      </c>
      <c r="E14" s="19">
        <v>4.5570747970825401E-2</v>
      </c>
      <c r="F14" s="19"/>
      <c r="G14" s="19">
        <v>5.4451888312417401E-2</v>
      </c>
      <c r="H14" s="19">
        <v>4.5478460020100503E-2</v>
      </c>
      <c r="I14" s="19">
        <v>4.2432524690603199E-2</v>
      </c>
      <c r="J14" s="19"/>
      <c r="K14" s="19">
        <v>4.6836871933589097E-2</v>
      </c>
      <c r="L14" s="19">
        <v>7.6961480663889706E-2</v>
      </c>
      <c r="M14" s="19">
        <v>4.6697201604005797E-2</v>
      </c>
      <c r="N14" s="19">
        <v>8.7620120139369401E-2</v>
      </c>
      <c r="O14" s="19">
        <v>4.2296792210988199E-2</v>
      </c>
      <c r="P14" s="19">
        <v>0</v>
      </c>
      <c r="Q14" s="19">
        <v>2.1785303938619199E-2</v>
      </c>
      <c r="R14" s="19">
        <v>2.0472070735097499E-2</v>
      </c>
      <c r="S14" s="19">
        <v>6.9023611565923806E-2</v>
      </c>
      <c r="T14" s="19">
        <v>4.45511498595915E-2</v>
      </c>
      <c r="U14" s="19">
        <v>1.8258968007679101E-2</v>
      </c>
      <c r="V14" s="19">
        <v>3.78806277103007E-2</v>
      </c>
      <c r="W14" s="19"/>
      <c r="X14" s="19">
        <v>6.4148374655476598E-2</v>
      </c>
      <c r="Y14" s="19">
        <v>3.7960928413191798E-2</v>
      </c>
      <c r="Z14" s="19">
        <v>4.9406896034408197E-2</v>
      </c>
      <c r="AA14" s="19">
        <v>0</v>
      </c>
      <c r="AB14" s="19">
        <v>0</v>
      </c>
      <c r="AC14" s="19"/>
      <c r="AD14" s="19">
        <v>5.5561169114042797E-2</v>
      </c>
    </row>
    <row r="15" spans="2:30" x14ac:dyDescent="0.35">
      <c r="B15" s="16"/>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D21"/>
  <sheetViews>
    <sheetView showGridLines="0" topLeftCell="A6" workbookViewId="0">
      <pane xSplit="2" topLeftCell="C1" activePane="topRight" state="frozen"/>
      <selection pane="topRight" activeCell="A22" sqref="A22"/>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366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72.5" x14ac:dyDescent="0.35">
      <c r="B9" s="18" t="s">
        <v>360</v>
      </c>
      <c r="C9" s="17">
        <v>0.55318112983466405</v>
      </c>
      <c r="D9" s="17">
        <v>0.51190641949163895</v>
      </c>
      <c r="E9" s="17">
        <v>0.58665156741242397</v>
      </c>
      <c r="F9" s="17"/>
      <c r="G9" s="17">
        <v>0.53323685788422004</v>
      </c>
      <c r="H9" s="17">
        <v>0.638711989397591</v>
      </c>
      <c r="I9" s="17">
        <v>0.58929196641942205</v>
      </c>
      <c r="J9" s="17"/>
      <c r="K9" s="17">
        <v>0.52557955543228796</v>
      </c>
      <c r="L9" s="17">
        <v>0.54587012939114499</v>
      </c>
      <c r="M9" s="17">
        <v>0.64649878936453797</v>
      </c>
      <c r="N9" s="17">
        <v>0.41942841814172099</v>
      </c>
      <c r="O9" s="17">
        <v>0.369806402952014</v>
      </c>
      <c r="P9" s="17">
        <v>0.39393248149746901</v>
      </c>
      <c r="Q9" s="17">
        <v>0.62153313686797695</v>
      </c>
      <c r="R9" s="17">
        <v>0.84216144024999895</v>
      </c>
      <c r="S9" s="17">
        <v>0.500679551043409</v>
      </c>
      <c r="T9" s="17">
        <v>0.59780795891476601</v>
      </c>
      <c r="U9" s="17">
        <v>0.62480080006025995</v>
      </c>
      <c r="V9" s="17">
        <v>1</v>
      </c>
      <c r="W9" s="17"/>
      <c r="X9" s="17">
        <v>0.53907987374150601</v>
      </c>
      <c r="Y9" s="17">
        <v>0.53270278843628605</v>
      </c>
      <c r="Z9" s="17">
        <v>1</v>
      </c>
      <c r="AA9" s="17" t="s">
        <v>295</v>
      </c>
      <c r="AB9" s="17" t="s">
        <v>295</v>
      </c>
      <c r="AC9" s="17"/>
      <c r="AD9" s="17">
        <v>0.560998247396571</v>
      </c>
    </row>
    <row r="10" spans="2:30" ht="58" x14ac:dyDescent="0.35">
      <c r="B10" s="18" t="s">
        <v>361</v>
      </c>
      <c r="C10" s="17">
        <v>0.53620293101494299</v>
      </c>
      <c r="D10" s="17">
        <v>0.51741956125585298</v>
      </c>
      <c r="E10" s="17">
        <v>0.56475153170084502</v>
      </c>
      <c r="F10" s="17"/>
      <c r="G10" s="17">
        <v>0.53717741919506901</v>
      </c>
      <c r="H10" s="17">
        <v>0.55286762284109003</v>
      </c>
      <c r="I10" s="17">
        <v>0.49881198551311201</v>
      </c>
      <c r="J10" s="17"/>
      <c r="K10" s="17">
        <v>0.48427058742344897</v>
      </c>
      <c r="L10" s="17">
        <v>0.43747365882550199</v>
      </c>
      <c r="M10" s="17">
        <v>0.609856773402908</v>
      </c>
      <c r="N10" s="17">
        <v>0.44426821991906301</v>
      </c>
      <c r="O10" s="17">
        <v>0.63019359704798605</v>
      </c>
      <c r="P10" s="17">
        <v>0.44983025551564998</v>
      </c>
      <c r="Q10" s="17">
        <v>0.61590104981418303</v>
      </c>
      <c r="R10" s="17">
        <v>0.77057925226492197</v>
      </c>
      <c r="S10" s="17">
        <v>0.29939214518347901</v>
      </c>
      <c r="T10" s="17">
        <v>0.52963631565410596</v>
      </c>
      <c r="U10" s="17">
        <v>0.63582380252691995</v>
      </c>
      <c r="V10" s="17">
        <v>1</v>
      </c>
      <c r="W10" s="17"/>
      <c r="X10" s="17">
        <v>0.52965419941735803</v>
      </c>
      <c r="Y10" s="17">
        <v>0.54384442436552405</v>
      </c>
      <c r="Z10" s="17">
        <v>0.71928080029992203</v>
      </c>
      <c r="AA10" s="17" t="s">
        <v>295</v>
      </c>
      <c r="AB10" s="17" t="s">
        <v>295</v>
      </c>
      <c r="AC10" s="17"/>
      <c r="AD10" s="17">
        <v>0.52245334177992897</v>
      </c>
    </row>
    <row r="11" spans="2:30" ht="43.5" x14ac:dyDescent="0.35">
      <c r="B11" s="18" t="s">
        <v>362</v>
      </c>
      <c r="C11" s="17">
        <v>0.50790912674133903</v>
      </c>
      <c r="D11" s="17">
        <v>0.48136997105698998</v>
      </c>
      <c r="E11" s="17">
        <v>0.54517958315260895</v>
      </c>
      <c r="F11" s="17"/>
      <c r="G11" s="17">
        <v>0.51803655406901605</v>
      </c>
      <c r="H11" s="17">
        <v>0.43366157977180497</v>
      </c>
      <c r="I11" s="17">
        <v>0.542244047523465</v>
      </c>
      <c r="J11" s="17"/>
      <c r="K11" s="17">
        <v>0.399583982197042</v>
      </c>
      <c r="L11" s="17">
        <v>0.394811429866816</v>
      </c>
      <c r="M11" s="17">
        <v>0.62329741882758205</v>
      </c>
      <c r="N11" s="17">
        <v>0.43333703762966402</v>
      </c>
      <c r="O11" s="17">
        <v>0.72221568408274595</v>
      </c>
      <c r="P11" s="17">
        <v>0.47570950480277002</v>
      </c>
      <c r="Q11" s="17">
        <v>0.42349544381679</v>
      </c>
      <c r="R11" s="17">
        <v>0.68432288049999701</v>
      </c>
      <c r="S11" s="17">
        <v>0.67685936879376796</v>
      </c>
      <c r="T11" s="17">
        <v>0.47003914436374999</v>
      </c>
      <c r="U11" s="17">
        <v>0.41862836759695399</v>
      </c>
      <c r="V11" s="17">
        <v>0.61464763303143199</v>
      </c>
      <c r="W11" s="17"/>
      <c r="X11" s="17">
        <v>0.52386301740999597</v>
      </c>
      <c r="Y11" s="17">
        <v>0.53692443480364405</v>
      </c>
      <c r="Z11" s="17">
        <v>0</v>
      </c>
      <c r="AA11" s="17" t="s">
        <v>295</v>
      </c>
      <c r="AB11" s="17" t="s">
        <v>295</v>
      </c>
      <c r="AC11" s="17"/>
      <c r="AD11" s="17">
        <v>0.50446232113817602</v>
      </c>
    </row>
    <row r="12" spans="2:30" ht="43.5" x14ac:dyDescent="0.35">
      <c r="B12" s="18" t="s">
        <v>363</v>
      </c>
      <c r="C12" s="17">
        <v>0.49711833858968102</v>
      </c>
      <c r="D12" s="17">
        <v>0.47891254977752401</v>
      </c>
      <c r="E12" s="17">
        <v>0.52321739538247003</v>
      </c>
      <c r="F12" s="17"/>
      <c r="G12" s="17">
        <v>0.51657562170807203</v>
      </c>
      <c r="H12" s="17">
        <v>0.37892246192850798</v>
      </c>
      <c r="I12" s="17">
        <v>0.52129047078877899</v>
      </c>
      <c r="J12" s="17"/>
      <c r="K12" s="17">
        <v>0.35758236000760801</v>
      </c>
      <c r="L12" s="17">
        <v>0.48662245086350597</v>
      </c>
      <c r="M12" s="17">
        <v>0.58633282398073305</v>
      </c>
      <c r="N12" s="17">
        <v>0.31889604026924501</v>
      </c>
      <c r="O12" s="17">
        <v>0.647590718869268</v>
      </c>
      <c r="P12" s="17">
        <v>0.57985952364887094</v>
      </c>
      <c r="Q12" s="17">
        <v>0.30994792407182298</v>
      </c>
      <c r="R12" s="17">
        <v>0.77057925226492197</v>
      </c>
      <c r="S12" s="17">
        <v>0.30646194044894498</v>
      </c>
      <c r="T12" s="17">
        <v>0.591888301412132</v>
      </c>
      <c r="U12" s="17">
        <v>0.57117631595937701</v>
      </c>
      <c r="V12" s="17">
        <v>0.79638462381952702</v>
      </c>
      <c r="W12" s="17"/>
      <c r="X12" s="17">
        <v>0.540302174984581</v>
      </c>
      <c r="Y12" s="17">
        <v>0.40941527452006898</v>
      </c>
      <c r="Z12" s="17">
        <v>0.43758536704435202</v>
      </c>
      <c r="AA12" s="17" t="s">
        <v>295</v>
      </c>
      <c r="AB12" s="17" t="s">
        <v>295</v>
      </c>
      <c r="AC12" s="17"/>
      <c r="AD12" s="17">
        <v>0.453408717467155</v>
      </c>
    </row>
    <row r="13" spans="2:30" ht="58" x14ac:dyDescent="0.35">
      <c r="B13" s="18" t="s">
        <v>364</v>
      </c>
      <c r="C13" s="17">
        <v>0.38226350561660299</v>
      </c>
      <c r="D13" s="17">
        <v>0.36368060443139399</v>
      </c>
      <c r="E13" s="17">
        <v>0.40472468443027199</v>
      </c>
      <c r="F13" s="17"/>
      <c r="G13" s="17">
        <v>0.41492835619118101</v>
      </c>
      <c r="H13" s="17">
        <v>0.200854696385946</v>
      </c>
      <c r="I13" s="17">
        <v>0.393755816077002</v>
      </c>
      <c r="J13" s="17"/>
      <c r="K13" s="17">
        <v>0.30082233173416401</v>
      </c>
      <c r="L13" s="17">
        <v>0.18819459922026299</v>
      </c>
      <c r="M13" s="17">
        <v>0.41685897043979597</v>
      </c>
      <c r="N13" s="17">
        <v>0.387047721238853</v>
      </c>
      <c r="O13" s="17">
        <v>0.72801857850587104</v>
      </c>
      <c r="P13" s="17">
        <v>0.32878286188116002</v>
      </c>
      <c r="Q13" s="17">
        <v>0.433834591009016</v>
      </c>
      <c r="R13" s="17">
        <v>0.575250733930039</v>
      </c>
      <c r="S13" s="17">
        <v>0.17753891983717701</v>
      </c>
      <c r="T13" s="17">
        <v>0.47770441814606202</v>
      </c>
      <c r="U13" s="17">
        <v>0.310551713372196</v>
      </c>
      <c r="V13" s="17">
        <v>0.61464763303143199</v>
      </c>
      <c r="W13" s="17"/>
      <c r="X13" s="17">
        <v>0.35495922724997198</v>
      </c>
      <c r="Y13" s="17">
        <v>0.432324331993311</v>
      </c>
      <c r="Z13" s="17">
        <v>0.28169543325557</v>
      </c>
      <c r="AA13" s="17" t="s">
        <v>295</v>
      </c>
      <c r="AB13" s="17" t="s">
        <v>295</v>
      </c>
      <c r="AC13" s="17"/>
      <c r="AD13" s="17">
        <v>0.36081936161758799</v>
      </c>
    </row>
    <row r="14" spans="2:30" ht="43.5" x14ac:dyDescent="0.35">
      <c r="B14" s="18" t="s">
        <v>365</v>
      </c>
      <c r="C14" s="17">
        <v>0.26124151986983102</v>
      </c>
      <c r="D14" s="17">
        <v>0.23347177805091701</v>
      </c>
      <c r="E14" s="17">
        <v>0.29926152297066</v>
      </c>
      <c r="F14" s="17"/>
      <c r="G14" s="17">
        <v>0.24884345108560699</v>
      </c>
      <c r="H14" s="17">
        <v>0.248829951095666</v>
      </c>
      <c r="I14" s="17">
        <v>0.39578080246770397</v>
      </c>
      <c r="J14" s="17"/>
      <c r="K14" s="17">
        <v>0.19646457080433499</v>
      </c>
      <c r="L14" s="17">
        <v>0.211260150087836</v>
      </c>
      <c r="M14" s="17">
        <v>0.30795493357827602</v>
      </c>
      <c r="N14" s="17">
        <v>0.11444099736042</v>
      </c>
      <c r="O14" s="17">
        <v>0.277784315917254</v>
      </c>
      <c r="P14" s="17">
        <v>0.32215840717420602</v>
      </c>
      <c r="Q14" s="17">
        <v>0.31675478639226701</v>
      </c>
      <c r="R14" s="17">
        <v>0.25183427297248101</v>
      </c>
      <c r="S14" s="17">
        <v>0.288173242005061</v>
      </c>
      <c r="T14" s="17">
        <v>0.400544575263305</v>
      </c>
      <c r="U14" s="17">
        <v>0.186749590452229</v>
      </c>
      <c r="V14" s="17">
        <v>0.43291064224333697</v>
      </c>
      <c r="W14" s="17"/>
      <c r="X14" s="17">
        <v>0.22619489223726799</v>
      </c>
      <c r="Y14" s="17">
        <v>0.29323966610963498</v>
      </c>
      <c r="Z14" s="17">
        <v>0.43758536704435202</v>
      </c>
      <c r="AA14" s="17" t="s">
        <v>295</v>
      </c>
      <c r="AB14" s="17" t="s">
        <v>295</v>
      </c>
      <c r="AC14" s="17"/>
      <c r="AD14" s="17">
        <v>0.23478236741970701</v>
      </c>
    </row>
    <row r="15" spans="2:30" x14ac:dyDescent="0.35">
      <c r="B15" s="18" t="s">
        <v>50</v>
      </c>
      <c r="C15" s="17">
        <v>5.3670158941146302E-2</v>
      </c>
      <c r="D15" s="17">
        <v>9.0487255652501306E-2</v>
      </c>
      <c r="E15" s="17">
        <v>8.7431406374470309E-3</v>
      </c>
      <c r="F15" s="17"/>
      <c r="G15" s="17">
        <v>5.1908448420429E-2</v>
      </c>
      <c r="H15" s="17">
        <v>6.1136157166421498E-2</v>
      </c>
      <c r="I15" s="17">
        <v>5.7012152840982197E-2</v>
      </c>
      <c r="J15" s="17"/>
      <c r="K15" s="17">
        <v>0.108447012057748</v>
      </c>
      <c r="L15" s="17">
        <v>0.105153189025984</v>
      </c>
      <c r="M15" s="17">
        <v>3.5424499332896903E-2</v>
      </c>
      <c r="N15" s="17">
        <v>6.8151680969608205E-2</v>
      </c>
      <c r="O15" s="17">
        <v>0</v>
      </c>
      <c r="P15" s="17">
        <v>3.8001093823027701E-2</v>
      </c>
      <c r="Q15" s="17">
        <v>6.73441637935496E-2</v>
      </c>
      <c r="R15" s="17">
        <v>0</v>
      </c>
      <c r="S15" s="17">
        <v>0.135741910277456</v>
      </c>
      <c r="T15" s="17">
        <v>0</v>
      </c>
      <c r="U15" s="17">
        <v>0</v>
      </c>
      <c r="V15" s="17">
        <v>0</v>
      </c>
      <c r="W15" s="17"/>
      <c r="X15" s="17">
        <v>6.8947367784812502E-2</v>
      </c>
      <c r="Y15" s="17">
        <v>3.8193730282258899E-2</v>
      </c>
      <c r="Z15" s="17">
        <v>0</v>
      </c>
      <c r="AA15" s="17" t="s">
        <v>295</v>
      </c>
      <c r="AB15" s="17" t="s">
        <v>295</v>
      </c>
      <c r="AC15" s="17"/>
      <c r="AD15" s="17">
        <v>6.4730106061955506E-2</v>
      </c>
    </row>
    <row r="16" spans="2:30" x14ac:dyDescent="0.35">
      <c r="B16" s="18" t="s">
        <v>110</v>
      </c>
      <c r="C16" s="19">
        <v>3.7561668855109198E-3</v>
      </c>
      <c r="D16" s="19">
        <v>0</v>
      </c>
      <c r="E16" s="19">
        <v>8.7431406374470309E-3</v>
      </c>
      <c r="F16" s="19"/>
      <c r="G16" s="19">
        <v>4.8694772918631002E-3</v>
      </c>
      <c r="H16" s="19">
        <v>0</v>
      </c>
      <c r="I16" s="19">
        <v>0</v>
      </c>
      <c r="J16" s="19"/>
      <c r="K16" s="19">
        <v>3.2065255883491503E-2</v>
      </c>
      <c r="L16" s="19">
        <v>0</v>
      </c>
      <c r="M16" s="19">
        <v>0</v>
      </c>
      <c r="N16" s="19">
        <v>0</v>
      </c>
      <c r="O16" s="19">
        <v>0</v>
      </c>
      <c r="P16" s="19">
        <v>0</v>
      </c>
      <c r="Q16" s="19">
        <v>0</v>
      </c>
      <c r="R16" s="19">
        <v>0</v>
      </c>
      <c r="S16" s="19">
        <v>0</v>
      </c>
      <c r="T16" s="19">
        <v>0</v>
      </c>
      <c r="U16" s="19">
        <v>0</v>
      </c>
      <c r="V16" s="19">
        <v>0</v>
      </c>
      <c r="W16" s="19"/>
      <c r="X16" s="19">
        <v>6.37043855946597E-3</v>
      </c>
      <c r="Y16" s="19">
        <v>0</v>
      </c>
      <c r="Z16" s="19">
        <v>0</v>
      </c>
      <c r="AA16" s="19" t="s">
        <v>295</v>
      </c>
      <c r="AB16" s="19" t="s">
        <v>295</v>
      </c>
      <c r="AC16" s="19"/>
      <c r="AD16" s="19">
        <v>6.1289814689750102E-3</v>
      </c>
    </row>
    <row r="17" spans="2:2" x14ac:dyDescent="0.35">
      <c r="B17" s="16" t="s">
        <v>297</v>
      </c>
    </row>
    <row r="18" spans="2:2" x14ac:dyDescent="0.35">
      <c r="B18" t="s">
        <v>53</v>
      </c>
    </row>
    <row r="19" spans="2:2" x14ac:dyDescent="0.35">
      <c r="B19" t="s">
        <v>54</v>
      </c>
    </row>
    <row r="21" spans="2:2" x14ac:dyDescent="0.35">
      <c r="B21"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D20"/>
  <sheetViews>
    <sheetView showGridLines="0" topLeftCell="A6" workbookViewId="0">
      <pane xSplit="2" topLeftCell="C1" activePane="topRight" state="frozen"/>
      <selection pane="topRight" activeCell="B9" sqref="B9"/>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367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219</v>
      </c>
      <c r="D7" s="10">
        <v>105</v>
      </c>
      <c r="E7" s="10">
        <v>110</v>
      </c>
      <c r="F7" s="10"/>
      <c r="G7" s="10">
        <v>156</v>
      </c>
      <c r="H7" s="10">
        <v>34</v>
      </c>
      <c r="I7" s="10">
        <v>29</v>
      </c>
      <c r="J7" s="10"/>
      <c r="K7" s="10">
        <v>30</v>
      </c>
      <c r="L7" s="10">
        <v>20</v>
      </c>
      <c r="M7" s="10">
        <v>30</v>
      </c>
      <c r="N7" s="10">
        <v>17</v>
      </c>
      <c r="O7" s="10">
        <v>12</v>
      </c>
      <c r="P7" s="10">
        <v>29</v>
      </c>
      <c r="Q7" s="10">
        <v>16</v>
      </c>
      <c r="R7" s="10">
        <v>12</v>
      </c>
      <c r="S7" s="10">
        <v>14</v>
      </c>
      <c r="T7" s="10">
        <v>15</v>
      </c>
      <c r="U7" s="10">
        <v>18</v>
      </c>
      <c r="V7" s="10">
        <v>6</v>
      </c>
      <c r="W7" s="10"/>
      <c r="X7" s="10">
        <v>118</v>
      </c>
      <c r="Y7" s="10">
        <v>81</v>
      </c>
      <c r="Z7" s="10">
        <v>7</v>
      </c>
      <c r="AA7" s="10">
        <v>1</v>
      </c>
      <c r="AB7" s="10" t="s">
        <v>294</v>
      </c>
      <c r="AC7" s="10"/>
      <c r="AD7" s="10">
        <v>137</v>
      </c>
    </row>
    <row r="8" spans="2:30" ht="30" customHeight="1" x14ac:dyDescent="0.35">
      <c r="B8" s="11" t="s">
        <v>19</v>
      </c>
      <c r="C8" s="11">
        <v>229</v>
      </c>
      <c r="D8" s="11">
        <v>120</v>
      </c>
      <c r="E8" s="11">
        <v>104</v>
      </c>
      <c r="F8" s="11"/>
      <c r="G8" s="11">
        <v>167</v>
      </c>
      <c r="H8" s="11">
        <v>33</v>
      </c>
      <c r="I8" s="11">
        <v>29</v>
      </c>
      <c r="J8" s="11"/>
      <c r="K8" s="11">
        <v>26</v>
      </c>
      <c r="L8" s="11">
        <v>21</v>
      </c>
      <c r="M8" s="11">
        <v>28</v>
      </c>
      <c r="N8" s="11">
        <v>27</v>
      </c>
      <c r="O8" s="11">
        <v>15</v>
      </c>
      <c r="P8" s="11">
        <v>27</v>
      </c>
      <c r="Q8" s="11">
        <v>16</v>
      </c>
      <c r="R8" s="11">
        <v>11</v>
      </c>
      <c r="S8" s="11">
        <v>13</v>
      </c>
      <c r="T8" s="11">
        <v>17</v>
      </c>
      <c r="U8" s="11">
        <v>18</v>
      </c>
      <c r="V8" s="11">
        <v>7</v>
      </c>
      <c r="W8" s="11"/>
      <c r="X8" s="11">
        <v>127</v>
      </c>
      <c r="Y8" s="11">
        <v>81</v>
      </c>
      <c r="Z8" s="11">
        <v>7</v>
      </c>
      <c r="AA8" s="11">
        <v>1</v>
      </c>
      <c r="AB8" s="11" t="s">
        <v>294</v>
      </c>
      <c r="AC8" s="11"/>
      <c r="AD8" s="11">
        <v>141</v>
      </c>
    </row>
    <row r="9" spans="2:30" ht="43.5" x14ac:dyDescent="0.35">
      <c r="B9" s="18" t="s">
        <v>362</v>
      </c>
      <c r="C9" s="17">
        <v>0.148643508383279</v>
      </c>
      <c r="D9" s="17">
        <v>0.14364500273396799</v>
      </c>
      <c r="E9" s="17">
        <v>0.16045614482647899</v>
      </c>
      <c r="F9" s="17"/>
      <c r="G9" s="17">
        <v>0.15358453523756099</v>
      </c>
      <c r="H9" s="17">
        <v>0.154569013210406</v>
      </c>
      <c r="I9" s="17">
        <v>0.11293396725549799</v>
      </c>
      <c r="J9" s="17"/>
      <c r="K9" s="17">
        <v>0.104158197229463</v>
      </c>
      <c r="L9" s="17">
        <v>0.10090790454311099</v>
      </c>
      <c r="M9" s="17">
        <v>0.13512076446123999</v>
      </c>
      <c r="N9" s="17">
        <v>0.109230509085638</v>
      </c>
      <c r="O9" s="17">
        <v>0.242564662233197</v>
      </c>
      <c r="P9" s="17">
        <v>0.28000147413690701</v>
      </c>
      <c r="Q9" s="17">
        <v>6.2497676535875103E-2</v>
      </c>
      <c r="R9" s="17">
        <v>0</v>
      </c>
      <c r="S9" s="17">
        <v>0.42254570794121199</v>
      </c>
      <c r="T9" s="17">
        <v>6.36730620555606E-2</v>
      </c>
      <c r="U9" s="17">
        <v>0.110651177648248</v>
      </c>
      <c r="V9" s="17">
        <v>0.18530220564903399</v>
      </c>
      <c r="W9" s="17"/>
      <c r="X9" s="17">
        <v>0.15092230736474099</v>
      </c>
      <c r="Y9" s="17">
        <v>0.18399347218186099</v>
      </c>
      <c r="Z9" s="17">
        <v>0</v>
      </c>
      <c r="AA9" s="17">
        <v>0</v>
      </c>
      <c r="AB9" s="17" t="s">
        <v>295</v>
      </c>
      <c r="AC9" s="17"/>
      <c r="AD9" s="17">
        <v>0.167583143817678</v>
      </c>
    </row>
    <row r="10" spans="2:30" ht="58" x14ac:dyDescent="0.35">
      <c r="B10" s="18" t="s">
        <v>361</v>
      </c>
      <c r="C10" s="17">
        <v>0.23800468875862199</v>
      </c>
      <c r="D10" s="17">
        <v>0.258782491374413</v>
      </c>
      <c r="E10" s="17">
        <v>0.22368713979795399</v>
      </c>
      <c r="F10" s="17"/>
      <c r="G10" s="17">
        <v>0.25736152760478898</v>
      </c>
      <c r="H10" s="17">
        <v>0.25011637002918002</v>
      </c>
      <c r="I10" s="17">
        <v>0.111024610364667</v>
      </c>
      <c r="J10" s="17"/>
      <c r="K10" s="17">
        <v>0.29808035715077302</v>
      </c>
      <c r="L10" s="17">
        <v>0.29518817643105999</v>
      </c>
      <c r="M10" s="17">
        <v>0.16897953793096199</v>
      </c>
      <c r="N10" s="17">
        <v>6.5048741089763704E-2</v>
      </c>
      <c r="O10" s="17">
        <v>0.31571413126699299</v>
      </c>
      <c r="P10" s="17">
        <v>0.18354945607218601</v>
      </c>
      <c r="Q10" s="17">
        <v>0.31840078267134603</v>
      </c>
      <c r="R10" s="17">
        <v>0.59766425916744204</v>
      </c>
      <c r="S10" s="17">
        <v>0.216831896810983</v>
      </c>
      <c r="T10" s="17">
        <v>0.268699869947084</v>
      </c>
      <c r="U10" s="17">
        <v>0.18646079466507501</v>
      </c>
      <c r="V10" s="17">
        <v>0.15558067626400801</v>
      </c>
      <c r="W10" s="17"/>
      <c r="X10" s="17">
        <v>0.25581564469517298</v>
      </c>
      <c r="Y10" s="17">
        <v>0.231167944381798</v>
      </c>
      <c r="Z10" s="17">
        <v>0.17701373039475601</v>
      </c>
      <c r="AA10" s="17">
        <v>0</v>
      </c>
      <c r="AB10" s="17" t="s">
        <v>295</v>
      </c>
      <c r="AC10" s="17"/>
      <c r="AD10" s="17">
        <v>0.22325617986347501</v>
      </c>
    </row>
    <row r="11" spans="2:30" ht="43.5" x14ac:dyDescent="0.35">
      <c r="B11" s="18" t="s">
        <v>363</v>
      </c>
      <c r="C11" s="17">
        <v>0.11023514989291699</v>
      </c>
      <c r="D11" s="17">
        <v>0.10518221316715599</v>
      </c>
      <c r="E11" s="17">
        <v>0.120549627316584</v>
      </c>
      <c r="F11" s="17"/>
      <c r="G11" s="17">
        <v>0.10851656114654901</v>
      </c>
      <c r="H11" s="17">
        <v>8.3825662507505297E-2</v>
      </c>
      <c r="I11" s="17">
        <v>0.15097985496470101</v>
      </c>
      <c r="J11" s="17"/>
      <c r="K11" s="17">
        <v>0.13462049353205199</v>
      </c>
      <c r="L11" s="17">
        <v>0.146962783981751</v>
      </c>
      <c r="M11" s="17">
        <v>0.12994379250889301</v>
      </c>
      <c r="N11" s="17">
        <v>0</v>
      </c>
      <c r="O11" s="17">
        <v>0.26916513537685999</v>
      </c>
      <c r="P11" s="17">
        <v>6.3686625545678804E-2</v>
      </c>
      <c r="Q11" s="17">
        <v>6.7694113495287103E-2</v>
      </c>
      <c r="R11" s="17">
        <v>0.17291499309748001</v>
      </c>
      <c r="S11" s="17">
        <v>6.7950310925801505E-2</v>
      </c>
      <c r="T11" s="17">
        <v>0.191343726148827</v>
      </c>
      <c r="U11" s="17">
        <v>0.100459102478571</v>
      </c>
      <c r="V11" s="17">
        <v>0</v>
      </c>
      <c r="W11" s="17"/>
      <c r="X11" s="17">
        <v>0.117479382240865</v>
      </c>
      <c r="Y11" s="17">
        <v>0.12773955219026101</v>
      </c>
      <c r="Z11" s="17">
        <v>0</v>
      </c>
      <c r="AA11" s="17">
        <v>0</v>
      </c>
      <c r="AB11" s="17" t="s">
        <v>295</v>
      </c>
      <c r="AC11" s="17"/>
      <c r="AD11" s="17">
        <v>0.116465078559605</v>
      </c>
    </row>
    <row r="12" spans="2:30" ht="72.5" x14ac:dyDescent="0.35">
      <c r="B12" s="18" t="s">
        <v>360</v>
      </c>
      <c r="C12" s="17">
        <v>0.23639621590809201</v>
      </c>
      <c r="D12" s="17">
        <v>0.23280021145329499</v>
      </c>
      <c r="E12" s="17">
        <v>0.20951359569620101</v>
      </c>
      <c r="F12" s="17"/>
      <c r="G12" s="17">
        <v>0.24621471200147099</v>
      </c>
      <c r="H12" s="17">
        <v>0.28767595481366898</v>
      </c>
      <c r="I12" s="17">
        <v>0.119480976734302</v>
      </c>
      <c r="J12" s="17"/>
      <c r="K12" s="17">
        <v>0.23620557267849901</v>
      </c>
      <c r="L12" s="17">
        <v>0.109706050208943</v>
      </c>
      <c r="M12" s="17">
        <v>0.40517721147351698</v>
      </c>
      <c r="N12" s="17">
        <v>0.345716625599018</v>
      </c>
      <c r="O12" s="17">
        <v>0</v>
      </c>
      <c r="P12" s="17">
        <v>0.24246444517461099</v>
      </c>
      <c r="Q12" s="17">
        <v>0.25070666917605899</v>
      </c>
      <c r="R12" s="17">
        <v>0</v>
      </c>
      <c r="S12" s="17">
        <v>0.14888158588518199</v>
      </c>
      <c r="T12" s="17">
        <v>0.248772590719609</v>
      </c>
      <c r="U12" s="17">
        <v>0.22964765990164601</v>
      </c>
      <c r="V12" s="17">
        <v>0.51519311884684105</v>
      </c>
      <c r="W12" s="17"/>
      <c r="X12" s="17">
        <v>0.247631149506161</v>
      </c>
      <c r="Y12" s="17">
        <v>0.19181486369314801</v>
      </c>
      <c r="Z12" s="17">
        <v>0.22751014934643901</v>
      </c>
      <c r="AA12" s="17">
        <v>0</v>
      </c>
      <c r="AB12" s="17" t="s">
        <v>295</v>
      </c>
      <c r="AC12" s="17"/>
      <c r="AD12" s="17">
        <v>0.23756272733860101</v>
      </c>
    </row>
    <row r="13" spans="2:30" ht="58" x14ac:dyDescent="0.35">
      <c r="B13" s="18" t="s">
        <v>364</v>
      </c>
      <c r="C13" s="17">
        <v>0.11788931974578</v>
      </c>
      <c r="D13" s="17">
        <v>0.11334333279907</v>
      </c>
      <c r="E13" s="17">
        <v>0.12792954258136099</v>
      </c>
      <c r="F13" s="17"/>
      <c r="G13" s="17">
        <v>0.14517666895595099</v>
      </c>
      <c r="H13" s="17">
        <v>2.4614661000193501E-2</v>
      </c>
      <c r="I13" s="17">
        <v>6.7252121598370795E-2</v>
      </c>
      <c r="J13" s="17"/>
      <c r="K13" s="17">
        <v>0</v>
      </c>
      <c r="L13" s="17">
        <v>0.14275207388790701</v>
      </c>
      <c r="M13" s="17">
        <v>3.08349011164957E-2</v>
      </c>
      <c r="N13" s="17">
        <v>0.24976147781211</v>
      </c>
      <c r="O13" s="17">
        <v>8.9721711792286496E-2</v>
      </c>
      <c r="P13" s="17">
        <v>0.101613161370516</v>
      </c>
      <c r="Q13" s="17">
        <v>0.113672645393513</v>
      </c>
      <c r="R13" s="17">
        <v>0.15050146786007701</v>
      </c>
      <c r="S13" s="17">
        <v>0.14379049843682201</v>
      </c>
      <c r="T13" s="17">
        <v>0.15167383408594601</v>
      </c>
      <c r="U13" s="17">
        <v>0.218707031728368</v>
      </c>
      <c r="V13" s="17">
        <v>0</v>
      </c>
      <c r="W13" s="17"/>
      <c r="X13" s="17">
        <v>0.13487177655891699</v>
      </c>
      <c r="Y13" s="17">
        <v>8.6347465597909998E-2</v>
      </c>
      <c r="Z13" s="17">
        <v>0</v>
      </c>
      <c r="AA13" s="17">
        <v>0</v>
      </c>
      <c r="AB13" s="17" t="s">
        <v>295</v>
      </c>
      <c r="AC13" s="17"/>
      <c r="AD13" s="17">
        <v>0.100861136107257</v>
      </c>
    </row>
    <row r="14" spans="2:30" ht="43.5" x14ac:dyDescent="0.35">
      <c r="B14" s="18" t="s">
        <v>365</v>
      </c>
      <c r="C14" s="17">
        <v>3.6031627060759699E-2</v>
      </c>
      <c r="D14" s="17">
        <v>2.5436683600642399E-2</v>
      </c>
      <c r="E14" s="17">
        <v>4.97292512013996E-2</v>
      </c>
      <c r="F14" s="17"/>
      <c r="G14" s="17">
        <v>3.25213301781851E-2</v>
      </c>
      <c r="H14" s="17">
        <v>5.1994028259233403E-2</v>
      </c>
      <c r="I14" s="17">
        <v>3.7935165822738703E-2</v>
      </c>
      <c r="J14" s="17"/>
      <c r="K14" s="17">
        <v>0.101852079033022</v>
      </c>
      <c r="L14" s="17">
        <v>5.0642315010627499E-2</v>
      </c>
      <c r="M14" s="17">
        <v>6.4693674586216901E-2</v>
      </c>
      <c r="N14" s="17">
        <v>0</v>
      </c>
      <c r="O14" s="17">
        <v>0</v>
      </c>
      <c r="P14" s="17">
        <v>3.1843312772839402E-2</v>
      </c>
      <c r="Q14" s="17">
        <v>5.6836322696756598E-2</v>
      </c>
      <c r="R14" s="17">
        <v>7.8919279875000803E-2</v>
      </c>
      <c r="S14" s="17">
        <v>0</v>
      </c>
      <c r="T14" s="17">
        <v>0</v>
      </c>
      <c r="U14" s="17">
        <v>0</v>
      </c>
      <c r="V14" s="17">
        <v>0</v>
      </c>
      <c r="W14" s="17"/>
      <c r="X14" s="17">
        <v>1.55805729066931E-2</v>
      </c>
      <c r="Y14" s="17">
        <v>7.7542740305015706E-2</v>
      </c>
      <c r="Z14" s="17">
        <v>0</v>
      </c>
      <c r="AA14" s="17">
        <v>0</v>
      </c>
      <c r="AB14" s="17" t="s">
        <v>295</v>
      </c>
      <c r="AC14" s="17"/>
      <c r="AD14" s="17">
        <v>3.2831843150754998E-2</v>
      </c>
    </row>
    <row r="15" spans="2:30" x14ac:dyDescent="0.35">
      <c r="B15" s="18" t="s">
        <v>182</v>
      </c>
      <c r="C15" s="19">
        <v>0.112799490250549</v>
      </c>
      <c r="D15" s="19">
        <v>0.120810064871456</v>
      </c>
      <c r="E15" s="19">
        <v>0.108134698580021</v>
      </c>
      <c r="F15" s="19"/>
      <c r="G15" s="19">
        <v>5.6624664875493599E-2</v>
      </c>
      <c r="H15" s="19">
        <v>0.147204310179812</v>
      </c>
      <c r="I15" s="19">
        <v>0.400393303259723</v>
      </c>
      <c r="J15" s="19"/>
      <c r="K15" s="19">
        <v>0.125083300376191</v>
      </c>
      <c r="L15" s="19">
        <v>0.15384069593660099</v>
      </c>
      <c r="M15" s="19">
        <v>6.5250117922675793E-2</v>
      </c>
      <c r="N15" s="19">
        <v>0.23024264641347</v>
      </c>
      <c r="O15" s="19">
        <v>8.2834359330663507E-2</v>
      </c>
      <c r="P15" s="19">
        <v>9.6841524927261696E-2</v>
      </c>
      <c r="Q15" s="19">
        <v>0.13019179003116199</v>
      </c>
      <c r="R15" s="19">
        <v>0</v>
      </c>
      <c r="S15" s="19">
        <v>0</v>
      </c>
      <c r="T15" s="19">
        <v>7.5836917042973198E-2</v>
      </c>
      <c r="U15" s="19">
        <v>0.154074233578092</v>
      </c>
      <c r="V15" s="19">
        <v>0.14392399924011701</v>
      </c>
      <c r="W15" s="19"/>
      <c r="X15" s="19">
        <v>7.7699166727450406E-2</v>
      </c>
      <c r="Y15" s="19">
        <v>0.101393961650006</v>
      </c>
      <c r="Z15" s="19">
        <v>0.59547612025880503</v>
      </c>
      <c r="AA15" s="19">
        <v>1</v>
      </c>
      <c r="AB15" s="19" t="s">
        <v>295</v>
      </c>
      <c r="AC15" s="19"/>
      <c r="AD15" s="19">
        <v>0.121439891162629</v>
      </c>
    </row>
    <row r="16" spans="2:30" x14ac:dyDescent="0.35">
      <c r="B16" s="16" t="s">
        <v>297</v>
      </c>
    </row>
    <row r="17" spans="2:2" x14ac:dyDescent="0.35">
      <c r="B17" t="s">
        <v>53</v>
      </c>
    </row>
    <row r="18" spans="2:2" x14ac:dyDescent="0.35">
      <c r="B18" t="s">
        <v>54</v>
      </c>
    </row>
    <row r="20" spans="2:2" x14ac:dyDescent="0.35">
      <c r="B20"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D19"/>
  <sheetViews>
    <sheetView showGridLines="0" workbookViewId="0">
      <pane xSplit="2" topLeftCell="C1" activePane="topRight" state="frozen"/>
      <selection pane="topRight" activeCell="I6" sqref="I6"/>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427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221</v>
      </c>
      <c r="D7" s="10">
        <v>110</v>
      </c>
      <c r="E7" s="10">
        <v>107</v>
      </c>
      <c r="F7" s="10"/>
      <c r="G7" s="10">
        <v>156</v>
      </c>
      <c r="H7" s="10">
        <v>36</v>
      </c>
      <c r="I7" s="10">
        <v>29</v>
      </c>
      <c r="J7" s="10"/>
      <c r="K7" s="10">
        <v>31</v>
      </c>
      <c r="L7" s="10">
        <v>21</v>
      </c>
      <c r="M7" s="10">
        <v>29</v>
      </c>
      <c r="N7" s="10">
        <v>16</v>
      </c>
      <c r="O7" s="10">
        <v>12</v>
      </c>
      <c r="P7" s="10">
        <v>30</v>
      </c>
      <c r="Q7" s="10">
        <v>16</v>
      </c>
      <c r="R7" s="10">
        <v>12</v>
      </c>
      <c r="S7" s="10">
        <v>16</v>
      </c>
      <c r="T7" s="10">
        <v>14</v>
      </c>
      <c r="U7" s="10">
        <v>18</v>
      </c>
      <c r="V7" s="10">
        <v>6</v>
      </c>
      <c r="W7" s="10"/>
      <c r="X7" s="10">
        <v>120</v>
      </c>
      <c r="Y7" s="10">
        <v>83</v>
      </c>
      <c r="Z7" s="10">
        <v>7</v>
      </c>
      <c r="AA7" s="10">
        <v>1</v>
      </c>
      <c r="AB7" s="10" t="s">
        <v>294</v>
      </c>
      <c r="AC7" s="10"/>
      <c r="AD7" s="10">
        <v>141</v>
      </c>
    </row>
    <row r="8" spans="2:30" ht="30" customHeight="1" x14ac:dyDescent="0.35">
      <c r="B8" s="11" t="s">
        <v>19</v>
      </c>
      <c r="C8" s="11">
        <v>230</v>
      </c>
      <c r="D8" s="11">
        <v>125</v>
      </c>
      <c r="E8" s="11">
        <v>101</v>
      </c>
      <c r="F8" s="11"/>
      <c r="G8" s="11">
        <v>167</v>
      </c>
      <c r="H8" s="11">
        <v>35</v>
      </c>
      <c r="I8" s="11">
        <v>29</v>
      </c>
      <c r="J8" s="11"/>
      <c r="K8" s="11">
        <v>27</v>
      </c>
      <c r="L8" s="11">
        <v>23</v>
      </c>
      <c r="M8" s="11">
        <v>27</v>
      </c>
      <c r="N8" s="11">
        <v>26</v>
      </c>
      <c r="O8" s="11">
        <v>15</v>
      </c>
      <c r="P8" s="11">
        <v>28</v>
      </c>
      <c r="Q8" s="11">
        <v>16</v>
      </c>
      <c r="R8" s="11">
        <v>11</v>
      </c>
      <c r="S8" s="11">
        <v>15</v>
      </c>
      <c r="T8" s="11">
        <v>16</v>
      </c>
      <c r="U8" s="11">
        <v>18</v>
      </c>
      <c r="V8" s="11">
        <v>7</v>
      </c>
      <c r="W8" s="11"/>
      <c r="X8" s="11">
        <v>129</v>
      </c>
      <c r="Y8" s="11">
        <v>83</v>
      </c>
      <c r="Z8" s="11">
        <v>7</v>
      </c>
      <c r="AA8" s="11">
        <v>1</v>
      </c>
      <c r="AB8" s="11" t="s">
        <v>294</v>
      </c>
      <c r="AC8" s="11"/>
      <c r="AD8" s="11">
        <v>145</v>
      </c>
    </row>
    <row r="9" spans="2:30" ht="29" x14ac:dyDescent="0.35">
      <c r="B9" s="18" t="s">
        <v>346</v>
      </c>
      <c r="C9" s="17">
        <v>0.246248195891098</v>
      </c>
      <c r="D9" s="17">
        <v>0.201492568926711</v>
      </c>
      <c r="E9" s="17">
        <v>0.30328965908302202</v>
      </c>
      <c r="F9" s="17"/>
      <c r="G9" s="17">
        <v>0.25710881711432199</v>
      </c>
      <c r="H9" s="17">
        <v>0.189672915070947</v>
      </c>
      <c r="I9" s="17">
        <v>0.25197498745337599</v>
      </c>
      <c r="J9" s="17"/>
      <c r="K9" s="17">
        <v>0.279276388559343</v>
      </c>
      <c r="L9" s="17">
        <v>9.2660049981074105E-2</v>
      </c>
      <c r="M9" s="17">
        <v>0.25084808107879297</v>
      </c>
      <c r="N9" s="17">
        <v>0.184347432104081</v>
      </c>
      <c r="O9" s="17">
        <v>0.23349597231380101</v>
      </c>
      <c r="P9" s="17">
        <v>0.25617371174043402</v>
      </c>
      <c r="Q9" s="17">
        <v>0.187028112727919</v>
      </c>
      <c r="R9" s="17">
        <v>0.51874497929244101</v>
      </c>
      <c r="S9" s="17">
        <v>0.198617624107194</v>
      </c>
      <c r="T9" s="17">
        <v>0.42014507718244098</v>
      </c>
      <c r="U9" s="17">
        <v>0.32911262728984803</v>
      </c>
      <c r="V9" s="17">
        <v>0</v>
      </c>
      <c r="W9" s="17"/>
      <c r="X9" s="17">
        <v>0.26656760184454298</v>
      </c>
      <c r="Y9" s="17">
        <v>0.24984773127248899</v>
      </c>
      <c r="Z9" s="17">
        <v>0.11395252956592</v>
      </c>
      <c r="AA9" s="17">
        <v>0</v>
      </c>
      <c r="AB9" s="17" t="s">
        <v>295</v>
      </c>
      <c r="AC9" s="17"/>
      <c r="AD9" s="17">
        <v>0.25252232549214298</v>
      </c>
    </row>
    <row r="10" spans="2:30" ht="29" x14ac:dyDescent="0.35">
      <c r="B10" s="18" t="s">
        <v>347</v>
      </c>
      <c r="C10" s="17">
        <v>0.53467794498496601</v>
      </c>
      <c r="D10" s="17">
        <v>0.52768049884462298</v>
      </c>
      <c r="E10" s="17">
        <v>0.53252277782800805</v>
      </c>
      <c r="F10" s="17"/>
      <c r="G10" s="17">
        <v>0.57246487904897903</v>
      </c>
      <c r="H10" s="17">
        <v>0.51846747745030097</v>
      </c>
      <c r="I10" s="17">
        <v>0.33638494075748598</v>
      </c>
      <c r="J10" s="17"/>
      <c r="K10" s="17">
        <v>0.47893611439336098</v>
      </c>
      <c r="L10" s="17">
        <v>0.71022674711246603</v>
      </c>
      <c r="M10" s="17">
        <v>0.508617550916726</v>
      </c>
      <c r="N10" s="17">
        <v>0.56515402930096204</v>
      </c>
      <c r="O10" s="17">
        <v>0.60677372478366498</v>
      </c>
      <c r="P10" s="17">
        <v>0.43634274152628899</v>
      </c>
      <c r="Q10" s="17">
        <v>0.69363788803944904</v>
      </c>
      <c r="R10" s="17">
        <v>0.409672832722483</v>
      </c>
      <c r="S10" s="17">
        <v>0.48264175819930399</v>
      </c>
      <c r="T10" s="17">
        <v>0.29064320404348398</v>
      </c>
      <c r="U10" s="17">
        <v>0.55921582217573795</v>
      </c>
      <c r="V10" s="17">
        <v>0.85607600075988299</v>
      </c>
      <c r="W10" s="17"/>
      <c r="X10" s="17">
        <v>0.56194855939391297</v>
      </c>
      <c r="Y10" s="17">
        <v>0.491917678359857</v>
      </c>
      <c r="Z10" s="17">
        <v>0.18151995290074799</v>
      </c>
      <c r="AA10" s="17">
        <v>0</v>
      </c>
      <c r="AB10" s="17" t="s">
        <v>295</v>
      </c>
      <c r="AC10" s="17"/>
      <c r="AD10" s="17">
        <v>0.49871870169661803</v>
      </c>
    </row>
    <row r="11" spans="2:30" x14ac:dyDescent="0.35">
      <c r="B11" s="18" t="s">
        <v>348</v>
      </c>
      <c r="C11" s="17">
        <v>9.5987934129167202E-2</v>
      </c>
      <c r="D11" s="17">
        <v>0.129060543754801</v>
      </c>
      <c r="E11" s="17">
        <v>5.9069126036762697E-2</v>
      </c>
      <c r="F11" s="17"/>
      <c r="G11" s="17">
        <v>7.4214879510569307E-2</v>
      </c>
      <c r="H11" s="17">
        <v>7.9023153629263099E-2</v>
      </c>
      <c r="I11" s="17">
        <v>0.242024919534194</v>
      </c>
      <c r="J11" s="17"/>
      <c r="K11" s="17">
        <v>0.108332296054042</v>
      </c>
      <c r="L11" s="17">
        <v>0</v>
      </c>
      <c r="M11" s="17">
        <v>0.14220086483782701</v>
      </c>
      <c r="N11" s="17">
        <v>0.11696682362630401</v>
      </c>
      <c r="O11" s="17">
        <v>7.5330806491568994E-2</v>
      </c>
      <c r="P11" s="17">
        <v>0.24011711457750601</v>
      </c>
      <c r="Q11" s="17">
        <v>6.2497676535875103E-2</v>
      </c>
      <c r="R11" s="17">
        <v>0</v>
      </c>
      <c r="S11" s="17">
        <v>0</v>
      </c>
      <c r="T11" s="17">
        <v>0.13825353653188199</v>
      </c>
      <c r="U11" s="17">
        <v>6.2853394763159195E-2</v>
      </c>
      <c r="V11" s="17">
        <v>0</v>
      </c>
      <c r="W11" s="17"/>
      <c r="X11" s="17">
        <v>7.0670633212254599E-2</v>
      </c>
      <c r="Y11" s="17">
        <v>0.103894730838719</v>
      </c>
      <c r="Z11" s="17">
        <v>0.44317215816947297</v>
      </c>
      <c r="AA11" s="17">
        <v>1</v>
      </c>
      <c r="AB11" s="17" t="s">
        <v>295</v>
      </c>
      <c r="AC11" s="17"/>
      <c r="AD11" s="17">
        <v>0.102538314823692</v>
      </c>
    </row>
    <row r="12" spans="2:30" ht="29" x14ac:dyDescent="0.35">
      <c r="B12" s="18" t="s">
        <v>349</v>
      </c>
      <c r="C12" s="17">
        <v>4.2033015292169802E-2</v>
      </c>
      <c r="D12" s="17">
        <v>4.9588216444759803E-2</v>
      </c>
      <c r="E12" s="17">
        <v>3.4441536776604699E-2</v>
      </c>
      <c r="F12" s="17"/>
      <c r="G12" s="17">
        <v>3.5451522567061501E-2</v>
      </c>
      <c r="H12" s="17">
        <v>8.4212881716951501E-2</v>
      </c>
      <c r="I12" s="17">
        <v>2.9024112087063E-2</v>
      </c>
      <c r="J12" s="17"/>
      <c r="K12" s="17">
        <v>6.8173972177317493E-2</v>
      </c>
      <c r="L12" s="17">
        <v>5.2047846576323803E-2</v>
      </c>
      <c r="M12" s="17">
        <v>3.1740281107282303E-2</v>
      </c>
      <c r="N12" s="17">
        <v>6.4725082111142904E-2</v>
      </c>
      <c r="O12" s="17">
        <v>8.4399496410964503E-2</v>
      </c>
      <c r="P12" s="17">
        <v>0</v>
      </c>
      <c r="Q12" s="17">
        <v>5.6836322696756598E-2</v>
      </c>
      <c r="R12" s="17">
        <v>0</v>
      </c>
      <c r="S12" s="17">
        <v>0.12427210149926</v>
      </c>
      <c r="T12" s="17">
        <v>0</v>
      </c>
      <c r="U12" s="17">
        <v>0</v>
      </c>
      <c r="V12" s="17">
        <v>0</v>
      </c>
      <c r="W12" s="17"/>
      <c r="X12" s="17">
        <v>2.9281100504597601E-2</v>
      </c>
      <c r="Y12" s="17">
        <v>7.1573391054821203E-2</v>
      </c>
      <c r="Z12" s="17">
        <v>0</v>
      </c>
      <c r="AA12" s="17">
        <v>0</v>
      </c>
      <c r="AB12" s="17" t="s">
        <v>295</v>
      </c>
      <c r="AC12" s="17"/>
      <c r="AD12" s="17">
        <v>4.58948937580941E-2</v>
      </c>
    </row>
    <row r="13" spans="2:30" ht="29" x14ac:dyDescent="0.35">
      <c r="B13" s="18" t="s">
        <v>350</v>
      </c>
      <c r="C13" s="17">
        <v>7.3243320575845997E-3</v>
      </c>
      <c r="D13" s="17">
        <v>0</v>
      </c>
      <c r="E13" s="17">
        <v>1.6697965883948701E-2</v>
      </c>
      <c r="F13" s="17"/>
      <c r="G13" s="17">
        <v>5.4414173467631898E-3</v>
      </c>
      <c r="H13" s="17">
        <v>2.2373703988898101E-2</v>
      </c>
      <c r="I13" s="17">
        <v>0</v>
      </c>
      <c r="J13" s="17"/>
      <c r="K13" s="17">
        <v>0</v>
      </c>
      <c r="L13" s="17">
        <v>0</v>
      </c>
      <c r="M13" s="17">
        <v>2.87894006701442E-2</v>
      </c>
      <c r="N13" s="17">
        <v>0</v>
      </c>
      <c r="O13" s="17">
        <v>0</v>
      </c>
      <c r="P13" s="17">
        <v>0</v>
      </c>
      <c r="Q13" s="17">
        <v>0</v>
      </c>
      <c r="R13" s="17">
        <v>0</v>
      </c>
      <c r="S13" s="17">
        <v>5.87266059167861E-2</v>
      </c>
      <c r="T13" s="17">
        <v>0</v>
      </c>
      <c r="U13" s="17">
        <v>0</v>
      </c>
      <c r="V13" s="17">
        <v>0</v>
      </c>
      <c r="W13" s="17"/>
      <c r="X13" s="17">
        <v>0</v>
      </c>
      <c r="Y13" s="17">
        <v>1.09832288201715E-2</v>
      </c>
      <c r="Z13" s="17">
        <v>0.113557619780519</v>
      </c>
      <c r="AA13" s="17">
        <v>0</v>
      </c>
      <c r="AB13" s="17" t="s">
        <v>295</v>
      </c>
      <c r="AC13" s="17"/>
      <c r="AD13" s="17">
        <v>1.1625850700763401E-2</v>
      </c>
    </row>
    <row r="14" spans="2:30" x14ac:dyDescent="0.35">
      <c r="B14" s="18" t="s">
        <v>50</v>
      </c>
      <c r="C14" s="19">
        <v>7.3728577645014101E-2</v>
      </c>
      <c r="D14" s="19">
        <v>9.2178172029104805E-2</v>
      </c>
      <c r="E14" s="19">
        <v>5.3978934391654201E-2</v>
      </c>
      <c r="F14" s="19"/>
      <c r="G14" s="19">
        <v>5.5318484412305101E-2</v>
      </c>
      <c r="H14" s="19">
        <v>0.106249868143639</v>
      </c>
      <c r="I14" s="19">
        <v>0.14059104016788099</v>
      </c>
      <c r="J14" s="19"/>
      <c r="K14" s="19">
        <v>6.5281228815935594E-2</v>
      </c>
      <c r="L14" s="19">
        <v>0.14506535633013601</v>
      </c>
      <c r="M14" s="19">
        <v>3.7803821389227499E-2</v>
      </c>
      <c r="N14" s="19">
        <v>6.8806632857510902E-2</v>
      </c>
      <c r="O14" s="19">
        <v>0</v>
      </c>
      <c r="P14" s="19">
        <v>6.7366432155771705E-2</v>
      </c>
      <c r="Q14" s="19">
        <v>0</v>
      </c>
      <c r="R14" s="19">
        <v>7.1582187985076304E-2</v>
      </c>
      <c r="S14" s="19">
        <v>0.135741910277456</v>
      </c>
      <c r="T14" s="19">
        <v>0.15095818224219301</v>
      </c>
      <c r="U14" s="19">
        <v>4.8818155771255201E-2</v>
      </c>
      <c r="V14" s="19">
        <v>0.14392399924011701</v>
      </c>
      <c r="W14" s="19"/>
      <c r="X14" s="19">
        <v>7.1532105044692304E-2</v>
      </c>
      <c r="Y14" s="19">
        <v>7.1783239653942899E-2</v>
      </c>
      <c r="Z14" s="19">
        <v>0.14779773958334</v>
      </c>
      <c r="AA14" s="19">
        <v>0</v>
      </c>
      <c r="AB14" s="19" t="s">
        <v>295</v>
      </c>
      <c r="AC14" s="19"/>
      <c r="AD14" s="19">
        <v>8.8699913528688806E-2</v>
      </c>
    </row>
    <row r="15" spans="2:30" x14ac:dyDescent="0.35">
      <c r="B15" s="16" t="s">
        <v>426</v>
      </c>
    </row>
    <row r="16" spans="2:30" x14ac:dyDescent="0.35">
      <c r="B16" t="s">
        <v>53</v>
      </c>
    </row>
    <row r="17" spans="2:2" x14ac:dyDescent="0.35">
      <c r="B17" t="s">
        <v>54</v>
      </c>
    </row>
    <row r="19" spans="2:2" x14ac:dyDescent="0.35">
      <c r="B19"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3" t="s">
        <v>380</v>
      </c>
      <c r="E2" s="29"/>
      <c r="F2" s="29"/>
      <c r="G2" s="29"/>
      <c r="H2" s="29"/>
      <c r="I2" s="29"/>
      <c r="J2" s="29"/>
      <c r="K2" s="29"/>
    </row>
    <row r="6" spans="2:11" ht="50.15" customHeight="1" x14ac:dyDescent="0.35">
      <c r="B6" s="20" t="s">
        <v>14</v>
      </c>
      <c r="C6" s="20" t="s">
        <v>368</v>
      </c>
      <c r="D6" s="20" t="s">
        <v>369</v>
      </c>
      <c r="E6" s="20" t="s">
        <v>370</v>
      </c>
      <c r="F6" s="20" t="s">
        <v>371</v>
      </c>
      <c r="G6" s="20" t="s">
        <v>372</v>
      </c>
      <c r="H6" s="20" t="s">
        <v>373</v>
      </c>
      <c r="I6" s="20" t="s">
        <v>374</v>
      </c>
      <c r="J6" s="20" t="s">
        <v>375</v>
      </c>
    </row>
    <row r="7" spans="2:11" x14ac:dyDescent="0.35">
      <c r="B7" s="18" t="s">
        <v>376</v>
      </c>
      <c r="C7" s="17">
        <v>0.38377979681544</v>
      </c>
      <c r="D7" s="17">
        <v>0.36165902695327501</v>
      </c>
      <c r="E7" s="17">
        <v>0.35420211719248101</v>
      </c>
      <c r="F7" s="17">
        <v>0.37029165852314599</v>
      </c>
      <c r="G7" s="17">
        <v>0.33208031233391999</v>
      </c>
      <c r="H7" s="17">
        <v>0.15739237078983101</v>
      </c>
      <c r="I7" s="17">
        <v>0.35112048252132899</v>
      </c>
      <c r="J7" s="17">
        <v>0.39620814966393397</v>
      </c>
    </row>
    <row r="8" spans="2:11" x14ac:dyDescent="0.35">
      <c r="B8" s="18" t="s">
        <v>377</v>
      </c>
      <c r="C8" s="17">
        <v>0.34424162169016198</v>
      </c>
      <c r="D8" s="17">
        <v>0.371983545024336</v>
      </c>
      <c r="E8" s="17">
        <v>0.394078573586846</v>
      </c>
      <c r="F8" s="17">
        <v>0.36014810836410499</v>
      </c>
      <c r="G8" s="17">
        <v>0.43285010776370297</v>
      </c>
      <c r="H8" s="17">
        <v>0.30835097635007502</v>
      </c>
      <c r="I8" s="17">
        <v>0.42551212878266698</v>
      </c>
      <c r="J8" s="17">
        <v>0.38953763771986799</v>
      </c>
    </row>
    <row r="9" spans="2:11" x14ac:dyDescent="0.35">
      <c r="B9" s="18" t="s">
        <v>378</v>
      </c>
      <c r="C9" s="17">
        <v>0.16126105924280801</v>
      </c>
      <c r="D9" s="17">
        <v>0.16933396876068499</v>
      </c>
      <c r="E9" s="17">
        <v>0.169979743895605</v>
      </c>
      <c r="F9" s="17">
        <v>0.158885630798624</v>
      </c>
      <c r="G9" s="17">
        <v>0.152569551870263</v>
      </c>
      <c r="H9" s="17">
        <v>0.298912035630787</v>
      </c>
      <c r="I9" s="17">
        <v>0.11843759286623499</v>
      </c>
      <c r="J9" s="17">
        <v>0.113229832602967</v>
      </c>
    </row>
    <row r="10" spans="2:11" x14ac:dyDescent="0.35">
      <c r="B10" s="18" t="s">
        <v>379</v>
      </c>
      <c r="C10" s="17">
        <v>6.1822170631342398E-2</v>
      </c>
      <c r="D10" s="17">
        <v>3.8569526422031701E-2</v>
      </c>
      <c r="E10" s="17">
        <v>2.9790697407250301E-2</v>
      </c>
      <c r="F10" s="17">
        <v>4.8559502530715802E-2</v>
      </c>
      <c r="G10" s="17">
        <v>3.5030665333209698E-2</v>
      </c>
      <c r="H10" s="17">
        <v>0.16004086147450799</v>
      </c>
      <c r="I10" s="17">
        <v>4.4756965681275303E-2</v>
      </c>
      <c r="J10" s="17">
        <v>4.7310048101764597E-2</v>
      </c>
    </row>
    <row r="11" spans="2:11" x14ac:dyDescent="0.35">
      <c r="B11" s="18" t="s">
        <v>50</v>
      </c>
      <c r="C11" s="17">
        <v>4.88953516202476E-2</v>
      </c>
      <c r="D11" s="17">
        <v>5.84539328396722E-2</v>
      </c>
      <c r="E11" s="17">
        <v>5.1948867917817498E-2</v>
      </c>
      <c r="F11" s="17">
        <v>6.2115099783409601E-2</v>
      </c>
      <c r="G11" s="17">
        <v>4.7469362698904401E-2</v>
      </c>
      <c r="H11" s="17">
        <v>7.5303755754799306E-2</v>
      </c>
      <c r="I11" s="17">
        <v>6.0172830148493603E-2</v>
      </c>
      <c r="J11" s="17">
        <v>5.3714331911465303E-2</v>
      </c>
    </row>
    <row r="12" spans="2:11" x14ac:dyDescent="0.35">
      <c r="B12" s="16"/>
      <c r="C12" s="16"/>
      <c r="D12" s="16"/>
      <c r="E12" s="16"/>
      <c r="F12" s="16"/>
      <c r="G12" s="16"/>
      <c r="H12" s="16"/>
      <c r="I12" s="16"/>
      <c r="J12" s="16"/>
    </row>
    <row r="13" spans="2:11" x14ac:dyDescent="0.35">
      <c r="B13" t="s">
        <v>53</v>
      </c>
    </row>
    <row r="14" spans="2:11" x14ac:dyDescent="0.35">
      <c r="B14" t="s">
        <v>54</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0.38377979681544</v>
      </c>
      <c r="D9" s="17">
        <v>0.39101754299553698</v>
      </c>
      <c r="E9" s="17">
        <v>0.37989764561121098</v>
      </c>
      <c r="F9" s="17"/>
      <c r="G9" s="17">
        <v>0.356173859295638</v>
      </c>
      <c r="H9" s="17">
        <v>0.38987043531433502</v>
      </c>
      <c r="I9" s="17">
        <v>0.40238743929187398</v>
      </c>
      <c r="J9" s="17"/>
      <c r="K9" s="17">
        <v>0.42213143184893698</v>
      </c>
      <c r="L9" s="17">
        <v>0.43767220887969999</v>
      </c>
      <c r="M9" s="17">
        <v>0.45789739901934001</v>
      </c>
      <c r="N9" s="17">
        <v>0.352712546421795</v>
      </c>
      <c r="O9" s="17">
        <v>0.38474756476325001</v>
      </c>
      <c r="P9" s="17">
        <v>0.32213868805171803</v>
      </c>
      <c r="Q9" s="17">
        <v>0.39724271545407602</v>
      </c>
      <c r="R9" s="17">
        <v>0.271817055794426</v>
      </c>
      <c r="S9" s="17">
        <v>0.36799776203402002</v>
      </c>
      <c r="T9" s="17">
        <v>0.38400435837727098</v>
      </c>
      <c r="U9" s="17">
        <v>0.36248521709947701</v>
      </c>
      <c r="V9" s="17">
        <v>0.239957255655767</v>
      </c>
      <c r="W9" s="17"/>
      <c r="X9" s="17">
        <v>0.36612056349380001</v>
      </c>
      <c r="Y9" s="17">
        <v>0.383616351072607</v>
      </c>
      <c r="Z9" s="17">
        <v>0.41609553971378299</v>
      </c>
      <c r="AA9" s="17">
        <v>0.38433188306256699</v>
      </c>
      <c r="AB9" s="17">
        <v>0.33596734207930401</v>
      </c>
      <c r="AC9" s="17"/>
      <c r="AD9" s="17">
        <v>0.37052955186468201</v>
      </c>
    </row>
    <row r="10" spans="2:30" x14ac:dyDescent="0.35">
      <c r="B10" s="18" t="s">
        <v>377</v>
      </c>
      <c r="C10" s="17">
        <v>0.34424162169016198</v>
      </c>
      <c r="D10" s="17">
        <v>0.32119463262171</v>
      </c>
      <c r="E10" s="17">
        <v>0.36304346866892701</v>
      </c>
      <c r="F10" s="17"/>
      <c r="G10" s="17">
        <v>0.34478516948590399</v>
      </c>
      <c r="H10" s="17">
        <v>0.36512818532397801</v>
      </c>
      <c r="I10" s="17">
        <v>0.32446382505417398</v>
      </c>
      <c r="J10" s="17"/>
      <c r="K10" s="17">
        <v>0.29565443099198202</v>
      </c>
      <c r="L10" s="17">
        <v>0.33150095658636503</v>
      </c>
      <c r="M10" s="17">
        <v>0.22975398963261001</v>
      </c>
      <c r="N10" s="17">
        <v>0.318832693074111</v>
      </c>
      <c r="O10" s="17">
        <v>0.35392416209396299</v>
      </c>
      <c r="P10" s="17">
        <v>0.38683693210602799</v>
      </c>
      <c r="Q10" s="17">
        <v>0.33086158561892398</v>
      </c>
      <c r="R10" s="17">
        <v>0.46079682178991899</v>
      </c>
      <c r="S10" s="17">
        <v>0.426252447620249</v>
      </c>
      <c r="T10" s="17">
        <v>0.266290675953607</v>
      </c>
      <c r="U10" s="17">
        <v>0.423506534924874</v>
      </c>
      <c r="V10" s="17">
        <v>0.52276180225583202</v>
      </c>
      <c r="W10" s="17"/>
      <c r="X10" s="17">
        <v>0.31202511233240698</v>
      </c>
      <c r="Y10" s="17">
        <v>0.35118685862355897</v>
      </c>
      <c r="Z10" s="17">
        <v>0.37239323412104902</v>
      </c>
      <c r="AA10" s="17">
        <v>0.349176243569918</v>
      </c>
      <c r="AB10" s="17">
        <v>0.30594056714176099</v>
      </c>
      <c r="AC10" s="17"/>
      <c r="AD10" s="17">
        <v>0.33725901612424602</v>
      </c>
    </row>
    <row r="11" spans="2:30" x14ac:dyDescent="0.35">
      <c r="B11" s="18" t="s">
        <v>378</v>
      </c>
      <c r="C11" s="17">
        <v>0.16126105924280801</v>
      </c>
      <c r="D11" s="17">
        <v>0.146005719479393</v>
      </c>
      <c r="E11" s="17">
        <v>0.17680993115639901</v>
      </c>
      <c r="F11" s="17"/>
      <c r="G11" s="17">
        <v>0.160915456515419</v>
      </c>
      <c r="H11" s="17">
        <v>0.14370943417433499</v>
      </c>
      <c r="I11" s="17">
        <v>0.177783365914951</v>
      </c>
      <c r="J11" s="17"/>
      <c r="K11" s="17">
        <v>0.17913488205266401</v>
      </c>
      <c r="L11" s="17">
        <v>0.14550275208020499</v>
      </c>
      <c r="M11" s="17">
        <v>0.16934311743310401</v>
      </c>
      <c r="N11" s="17">
        <v>0.19644216372762699</v>
      </c>
      <c r="O11" s="17">
        <v>0.14847987214366101</v>
      </c>
      <c r="P11" s="17">
        <v>0.17834553813939499</v>
      </c>
      <c r="Q11" s="17">
        <v>0.15282980492130299</v>
      </c>
      <c r="R11" s="17">
        <v>0.19264591183987001</v>
      </c>
      <c r="S11" s="17">
        <v>0.12871797988160999</v>
      </c>
      <c r="T11" s="17">
        <v>0.157594054230108</v>
      </c>
      <c r="U11" s="17">
        <v>0.138374307342611</v>
      </c>
      <c r="V11" s="17">
        <v>0.15428311836992001</v>
      </c>
      <c r="W11" s="17"/>
      <c r="X11" s="17">
        <v>0.16424705540992601</v>
      </c>
      <c r="Y11" s="17">
        <v>0.16649402086066101</v>
      </c>
      <c r="Z11" s="17">
        <v>0.12900383744567101</v>
      </c>
      <c r="AA11" s="17">
        <v>0.20559524788561001</v>
      </c>
      <c r="AB11" s="17">
        <v>0.358092090778935</v>
      </c>
      <c r="AC11" s="17"/>
      <c r="AD11" s="17">
        <v>0.17348896423726701</v>
      </c>
    </row>
    <row r="12" spans="2:30" x14ac:dyDescent="0.35">
      <c r="B12" s="18" t="s">
        <v>379</v>
      </c>
      <c r="C12" s="17">
        <v>6.1822170631342398E-2</v>
      </c>
      <c r="D12" s="17">
        <v>7.8025461508322194E-2</v>
      </c>
      <c r="E12" s="17">
        <v>4.6022930061732602E-2</v>
      </c>
      <c r="F12" s="17"/>
      <c r="G12" s="17">
        <v>6.7298382546445004E-2</v>
      </c>
      <c r="H12" s="17">
        <v>6.3560253714194201E-2</v>
      </c>
      <c r="I12" s="17">
        <v>5.5408387318100598E-2</v>
      </c>
      <c r="J12" s="17"/>
      <c r="K12" s="17">
        <v>6.2125387342956799E-2</v>
      </c>
      <c r="L12" s="17">
        <v>3.70661612958232E-2</v>
      </c>
      <c r="M12" s="17">
        <v>5.5127891116929402E-2</v>
      </c>
      <c r="N12" s="17">
        <v>3.9534810516154699E-2</v>
      </c>
      <c r="O12" s="17">
        <v>9.9032622017093702E-2</v>
      </c>
      <c r="P12" s="17">
        <v>8.2493580307539505E-2</v>
      </c>
      <c r="Q12" s="17">
        <v>8.4333232522000603E-2</v>
      </c>
      <c r="R12" s="17">
        <v>4.9452637164269501E-2</v>
      </c>
      <c r="S12" s="17">
        <v>1.52954565199833E-2</v>
      </c>
      <c r="T12" s="17">
        <v>0.130793370107186</v>
      </c>
      <c r="U12" s="17">
        <v>5.7011699928156502E-2</v>
      </c>
      <c r="V12" s="17">
        <v>4.5117196008181398E-2</v>
      </c>
      <c r="W12" s="17"/>
      <c r="X12" s="17">
        <v>8.2742665040260302E-2</v>
      </c>
      <c r="Y12" s="17">
        <v>6.3684875638467295E-2</v>
      </c>
      <c r="Z12" s="17">
        <v>3.7839693141982197E-2</v>
      </c>
      <c r="AA12" s="17">
        <v>2.23759527054039E-2</v>
      </c>
      <c r="AB12" s="17">
        <v>0</v>
      </c>
      <c r="AC12" s="17"/>
      <c r="AD12" s="17">
        <v>6.5594551387888E-2</v>
      </c>
    </row>
    <row r="13" spans="2:30" x14ac:dyDescent="0.35">
      <c r="B13" s="18" t="s">
        <v>50</v>
      </c>
      <c r="C13" s="19">
        <v>4.88953516202476E-2</v>
      </c>
      <c r="D13" s="19">
        <v>6.3756643395038101E-2</v>
      </c>
      <c r="E13" s="19">
        <v>3.4226024501730803E-2</v>
      </c>
      <c r="F13" s="19"/>
      <c r="G13" s="19">
        <v>7.0827132156594294E-2</v>
      </c>
      <c r="H13" s="19">
        <v>3.77316914731569E-2</v>
      </c>
      <c r="I13" s="19">
        <v>3.9956982420899699E-2</v>
      </c>
      <c r="J13" s="19"/>
      <c r="K13" s="19">
        <v>4.0953867763460598E-2</v>
      </c>
      <c r="L13" s="19">
        <v>4.8257921157907099E-2</v>
      </c>
      <c r="M13" s="19">
        <v>8.7877602798016194E-2</v>
      </c>
      <c r="N13" s="19">
        <v>9.2477786260312403E-2</v>
      </c>
      <c r="O13" s="19">
        <v>1.3815778982032701E-2</v>
      </c>
      <c r="P13" s="19">
        <v>3.01852613953199E-2</v>
      </c>
      <c r="Q13" s="19">
        <v>3.4732661483697497E-2</v>
      </c>
      <c r="R13" s="19">
        <v>2.5287573411515499E-2</v>
      </c>
      <c r="S13" s="19">
        <v>6.1736353944137901E-2</v>
      </c>
      <c r="T13" s="19">
        <v>6.13175413318277E-2</v>
      </c>
      <c r="U13" s="19">
        <v>1.8622240704881599E-2</v>
      </c>
      <c r="V13" s="19">
        <v>3.78806277103007E-2</v>
      </c>
      <c r="W13" s="19"/>
      <c r="X13" s="19">
        <v>7.4864603723606593E-2</v>
      </c>
      <c r="Y13" s="19">
        <v>3.5017893804706102E-2</v>
      </c>
      <c r="Z13" s="19">
        <v>4.4667695577514099E-2</v>
      </c>
      <c r="AA13" s="19">
        <v>3.8520672776500502E-2</v>
      </c>
      <c r="AB13" s="19">
        <v>0</v>
      </c>
      <c r="AC13" s="19"/>
      <c r="AD13" s="19">
        <v>5.3127916385916997E-2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0.36165902695327501</v>
      </c>
      <c r="D9" s="17">
        <v>0.33828722974408298</v>
      </c>
      <c r="E9" s="17">
        <v>0.38369257005631802</v>
      </c>
      <c r="F9" s="17"/>
      <c r="G9" s="17">
        <v>0.32941933978281801</v>
      </c>
      <c r="H9" s="17">
        <v>0.37863802727733997</v>
      </c>
      <c r="I9" s="17">
        <v>0.37427314449906401</v>
      </c>
      <c r="J9" s="17"/>
      <c r="K9" s="17">
        <v>0.40244583003017897</v>
      </c>
      <c r="L9" s="17">
        <v>0.36280337077802</v>
      </c>
      <c r="M9" s="17">
        <v>0.33881033385392501</v>
      </c>
      <c r="N9" s="17">
        <v>0.268977248177664</v>
      </c>
      <c r="O9" s="17">
        <v>0.38615164722941497</v>
      </c>
      <c r="P9" s="17">
        <v>0.32165028600417001</v>
      </c>
      <c r="Q9" s="17">
        <v>0.374776932420745</v>
      </c>
      <c r="R9" s="17">
        <v>0.30557833313095401</v>
      </c>
      <c r="S9" s="17">
        <v>0.391320394224205</v>
      </c>
      <c r="T9" s="17">
        <v>0.371080611574577</v>
      </c>
      <c r="U9" s="17">
        <v>0.385541651711164</v>
      </c>
      <c r="V9" s="17">
        <v>0.42671531472316798</v>
      </c>
      <c r="W9" s="17"/>
      <c r="X9" s="17">
        <v>0.310433108250176</v>
      </c>
      <c r="Y9" s="17">
        <v>0.36542599047343599</v>
      </c>
      <c r="Z9" s="17">
        <v>0.39979021412196902</v>
      </c>
      <c r="AA9" s="17">
        <v>0.33645263522638003</v>
      </c>
      <c r="AB9" s="17">
        <v>0.474531536905893</v>
      </c>
      <c r="AC9" s="17"/>
      <c r="AD9" s="17">
        <v>0.35649702085991197</v>
      </c>
    </row>
    <row r="10" spans="2:30" x14ac:dyDescent="0.35">
      <c r="B10" s="18" t="s">
        <v>377</v>
      </c>
      <c r="C10" s="17">
        <v>0.371983545024336</v>
      </c>
      <c r="D10" s="17">
        <v>0.36517648089251298</v>
      </c>
      <c r="E10" s="17">
        <v>0.37591642261546099</v>
      </c>
      <c r="F10" s="17"/>
      <c r="G10" s="17">
        <v>0.36874590662822898</v>
      </c>
      <c r="H10" s="17">
        <v>0.37064924379875402</v>
      </c>
      <c r="I10" s="17">
        <v>0.37605891782133699</v>
      </c>
      <c r="J10" s="17"/>
      <c r="K10" s="17">
        <v>0.315725667707485</v>
      </c>
      <c r="L10" s="17">
        <v>0.37356958592733602</v>
      </c>
      <c r="M10" s="17">
        <v>0.407446308369177</v>
      </c>
      <c r="N10" s="17">
        <v>0.38250743919330998</v>
      </c>
      <c r="O10" s="17">
        <v>0.413283780721173</v>
      </c>
      <c r="P10" s="17">
        <v>0.45388086894400997</v>
      </c>
      <c r="Q10" s="17">
        <v>0.35345873771719799</v>
      </c>
      <c r="R10" s="17">
        <v>0.34239533075810502</v>
      </c>
      <c r="S10" s="17">
        <v>0.36358650075652199</v>
      </c>
      <c r="T10" s="17">
        <v>0.34318844955998101</v>
      </c>
      <c r="U10" s="17">
        <v>0.344569983686911</v>
      </c>
      <c r="V10" s="17">
        <v>0.38368847012678198</v>
      </c>
      <c r="W10" s="17"/>
      <c r="X10" s="17">
        <v>0.33917631139146498</v>
      </c>
      <c r="Y10" s="17">
        <v>0.38962367010733601</v>
      </c>
      <c r="Z10" s="17">
        <v>0.37129150803067001</v>
      </c>
      <c r="AA10" s="17">
        <v>0.43186823020689202</v>
      </c>
      <c r="AB10" s="17">
        <v>0.30594056714176099</v>
      </c>
      <c r="AC10" s="17"/>
      <c r="AD10" s="17">
        <v>0.38035358016489501</v>
      </c>
    </row>
    <row r="11" spans="2:30" x14ac:dyDescent="0.35">
      <c r="B11" s="18" t="s">
        <v>378</v>
      </c>
      <c r="C11" s="17">
        <v>0.16933396876068499</v>
      </c>
      <c r="D11" s="17">
        <v>0.191009071892729</v>
      </c>
      <c r="E11" s="17">
        <v>0.15018164458886901</v>
      </c>
      <c r="F11" s="17"/>
      <c r="G11" s="17">
        <v>0.16873193922520099</v>
      </c>
      <c r="H11" s="17">
        <v>0.16666408474229</v>
      </c>
      <c r="I11" s="17">
        <v>0.17232965696239799</v>
      </c>
      <c r="J11" s="17"/>
      <c r="K11" s="17">
        <v>0.17423676719441</v>
      </c>
      <c r="L11" s="17">
        <v>0.17768962733483801</v>
      </c>
      <c r="M11" s="17">
        <v>0.15447716568248601</v>
      </c>
      <c r="N11" s="17">
        <v>0.24350878407594001</v>
      </c>
      <c r="O11" s="17">
        <v>9.3239641125511502E-2</v>
      </c>
      <c r="P11" s="17">
        <v>0.133594697878682</v>
      </c>
      <c r="Q11" s="17">
        <v>0.199999434651571</v>
      </c>
      <c r="R11" s="17">
        <v>0.23152648138854301</v>
      </c>
      <c r="S11" s="17">
        <v>0.14182275637525099</v>
      </c>
      <c r="T11" s="17">
        <v>0.16497841976955299</v>
      </c>
      <c r="U11" s="17">
        <v>0.23337042858656701</v>
      </c>
      <c r="V11" s="17">
        <v>7.9476077868814998E-2</v>
      </c>
      <c r="W11" s="17"/>
      <c r="X11" s="17">
        <v>0.19276498952188401</v>
      </c>
      <c r="Y11" s="17">
        <v>0.16095783630350599</v>
      </c>
      <c r="Z11" s="17">
        <v>0.16097866717525899</v>
      </c>
      <c r="AA11" s="17">
        <v>0.16959400487062401</v>
      </c>
      <c r="AB11" s="17">
        <v>0.21952789595234601</v>
      </c>
      <c r="AC11" s="17"/>
      <c r="AD11" s="17">
        <v>0.168850089807774</v>
      </c>
    </row>
    <row r="12" spans="2:30" x14ac:dyDescent="0.35">
      <c r="B12" s="18" t="s">
        <v>379</v>
      </c>
      <c r="C12" s="17">
        <v>3.8569526422031701E-2</v>
      </c>
      <c r="D12" s="17">
        <v>3.5467168632583097E-2</v>
      </c>
      <c r="E12" s="17">
        <v>4.27478665413926E-2</v>
      </c>
      <c r="F12" s="17"/>
      <c r="G12" s="17">
        <v>6.4417486486808603E-2</v>
      </c>
      <c r="H12" s="17">
        <v>3.7201498955609202E-2</v>
      </c>
      <c r="I12" s="17">
        <v>1.7141233898463001E-2</v>
      </c>
      <c r="J12" s="17"/>
      <c r="K12" s="17">
        <v>4.2600977869333097E-2</v>
      </c>
      <c r="L12" s="17">
        <v>3.2753042252344503E-2</v>
      </c>
      <c r="M12" s="17">
        <v>4.2974568125049101E-2</v>
      </c>
      <c r="N12" s="17">
        <v>1.58226116922375E-2</v>
      </c>
      <c r="O12" s="17">
        <v>4.5483186565099899E-2</v>
      </c>
      <c r="P12" s="17">
        <v>6.0518536983807603E-2</v>
      </c>
      <c r="Q12" s="17">
        <v>4.78888501433785E-2</v>
      </c>
      <c r="R12" s="17">
        <v>7.4740210575785004E-2</v>
      </c>
      <c r="S12" s="17">
        <v>1.7573341949293299E-2</v>
      </c>
      <c r="T12" s="17">
        <v>4.1577894647119702E-2</v>
      </c>
      <c r="U12" s="17">
        <v>0</v>
      </c>
      <c r="V12" s="17">
        <v>7.2239509570934293E-2</v>
      </c>
      <c r="W12" s="17"/>
      <c r="X12" s="17">
        <v>5.23162803364264E-2</v>
      </c>
      <c r="Y12" s="17">
        <v>4.5061279912960599E-2</v>
      </c>
      <c r="Z12" s="17">
        <v>1.4877639500822101E-2</v>
      </c>
      <c r="AA12" s="17">
        <v>2.62286680024197E-2</v>
      </c>
      <c r="AB12" s="17">
        <v>0</v>
      </c>
      <c r="AC12" s="17"/>
      <c r="AD12" s="17">
        <v>4.03519607315991E-2</v>
      </c>
    </row>
    <row r="13" spans="2:30" x14ac:dyDescent="0.35">
      <c r="B13" s="18" t="s">
        <v>50</v>
      </c>
      <c r="C13" s="19">
        <v>5.84539328396722E-2</v>
      </c>
      <c r="D13" s="19">
        <v>7.0060048838091998E-2</v>
      </c>
      <c r="E13" s="19">
        <v>4.7461496197959002E-2</v>
      </c>
      <c r="F13" s="19"/>
      <c r="G13" s="19">
        <v>6.86853278769438E-2</v>
      </c>
      <c r="H13" s="19">
        <v>4.6847145226006401E-2</v>
      </c>
      <c r="I13" s="19">
        <v>6.0197046818738602E-2</v>
      </c>
      <c r="J13" s="19"/>
      <c r="K13" s="19">
        <v>6.4990757198593194E-2</v>
      </c>
      <c r="L13" s="19">
        <v>5.3184373707462297E-2</v>
      </c>
      <c r="M13" s="19">
        <v>5.6291623969361798E-2</v>
      </c>
      <c r="N13" s="19">
        <v>8.9183916860848603E-2</v>
      </c>
      <c r="O13" s="19">
        <v>6.1841744358800702E-2</v>
      </c>
      <c r="P13" s="19">
        <v>3.03556101893303E-2</v>
      </c>
      <c r="Q13" s="19">
        <v>2.3876045067106399E-2</v>
      </c>
      <c r="R13" s="19">
        <v>4.5759644146612898E-2</v>
      </c>
      <c r="S13" s="19">
        <v>8.5697006694729294E-2</v>
      </c>
      <c r="T13" s="19">
        <v>7.9174624448769507E-2</v>
      </c>
      <c r="U13" s="19">
        <v>3.6517936015358098E-2</v>
      </c>
      <c r="V13" s="19">
        <v>3.78806277103007E-2</v>
      </c>
      <c r="W13" s="19"/>
      <c r="X13" s="19">
        <v>0.10530931050004801</v>
      </c>
      <c r="Y13" s="19">
        <v>3.8931223202760899E-2</v>
      </c>
      <c r="Z13" s="19">
        <v>5.3061971171280503E-2</v>
      </c>
      <c r="AA13" s="19">
        <v>3.5856461693684102E-2</v>
      </c>
      <c r="AB13" s="19">
        <v>0</v>
      </c>
      <c r="AC13" s="19"/>
      <c r="AD13" s="19">
        <v>5.3947348435819401E-2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0.35420211719248101</v>
      </c>
      <c r="D9" s="17">
        <v>0.31476230898854002</v>
      </c>
      <c r="E9" s="17">
        <v>0.38749572956778</v>
      </c>
      <c r="F9" s="17"/>
      <c r="G9" s="17">
        <v>0.36226140342237001</v>
      </c>
      <c r="H9" s="17">
        <v>0.337115889116332</v>
      </c>
      <c r="I9" s="17">
        <v>0.362915544687409</v>
      </c>
      <c r="J9" s="17"/>
      <c r="K9" s="17">
        <v>0.45773774719405802</v>
      </c>
      <c r="L9" s="17">
        <v>0.31691764772687597</v>
      </c>
      <c r="M9" s="17">
        <v>0.37883086689698697</v>
      </c>
      <c r="N9" s="17">
        <v>0.292287366677142</v>
      </c>
      <c r="O9" s="17">
        <v>0.31831318451068003</v>
      </c>
      <c r="P9" s="17">
        <v>0.34690478542214898</v>
      </c>
      <c r="Q9" s="17">
        <v>0.29480170997467903</v>
      </c>
      <c r="R9" s="17">
        <v>0.27125991944151701</v>
      </c>
      <c r="S9" s="17">
        <v>0.42145511541575098</v>
      </c>
      <c r="T9" s="17">
        <v>0.35682772285626502</v>
      </c>
      <c r="U9" s="17">
        <v>0.26387457886384602</v>
      </c>
      <c r="V9" s="17">
        <v>0.43133396150881098</v>
      </c>
      <c r="W9" s="17"/>
      <c r="X9" s="17">
        <v>0.326579235979292</v>
      </c>
      <c r="Y9" s="17">
        <v>0.34746481447007299</v>
      </c>
      <c r="Z9" s="17">
        <v>0.388136526341054</v>
      </c>
      <c r="AA9" s="17">
        <v>0.35763496421501501</v>
      </c>
      <c r="AB9" s="17">
        <v>0.33596734207930401</v>
      </c>
      <c r="AC9" s="17"/>
      <c r="AD9" s="17">
        <v>0.35580150794995902</v>
      </c>
    </row>
    <row r="10" spans="2:30" x14ac:dyDescent="0.35">
      <c r="B10" s="18" t="s">
        <v>377</v>
      </c>
      <c r="C10" s="17">
        <v>0.394078573586846</v>
      </c>
      <c r="D10" s="17">
        <v>0.39366666138754502</v>
      </c>
      <c r="E10" s="17">
        <v>0.39918541023474402</v>
      </c>
      <c r="F10" s="17"/>
      <c r="G10" s="17">
        <v>0.41758294132025803</v>
      </c>
      <c r="H10" s="17">
        <v>0.39812363071726198</v>
      </c>
      <c r="I10" s="17">
        <v>0.36970570954309301</v>
      </c>
      <c r="J10" s="17"/>
      <c r="K10" s="17">
        <v>0.27763805708206302</v>
      </c>
      <c r="L10" s="17">
        <v>0.46351331475346202</v>
      </c>
      <c r="M10" s="17">
        <v>0.36829409939611202</v>
      </c>
      <c r="N10" s="17">
        <v>0.44894959383562699</v>
      </c>
      <c r="O10" s="17">
        <v>0.46784548609058801</v>
      </c>
      <c r="P10" s="17">
        <v>0.34245195358662101</v>
      </c>
      <c r="Q10" s="17">
        <v>0.43624931264908301</v>
      </c>
      <c r="R10" s="17">
        <v>0.430236860522136</v>
      </c>
      <c r="S10" s="17">
        <v>0.35420295376406602</v>
      </c>
      <c r="T10" s="17">
        <v>0.37022112121093098</v>
      </c>
      <c r="U10" s="17">
        <v>0.50517839927071095</v>
      </c>
      <c r="V10" s="17">
        <v>0.377972922405163</v>
      </c>
      <c r="W10" s="17"/>
      <c r="X10" s="17">
        <v>0.38529891793974902</v>
      </c>
      <c r="Y10" s="17">
        <v>0.42242834694860198</v>
      </c>
      <c r="Z10" s="17">
        <v>0.378904817847317</v>
      </c>
      <c r="AA10" s="17">
        <v>0.30608214566951703</v>
      </c>
      <c r="AB10" s="17">
        <v>0</v>
      </c>
      <c r="AC10" s="17"/>
      <c r="AD10" s="17">
        <v>0.380939969741111</v>
      </c>
    </row>
    <row r="11" spans="2:30" x14ac:dyDescent="0.35">
      <c r="B11" s="18" t="s">
        <v>378</v>
      </c>
      <c r="C11" s="17">
        <v>0.169979743895605</v>
      </c>
      <c r="D11" s="17">
        <v>0.187976971186608</v>
      </c>
      <c r="E11" s="17">
        <v>0.15292643952144899</v>
      </c>
      <c r="F11" s="17"/>
      <c r="G11" s="17">
        <v>0.13071275546279201</v>
      </c>
      <c r="H11" s="17">
        <v>0.19964795848626599</v>
      </c>
      <c r="I11" s="17">
        <v>0.17703757339453399</v>
      </c>
      <c r="J11" s="17"/>
      <c r="K11" s="17">
        <v>0.19311339678895001</v>
      </c>
      <c r="L11" s="17">
        <v>0.15617796289279501</v>
      </c>
      <c r="M11" s="17">
        <v>0.14345283580499599</v>
      </c>
      <c r="N11" s="17">
        <v>0.18509307528465599</v>
      </c>
      <c r="O11" s="17">
        <v>0.129743452444918</v>
      </c>
      <c r="P11" s="17">
        <v>0.232597072890043</v>
      </c>
      <c r="Q11" s="17">
        <v>0.19840224829188099</v>
      </c>
      <c r="R11" s="17">
        <v>0.18569725370380599</v>
      </c>
      <c r="S11" s="17">
        <v>0.13062436172775799</v>
      </c>
      <c r="T11" s="17">
        <v>0.16836877237709999</v>
      </c>
      <c r="U11" s="17">
        <v>0.17045294361556601</v>
      </c>
      <c r="V11" s="17">
        <v>0.111158646162084</v>
      </c>
      <c r="W11" s="17"/>
      <c r="X11" s="17">
        <v>0.163912538292972</v>
      </c>
      <c r="Y11" s="17">
        <v>0.168411492490288</v>
      </c>
      <c r="Z11" s="17">
        <v>0.15541537552656701</v>
      </c>
      <c r="AA11" s="17">
        <v>0.23793144612216599</v>
      </c>
      <c r="AB11" s="17">
        <v>0.66403265792069599</v>
      </c>
      <c r="AC11" s="17"/>
      <c r="AD11" s="17">
        <v>0.18238081361618</v>
      </c>
    </row>
    <row r="12" spans="2:30" x14ac:dyDescent="0.35">
      <c r="B12" s="18" t="s">
        <v>379</v>
      </c>
      <c r="C12" s="17">
        <v>2.9790697407250301E-2</v>
      </c>
      <c r="D12" s="17">
        <v>3.8790767869180502E-2</v>
      </c>
      <c r="E12" s="17">
        <v>2.0910987317258999E-2</v>
      </c>
      <c r="F12" s="17"/>
      <c r="G12" s="17">
        <v>2.71407301173806E-2</v>
      </c>
      <c r="H12" s="17">
        <v>2.2058492739589802E-2</v>
      </c>
      <c r="I12" s="17">
        <v>3.92622397929717E-2</v>
      </c>
      <c r="J12" s="17"/>
      <c r="K12" s="17">
        <v>2.5312888216370202E-2</v>
      </c>
      <c r="L12" s="17">
        <v>8.2188302829684402E-3</v>
      </c>
      <c r="M12" s="17">
        <v>2.0811836210044999E-2</v>
      </c>
      <c r="N12" s="17">
        <v>1.71041149519068E-2</v>
      </c>
      <c r="O12" s="17">
        <v>6.7365214434026502E-2</v>
      </c>
      <c r="P12" s="17">
        <v>5.0371521847885799E-2</v>
      </c>
      <c r="Q12" s="17">
        <v>1.1938022533553199E-2</v>
      </c>
      <c r="R12" s="17">
        <v>6.7046322185927307E-2</v>
      </c>
      <c r="S12" s="17">
        <v>2.5027241615657701E-2</v>
      </c>
      <c r="T12" s="17">
        <v>4.3264842223875798E-2</v>
      </c>
      <c r="U12" s="17">
        <v>2.3976142234518501E-2</v>
      </c>
      <c r="V12" s="17">
        <v>4.1653842213640997E-2</v>
      </c>
      <c r="W12" s="17"/>
      <c r="X12" s="17">
        <v>4.0796448835299599E-2</v>
      </c>
      <c r="Y12" s="17">
        <v>2.1833612641420998E-2</v>
      </c>
      <c r="Z12" s="17">
        <v>3.8588585181874697E-2</v>
      </c>
      <c r="AA12" s="17">
        <v>1.9696270364853798E-2</v>
      </c>
      <c r="AB12" s="17">
        <v>0</v>
      </c>
      <c r="AC12" s="17"/>
      <c r="AD12" s="17">
        <v>3.1622090844687603E-2</v>
      </c>
    </row>
    <row r="13" spans="2:30" x14ac:dyDescent="0.35">
      <c r="B13" s="18" t="s">
        <v>50</v>
      </c>
      <c r="C13" s="19">
        <v>5.1948867917817498E-2</v>
      </c>
      <c r="D13" s="19">
        <v>6.4803290568125907E-2</v>
      </c>
      <c r="E13" s="19">
        <v>3.94814333587684E-2</v>
      </c>
      <c r="F13" s="19"/>
      <c r="G13" s="19">
        <v>6.2302169677199697E-2</v>
      </c>
      <c r="H13" s="19">
        <v>4.3054028940550798E-2</v>
      </c>
      <c r="I13" s="19">
        <v>5.1078932581991698E-2</v>
      </c>
      <c r="J13" s="19"/>
      <c r="K13" s="19">
        <v>4.6197910718558097E-2</v>
      </c>
      <c r="L13" s="19">
        <v>5.5172244343898703E-2</v>
      </c>
      <c r="M13" s="19">
        <v>8.8610361691859804E-2</v>
      </c>
      <c r="N13" s="19">
        <v>5.6565849250669001E-2</v>
      </c>
      <c r="O13" s="19">
        <v>1.67326625197881E-2</v>
      </c>
      <c r="P13" s="19">
        <v>2.76746662533017E-2</v>
      </c>
      <c r="Q13" s="19">
        <v>5.8608706550804003E-2</v>
      </c>
      <c r="R13" s="19">
        <v>4.5759644146612898E-2</v>
      </c>
      <c r="S13" s="19">
        <v>6.8690327476766802E-2</v>
      </c>
      <c r="T13" s="19">
        <v>6.13175413318277E-2</v>
      </c>
      <c r="U13" s="19">
        <v>3.6517936015358098E-2</v>
      </c>
      <c r="V13" s="19">
        <v>3.78806277103007E-2</v>
      </c>
      <c r="W13" s="19"/>
      <c r="X13" s="19">
        <v>8.3412858952687005E-2</v>
      </c>
      <c r="Y13" s="19">
        <v>3.9861733449615799E-2</v>
      </c>
      <c r="Z13" s="19">
        <v>3.8954695103186998E-2</v>
      </c>
      <c r="AA13" s="19">
        <v>7.8655173628447997E-2</v>
      </c>
      <c r="AB13" s="19">
        <v>0</v>
      </c>
      <c r="AC13" s="19"/>
      <c r="AD13" s="19">
        <v>4.92556178480614E-2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0.37029165852314599</v>
      </c>
      <c r="D9" s="17">
        <v>0.34938153072349898</v>
      </c>
      <c r="E9" s="17">
        <v>0.38426815225088601</v>
      </c>
      <c r="F9" s="17"/>
      <c r="G9" s="17">
        <v>0.37423109195818399</v>
      </c>
      <c r="H9" s="17">
        <v>0.38471969515917198</v>
      </c>
      <c r="I9" s="17">
        <v>0.35350066386212098</v>
      </c>
      <c r="J9" s="17"/>
      <c r="K9" s="17">
        <v>0.45480658620252701</v>
      </c>
      <c r="L9" s="17">
        <v>0.36571253001944198</v>
      </c>
      <c r="M9" s="17">
        <v>0.337569278340561</v>
      </c>
      <c r="N9" s="17">
        <v>0.32687131133323999</v>
      </c>
      <c r="O9" s="17">
        <v>0.32086890427839598</v>
      </c>
      <c r="P9" s="17">
        <v>0.37419055354021502</v>
      </c>
      <c r="Q9" s="17">
        <v>0.35539012586764801</v>
      </c>
      <c r="R9" s="17">
        <v>0.37565287373112199</v>
      </c>
      <c r="S9" s="17">
        <v>0.33050724855952202</v>
      </c>
      <c r="T9" s="17">
        <v>0.44853050346081902</v>
      </c>
      <c r="U9" s="17">
        <v>0.32139053325837003</v>
      </c>
      <c r="V9" s="17">
        <v>0.38526788275816998</v>
      </c>
      <c r="W9" s="17"/>
      <c r="X9" s="17">
        <v>0.35205517323554802</v>
      </c>
      <c r="Y9" s="17">
        <v>0.371411265792918</v>
      </c>
      <c r="Z9" s="17">
        <v>0.40334894762128098</v>
      </c>
      <c r="AA9" s="17">
        <v>0.34485763107430001</v>
      </c>
      <c r="AB9" s="17">
        <v>0.306547865866241</v>
      </c>
      <c r="AC9" s="17"/>
      <c r="AD9" s="17">
        <v>0.37257495822084402</v>
      </c>
    </row>
    <row r="10" spans="2:30" x14ac:dyDescent="0.35">
      <c r="B10" s="18" t="s">
        <v>377</v>
      </c>
      <c r="C10" s="17">
        <v>0.36014810836410499</v>
      </c>
      <c r="D10" s="17">
        <v>0.36522764125019502</v>
      </c>
      <c r="E10" s="17">
        <v>0.35916569051694502</v>
      </c>
      <c r="F10" s="17"/>
      <c r="G10" s="17">
        <v>0.36221695154367201</v>
      </c>
      <c r="H10" s="17">
        <v>0.34880472579467398</v>
      </c>
      <c r="I10" s="17">
        <v>0.36881388627530798</v>
      </c>
      <c r="J10" s="17"/>
      <c r="K10" s="17">
        <v>0.32191817942623602</v>
      </c>
      <c r="L10" s="17">
        <v>0.37875697808935299</v>
      </c>
      <c r="M10" s="17">
        <v>0.33187348625545698</v>
      </c>
      <c r="N10" s="17">
        <v>0.40121943234025198</v>
      </c>
      <c r="O10" s="17">
        <v>0.43128541965058298</v>
      </c>
      <c r="P10" s="17">
        <v>0.38900448936863202</v>
      </c>
      <c r="Q10" s="17">
        <v>0.36507226878676302</v>
      </c>
      <c r="R10" s="17">
        <v>0.41670139050850202</v>
      </c>
      <c r="S10" s="17">
        <v>0.402564062073895</v>
      </c>
      <c r="T10" s="17">
        <v>0.24498017994825899</v>
      </c>
      <c r="U10" s="17">
        <v>0.33790662259299498</v>
      </c>
      <c r="V10" s="17">
        <v>0.23297215601155899</v>
      </c>
      <c r="W10" s="17"/>
      <c r="X10" s="17">
        <v>0.304229904327185</v>
      </c>
      <c r="Y10" s="17">
        <v>0.37829589750106302</v>
      </c>
      <c r="Z10" s="17">
        <v>0.37614031360671002</v>
      </c>
      <c r="AA10" s="17">
        <v>0.32591449371755898</v>
      </c>
      <c r="AB10" s="17">
        <v>0.47392423818141299</v>
      </c>
      <c r="AC10" s="17"/>
      <c r="AD10" s="17">
        <v>0.35563654672341999</v>
      </c>
    </row>
    <row r="11" spans="2:30" x14ac:dyDescent="0.35">
      <c r="B11" s="18" t="s">
        <v>378</v>
      </c>
      <c r="C11" s="17">
        <v>0.158885630798624</v>
      </c>
      <c r="D11" s="17">
        <v>0.172250488598993</v>
      </c>
      <c r="E11" s="17">
        <v>0.14597872499850101</v>
      </c>
      <c r="F11" s="17"/>
      <c r="G11" s="17">
        <v>0.15091896923421999</v>
      </c>
      <c r="H11" s="17">
        <v>0.17056410139144201</v>
      </c>
      <c r="I11" s="17">
        <v>0.15508802190138299</v>
      </c>
      <c r="J11" s="17"/>
      <c r="K11" s="17">
        <v>0.155367781474538</v>
      </c>
      <c r="L11" s="17">
        <v>0.15520442544166299</v>
      </c>
      <c r="M11" s="17">
        <v>0.17686758695971799</v>
      </c>
      <c r="N11" s="17">
        <v>0.14439895599178201</v>
      </c>
      <c r="O11" s="17">
        <v>0.112889187183055</v>
      </c>
      <c r="P11" s="17">
        <v>0.151844161266914</v>
      </c>
      <c r="Q11" s="17">
        <v>0.175855401137225</v>
      </c>
      <c r="R11" s="17">
        <v>0.118843586452984</v>
      </c>
      <c r="S11" s="17">
        <v>0.14231175403520099</v>
      </c>
      <c r="T11" s="17">
        <v>0.171766502899177</v>
      </c>
      <c r="U11" s="17">
        <v>0.244804777040246</v>
      </c>
      <c r="V11" s="17">
        <v>0.22196237321033799</v>
      </c>
      <c r="W11" s="17"/>
      <c r="X11" s="17">
        <v>0.20822209280291601</v>
      </c>
      <c r="Y11" s="17">
        <v>0.14190476772708999</v>
      </c>
      <c r="Z11" s="17">
        <v>0.115840121269569</v>
      </c>
      <c r="AA11" s="17">
        <v>0.24469133003970001</v>
      </c>
      <c r="AB11" s="17">
        <v>0.21952789595234601</v>
      </c>
      <c r="AC11" s="17"/>
      <c r="AD11" s="17">
        <v>0.15847561239621999</v>
      </c>
    </row>
    <row r="12" spans="2:30" x14ac:dyDescent="0.35">
      <c r="B12" s="18" t="s">
        <v>379</v>
      </c>
      <c r="C12" s="17">
        <v>4.8559502530715802E-2</v>
      </c>
      <c r="D12" s="17">
        <v>5.1708486803609802E-2</v>
      </c>
      <c r="E12" s="17">
        <v>4.6325222958421598E-2</v>
      </c>
      <c r="F12" s="17"/>
      <c r="G12" s="17">
        <v>4.3079179109144397E-2</v>
      </c>
      <c r="H12" s="17">
        <v>4.8286562288963497E-2</v>
      </c>
      <c r="I12" s="17">
        <v>5.3623003800825998E-2</v>
      </c>
      <c r="J12" s="17"/>
      <c r="K12" s="17">
        <v>2.9197261574888601E-2</v>
      </c>
      <c r="L12" s="17">
        <v>4.5153822105643997E-2</v>
      </c>
      <c r="M12" s="17">
        <v>5.6620273112713199E-2</v>
      </c>
      <c r="N12" s="17">
        <v>3.8326383473877797E-2</v>
      </c>
      <c r="O12" s="17">
        <v>4.6538344920543803E-2</v>
      </c>
      <c r="P12" s="17">
        <v>3.67736363183283E-2</v>
      </c>
      <c r="Q12" s="17">
        <v>6.7868136607704493E-2</v>
      </c>
      <c r="R12" s="17">
        <v>2.2570434425681501E-2</v>
      </c>
      <c r="S12" s="17">
        <v>4.2631923836452597E-2</v>
      </c>
      <c r="T12" s="17">
        <v>7.3692736560073802E-2</v>
      </c>
      <c r="U12" s="17">
        <v>5.9016858395828799E-2</v>
      </c>
      <c r="V12" s="17">
        <v>0.12191696030963201</v>
      </c>
      <c r="W12" s="17"/>
      <c r="X12" s="17">
        <v>6.8065301568798003E-2</v>
      </c>
      <c r="Y12" s="17">
        <v>5.3480845321521302E-2</v>
      </c>
      <c r="Z12" s="17">
        <v>2.7904541901489902E-2</v>
      </c>
      <c r="AA12" s="17">
        <v>2.1656414792685E-2</v>
      </c>
      <c r="AB12" s="17">
        <v>0</v>
      </c>
      <c r="AC12" s="17"/>
      <c r="AD12" s="17">
        <v>5.6077641007168402E-2</v>
      </c>
    </row>
    <row r="13" spans="2:30" x14ac:dyDescent="0.35">
      <c r="B13" s="18" t="s">
        <v>50</v>
      </c>
      <c r="C13" s="19">
        <v>6.2115099783409601E-2</v>
      </c>
      <c r="D13" s="19">
        <v>6.1431852623703202E-2</v>
      </c>
      <c r="E13" s="19">
        <v>6.4262209275245993E-2</v>
      </c>
      <c r="F13" s="19"/>
      <c r="G13" s="19">
        <v>6.9553808154779295E-2</v>
      </c>
      <c r="H13" s="19">
        <v>4.7624915365748498E-2</v>
      </c>
      <c r="I13" s="19">
        <v>6.8974424160361703E-2</v>
      </c>
      <c r="J13" s="19"/>
      <c r="K13" s="19">
        <v>3.8710191321810999E-2</v>
      </c>
      <c r="L13" s="19">
        <v>5.5172244343898703E-2</v>
      </c>
      <c r="M13" s="19">
        <v>9.7069375331551203E-2</v>
      </c>
      <c r="N13" s="19">
        <v>8.9183916860848603E-2</v>
      </c>
      <c r="O13" s="19">
        <v>8.84181439674223E-2</v>
      </c>
      <c r="P13" s="19">
        <v>4.8187159505910598E-2</v>
      </c>
      <c r="Q13" s="19">
        <v>3.5814067600659701E-2</v>
      </c>
      <c r="R13" s="19">
        <v>6.6231714881710396E-2</v>
      </c>
      <c r="S13" s="19">
        <v>8.1985011494929094E-2</v>
      </c>
      <c r="T13" s="19">
        <v>6.1030077131670399E-2</v>
      </c>
      <c r="U13" s="19">
        <v>3.6881208712560599E-2</v>
      </c>
      <c r="V13" s="19">
        <v>3.78806277103007E-2</v>
      </c>
      <c r="W13" s="19"/>
      <c r="X13" s="19">
        <v>6.7427528065553494E-2</v>
      </c>
      <c r="Y13" s="19">
        <v>5.4907223657407703E-2</v>
      </c>
      <c r="Z13" s="19">
        <v>7.6766075600950598E-2</v>
      </c>
      <c r="AA13" s="19">
        <v>6.2880130375755294E-2</v>
      </c>
      <c r="AB13" s="19">
        <v>0</v>
      </c>
      <c r="AC13" s="19"/>
      <c r="AD13" s="19">
        <v>5.7235241652347599E-2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0.33208031233391999</v>
      </c>
      <c r="D9" s="17">
        <v>0.31060459719421302</v>
      </c>
      <c r="E9" s="17">
        <v>0.35699835171783201</v>
      </c>
      <c r="F9" s="17"/>
      <c r="G9" s="17">
        <v>0.29609370700137799</v>
      </c>
      <c r="H9" s="17">
        <v>0.30692744152474899</v>
      </c>
      <c r="I9" s="17">
        <v>0.38691663849818902</v>
      </c>
      <c r="J9" s="17"/>
      <c r="K9" s="17">
        <v>0.37054606265956203</v>
      </c>
      <c r="L9" s="17">
        <v>0.32014083908617202</v>
      </c>
      <c r="M9" s="17">
        <v>0.33861359921185202</v>
      </c>
      <c r="N9" s="17">
        <v>0.283404811798037</v>
      </c>
      <c r="O9" s="17">
        <v>0.32840341087399599</v>
      </c>
      <c r="P9" s="17">
        <v>0.33709307869188598</v>
      </c>
      <c r="Q9" s="17">
        <v>0.36348744677394701</v>
      </c>
      <c r="R9" s="17">
        <v>0.24711346590909899</v>
      </c>
      <c r="S9" s="17">
        <v>0.3368588610255</v>
      </c>
      <c r="T9" s="17">
        <v>0.34062283114514802</v>
      </c>
      <c r="U9" s="17">
        <v>0.33276086998145299</v>
      </c>
      <c r="V9" s="17">
        <v>0.30521166558249302</v>
      </c>
      <c r="W9" s="17"/>
      <c r="X9" s="17">
        <v>0.29145714976482401</v>
      </c>
      <c r="Y9" s="17">
        <v>0.31586540283671599</v>
      </c>
      <c r="Z9" s="17">
        <v>0.41870282490025401</v>
      </c>
      <c r="AA9" s="17">
        <v>0.37197965450093001</v>
      </c>
      <c r="AB9" s="17">
        <v>0.167983671039652</v>
      </c>
      <c r="AC9" s="17"/>
      <c r="AD9" s="17">
        <v>0.33790664708782903</v>
      </c>
    </row>
    <row r="10" spans="2:30" x14ac:dyDescent="0.35">
      <c r="B10" s="18" t="s">
        <v>377</v>
      </c>
      <c r="C10" s="17">
        <v>0.43285010776370297</v>
      </c>
      <c r="D10" s="17">
        <v>0.413850423118993</v>
      </c>
      <c r="E10" s="17">
        <v>0.44555305494428699</v>
      </c>
      <c r="F10" s="17"/>
      <c r="G10" s="17">
        <v>0.45388078787979103</v>
      </c>
      <c r="H10" s="17">
        <v>0.42785809184924001</v>
      </c>
      <c r="I10" s="17">
        <v>0.41899981375671003</v>
      </c>
      <c r="J10" s="17"/>
      <c r="K10" s="17">
        <v>0.387964797599819</v>
      </c>
      <c r="L10" s="17">
        <v>0.48300055150341198</v>
      </c>
      <c r="M10" s="17">
        <v>0.41581406836030499</v>
      </c>
      <c r="N10" s="17">
        <v>0.48057150331294402</v>
      </c>
      <c r="O10" s="17">
        <v>0.40178521056410599</v>
      </c>
      <c r="P10" s="17">
        <v>0.449108694976386</v>
      </c>
      <c r="Q10" s="17">
        <v>0.34672250921993703</v>
      </c>
      <c r="R10" s="17">
        <v>0.51626023190135295</v>
      </c>
      <c r="S10" s="17">
        <v>0.46860895270161201</v>
      </c>
      <c r="T10" s="17">
        <v>0.40499252771192401</v>
      </c>
      <c r="U10" s="17">
        <v>0.43760175188303801</v>
      </c>
      <c r="V10" s="17">
        <v>0.42377370818036297</v>
      </c>
      <c r="W10" s="17"/>
      <c r="X10" s="17">
        <v>0.41527377510454999</v>
      </c>
      <c r="Y10" s="17">
        <v>0.455942020425534</v>
      </c>
      <c r="Z10" s="17">
        <v>0.41786132839615497</v>
      </c>
      <c r="AA10" s="17">
        <v>0.356828821896231</v>
      </c>
      <c r="AB10" s="17">
        <v>0.525468463094107</v>
      </c>
      <c r="AC10" s="17"/>
      <c r="AD10" s="17">
        <v>0.42047130041041197</v>
      </c>
    </row>
    <row r="11" spans="2:30" x14ac:dyDescent="0.35">
      <c r="B11" s="18" t="s">
        <v>378</v>
      </c>
      <c r="C11" s="17">
        <v>0.152569551870263</v>
      </c>
      <c r="D11" s="17">
        <v>0.17770315787518401</v>
      </c>
      <c r="E11" s="17">
        <v>0.129359453508576</v>
      </c>
      <c r="F11" s="17"/>
      <c r="G11" s="17">
        <v>0.15842675279541499</v>
      </c>
      <c r="H11" s="17">
        <v>0.18478872201428601</v>
      </c>
      <c r="I11" s="17">
        <v>0.11765469345219599</v>
      </c>
      <c r="J11" s="17"/>
      <c r="K11" s="17">
        <v>0.166120189561658</v>
      </c>
      <c r="L11" s="17">
        <v>0.131324371148694</v>
      </c>
      <c r="M11" s="17">
        <v>0.13669573056725501</v>
      </c>
      <c r="N11" s="17">
        <v>0.127676576291232</v>
      </c>
      <c r="O11" s="17">
        <v>0.194359558311619</v>
      </c>
      <c r="P11" s="17">
        <v>0.14334812749009401</v>
      </c>
      <c r="Q11" s="17">
        <v>0.18487293846466901</v>
      </c>
      <c r="R11" s="17">
        <v>0.14076045381435401</v>
      </c>
      <c r="S11" s="17">
        <v>0.14348080834749899</v>
      </c>
      <c r="T11" s="17">
        <v>0.164038688851501</v>
      </c>
      <c r="U11" s="17">
        <v>0.15015778648354899</v>
      </c>
      <c r="V11" s="17">
        <v>0.152812488375725</v>
      </c>
      <c r="W11" s="17"/>
      <c r="X11" s="17">
        <v>0.156155015122869</v>
      </c>
      <c r="Y11" s="17">
        <v>0.15961401935222</v>
      </c>
      <c r="Z11" s="17">
        <v>0.119816994739463</v>
      </c>
      <c r="AA11" s="17">
        <v>0.18243492576246101</v>
      </c>
      <c r="AB11" s="17">
        <v>0.306547865866241</v>
      </c>
      <c r="AC11" s="17"/>
      <c r="AD11" s="17">
        <v>0.15553879633522899</v>
      </c>
    </row>
    <row r="12" spans="2:30" x14ac:dyDescent="0.35">
      <c r="B12" s="18" t="s">
        <v>379</v>
      </c>
      <c r="C12" s="17">
        <v>3.5030665333209698E-2</v>
      </c>
      <c r="D12" s="17">
        <v>4.2503146439612997E-2</v>
      </c>
      <c r="E12" s="17">
        <v>2.7893706389472601E-2</v>
      </c>
      <c r="F12" s="17"/>
      <c r="G12" s="17">
        <v>3.7008002029975499E-2</v>
      </c>
      <c r="H12" s="17">
        <v>3.5863964028824399E-2</v>
      </c>
      <c r="I12" s="17">
        <v>3.25246970999922E-2</v>
      </c>
      <c r="J12" s="17"/>
      <c r="K12" s="17">
        <v>2.3781853125230699E-2</v>
      </c>
      <c r="L12" s="17">
        <v>2.6178510926243299E-2</v>
      </c>
      <c r="M12" s="17">
        <v>5.2584977891226001E-2</v>
      </c>
      <c r="N12" s="17">
        <v>3.9534810516154699E-2</v>
      </c>
      <c r="O12" s="17">
        <v>4.4903378748458601E-2</v>
      </c>
      <c r="P12" s="17">
        <v>4.1127896214300901E-2</v>
      </c>
      <c r="Q12" s="17">
        <v>3.4958227805254302E-2</v>
      </c>
      <c r="R12" s="17">
        <v>5.0106204228581301E-2</v>
      </c>
      <c r="S12" s="17">
        <v>0</v>
      </c>
      <c r="T12" s="17">
        <v>2.90284109595993E-2</v>
      </c>
      <c r="U12" s="17">
        <v>7.9479591651960696E-2</v>
      </c>
      <c r="V12" s="17">
        <v>8.0321510151117603E-2</v>
      </c>
      <c r="W12" s="17"/>
      <c r="X12" s="17">
        <v>7.0177245996284901E-2</v>
      </c>
      <c r="Y12" s="17">
        <v>3.0329471365867701E-2</v>
      </c>
      <c r="Z12" s="17">
        <v>1.01074866142339E-2</v>
      </c>
      <c r="AA12" s="17">
        <v>0</v>
      </c>
      <c r="AB12" s="17">
        <v>0</v>
      </c>
      <c r="AC12" s="17"/>
      <c r="AD12" s="17">
        <v>3.5206854551843803E-2</v>
      </c>
    </row>
    <row r="13" spans="2:30" x14ac:dyDescent="0.35">
      <c r="B13" s="18" t="s">
        <v>50</v>
      </c>
      <c r="C13" s="19">
        <v>4.7469362698904401E-2</v>
      </c>
      <c r="D13" s="19">
        <v>5.5338675371997E-2</v>
      </c>
      <c r="E13" s="19">
        <v>4.0195433439831903E-2</v>
      </c>
      <c r="F13" s="19"/>
      <c r="G13" s="19">
        <v>5.4590750293440002E-2</v>
      </c>
      <c r="H13" s="19">
        <v>4.4561780582901001E-2</v>
      </c>
      <c r="I13" s="19">
        <v>4.3904157192913303E-2</v>
      </c>
      <c r="J13" s="19"/>
      <c r="K13" s="19">
        <v>5.1587097053730602E-2</v>
      </c>
      <c r="L13" s="19">
        <v>3.9355727335479103E-2</v>
      </c>
      <c r="M13" s="19">
        <v>5.6291623969361798E-2</v>
      </c>
      <c r="N13" s="19">
        <v>6.8812298081632806E-2</v>
      </c>
      <c r="O13" s="19">
        <v>3.05484415018209E-2</v>
      </c>
      <c r="P13" s="19">
        <v>2.9322202627333298E-2</v>
      </c>
      <c r="Q13" s="19">
        <v>6.9958877736191805E-2</v>
      </c>
      <c r="R13" s="19">
        <v>4.5759644146612898E-2</v>
      </c>
      <c r="S13" s="19">
        <v>5.1051377925389101E-2</v>
      </c>
      <c r="T13" s="19">
        <v>6.13175413318277E-2</v>
      </c>
      <c r="U13" s="19">
        <v>0</v>
      </c>
      <c r="V13" s="19">
        <v>3.78806277103007E-2</v>
      </c>
      <c r="W13" s="19"/>
      <c r="X13" s="19">
        <v>6.6936814011472404E-2</v>
      </c>
      <c r="Y13" s="19">
        <v>3.82490860196626E-2</v>
      </c>
      <c r="Z13" s="19">
        <v>3.3511365349895003E-2</v>
      </c>
      <c r="AA13" s="19">
        <v>8.8756597840377593E-2</v>
      </c>
      <c r="AB13" s="19">
        <v>0</v>
      </c>
      <c r="AC13" s="19"/>
      <c r="AD13" s="19">
        <v>5.0876401614686401E-2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0.15739237078983101</v>
      </c>
      <c r="D9" s="17">
        <v>0.17328006641427901</v>
      </c>
      <c r="E9" s="17">
        <v>0.14096386540886699</v>
      </c>
      <c r="F9" s="17"/>
      <c r="G9" s="17">
        <v>0.121853889794512</v>
      </c>
      <c r="H9" s="17">
        <v>0.15835552386565999</v>
      </c>
      <c r="I9" s="17">
        <v>0.18770229760399901</v>
      </c>
      <c r="J9" s="17"/>
      <c r="K9" s="17">
        <v>0.239327102018244</v>
      </c>
      <c r="L9" s="17">
        <v>0.108707999782371</v>
      </c>
      <c r="M9" s="17">
        <v>0.19074476632749701</v>
      </c>
      <c r="N9" s="17">
        <v>0.142987307135539</v>
      </c>
      <c r="O9" s="17">
        <v>0.218784855025424</v>
      </c>
      <c r="P9" s="17">
        <v>0.14588269573126</v>
      </c>
      <c r="Q9" s="17">
        <v>0.16864775152792599</v>
      </c>
      <c r="R9" s="17">
        <v>7.2641846885201006E-2</v>
      </c>
      <c r="S9" s="17">
        <v>0.13626746577270299</v>
      </c>
      <c r="T9" s="17">
        <v>0.115466247198204</v>
      </c>
      <c r="U9" s="17">
        <v>0.120916582553331</v>
      </c>
      <c r="V9" s="17">
        <v>0.153082766973787</v>
      </c>
      <c r="W9" s="17"/>
      <c r="X9" s="17">
        <v>0.123116448296904</v>
      </c>
      <c r="Y9" s="17">
        <v>0.14595983164071399</v>
      </c>
      <c r="Z9" s="17">
        <v>0.18260461651624599</v>
      </c>
      <c r="AA9" s="17">
        <v>0.30873916080842101</v>
      </c>
      <c r="AB9" s="17">
        <v>0.167983671039652</v>
      </c>
      <c r="AC9" s="17"/>
      <c r="AD9" s="17">
        <v>0.15831828174361601</v>
      </c>
    </row>
    <row r="10" spans="2:30" x14ac:dyDescent="0.35">
      <c r="B10" s="18" t="s">
        <v>377</v>
      </c>
      <c r="C10" s="17">
        <v>0.30835097635007502</v>
      </c>
      <c r="D10" s="17">
        <v>0.30631410581721702</v>
      </c>
      <c r="E10" s="17">
        <v>0.31139958275020702</v>
      </c>
      <c r="F10" s="17"/>
      <c r="G10" s="17">
        <v>0.28832563862561</v>
      </c>
      <c r="H10" s="17">
        <v>0.29191723421862098</v>
      </c>
      <c r="I10" s="17">
        <v>0.34111751751292102</v>
      </c>
      <c r="J10" s="17"/>
      <c r="K10" s="17">
        <v>0.29667449673178298</v>
      </c>
      <c r="L10" s="17">
        <v>0.34908222684195001</v>
      </c>
      <c r="M10" s="17">
        <v>0.237804432325808</v>
      </c>
      <c r="N10" s="17">
        <v>0.32911326485915499</v>
      </c>
      <c r="O10" s="17">
        <v>0.32550695659081003</v>
      </c>
      <c r="P10" s="17">
        <v>0.36036032329273099</v>
      </c>
      <c r="Q10" s="17">
        <v>0.23626463489534499</v>
      </c>
      <c r="R10" s="17">
        <v>0.27659776670178199</v>
      </c>
      <c r="S10" s="17">
        <v>0.37303940537545299</v>
      </c>
      <c r="T10" s="17">
        <v>0.29530353149511301</v>
      </c>
      <c r="U10" s="17">
        <v>0.215046942885325</v>
      </c>
      <c r="V10" s="17">
        <v>0.30090287950564998</v>
      </c>
      <c r="W10" s="17"/>
      <c r="X10" s="17">
        <v>0.28759039367459899</v>
      </c>
      <c r="Y10" s="17">
        <v>0.31167644230989</v>
      </c>
      <c r="Z10" s="17">
        <v>0.36511515668324002</v>
      </c>
      <c r="AA10" s="17">
        <v>0.22528467491724399</v>
      </c>
      <c r="AB10" s="17">
        <v>0.30318375258525498</v>
      </c>
      <c r="AC10" s="17"/>
      <c r="AD10" s="17">
        <v>0.30986766330591298</v>
      </c>
    </row>
    <row r="11" spans="2:30" x14ac:dyDescent="0.35">
      <c r="B11" s="18" t="s">
        <v>378</v>
      </c>
      <c r="C11" s="17">
        <v>0.298912035630787</v>
      </c>
      <c r="D11" s="17">
        <v>0.27491402253057301</v>
      </c>
      <c r="E11" s="17">
        <v>0.321487273013423</v>
      </c>
      <c r="F11" s="17"/>
      <c r="G11" s="17">
        <v>0.31264485636517197</v>
      </c>
      <c r="H11" s="17">
        <v>0.30444829556052699</v>
      </c>
      <c r="I11" s="17">
        <v>0.28173983602971597</v>
      </c>
      <c r="J11" s="17"/>
      <c r="K11" s="17">
        <v>0.243755911164412</v>
      </c>
      <c r="L11" s="17">
        <v>0.31097556838832402</v>
      </c>
      <c r="M11" s="17">
        <v>0.29830996266112503</v>
      </c>
      <c r="N11" s="17">
        <v>0.34417864809911303</v>
      </c>
      <c r="O11" s="17">
        <v>0.23526787362500501</v>
      </c>
      <c r="P11" s="17">
        <v>0.28465371212827401</v>
      </c>
      <c r="Q11" s="17">
        <v>0.29538336324971498</v>
      </c>
      <c r="R11" s="17">
        <v>0.32796088014345098</v>
      </c>
      <c r="S11" s="17">
        <v>0.26915888834715601</v>
      </c>
      <c r="T11" s="17">
        <v>0.34517136725997299</v>
      </c>
      <c r="U11" s="17">
        <v>0.39509448099215</v>
      </c>
      <c r="V11" s="17">
        <v>0.387255274381479</v>
      </c>
      <c r="W11" s="17"/>
      <c r="X11" s="17">
        <v>0.28650552426931802</v>
      </c>
      <c r="Y11" s="17">
        <v>0.31050671094759402</v>
      </c>
      <c r="Z11" s="17">
        <v>0.27219354497815501</v>
      </c>
      <c r="AA11" s="17">
        <v>0.28633443683104098</v>
      </c>
      <c r="AB11" s="17">
        <v>0.36084890533544101</v>
      </c>
      <c r="AC11" s="17"/>
      <c r="AD11" s="17">
        <v>0.28637614690422403</v>
      </c>
    </row>
    <row r="12" spans="2:30" x14ac:dyDescent="0.35">
      <c r="B12" s="18" t="s">
        <v>379</v>
      </c>
      <c r="C12" s="17">
        <v>0.16004086147450799</v>
      </c>
      <c r="D12" s="17">
        <v>0.159941941499291</v>
      </c>
      <c r="E12" s="17">
        <v>0.16000759643088699</v>
      </c>
      <c r="F12" s="17"/>
      <c r="G12" s="17">
        <v>0.18560107395522699</v>
      </c>
      <c r="H12" s="17">
        <v>0.17812961334917099</v>
      </c>
      <c r="I12" s="17">
        <v>0.120885801127707</v>
      </c>
      <c r="J12" s="17"/>
      <c r="K12" s="17">
        <v>0.15359317964087699</v>
      </c>
      <c r="L12" s="17">
        <v>0.14508035658936499</v>
      </c>
      <c r="M12" s="17">
        <v>0.20725479235085201</v>
      </c>
      <c r="N12" s="17">
        <v>9.1269359218035501E-2</v>
      </c>
      <c r="O12" s="17">
        <v>0.13092622625196601</v>
      </c>
      <c r="P12" s="17">
        <v>0.15139913884468501</v>
      </c>
      <c r="Q12" s="17">
        <v>0.24299036756289499</v>
      </c>
      <c r="R12" s="17">
        <v>0.25656779138785502</v>
      </c>
      <c r="S12" s="17">
        <v>0.13510392903405</v>
      </c>
      <c r="T12" s="17">
        <v>0.15400036595544001</v>
      </c>
      <c r="U12" s="17">
        <v>0.189376395704318</v>
      </c>
      <c r="V12" s="17">
        <v>0.12087845142878299</v>
      </c>
      <c r="W12" s="17"/>
      <c r="X12" s="17">
        <v>0.18150814693050599</v>
      </c>
      <c r="Y12" s="17">
        <v>0.17547737638859401</v>
      </c>
      <c r="Z12" s="17">
        <v>0.118263625903741</v>
      </c>
      <c r="AA12" s="17">
        <v>7.4724938274085703E-2</v>
      </c>
      <c r="AB12" s="17">
        <v>0.167983671039652</v>
      </c>
      <c r="AC12" s="17"/>
      <c r="AD12" s="17">
        <v>0.16701434773419299</v>
      </c>
    </row>
    <row r="13" spans="2:30" x14ac:dyDescent="0.35">
      <c r="B13" s="18" t="s">
        <v>50</v>
      </c>
      <c r="C13" s="19">
        <v>7.5303755754799306E-2</v>
      </c>
      <c r="D13" s="19">
        <v>8.55498637386405E-2</v>
      </c>
      <c r="E13" s="19">
        <v>6.61416823966159E-2</v>
      </c>
      <c r="F13" s="19"/>
      <c r="G13" s="19">
        <v>9.1574541259478198E-2</v>
      </c>
      <c r="H13" s="19">
        <v>6.7149333006020995E-2</v>
      </c>
      <c r="I13" s="19">
        <v>6.8554547725657E-2</v>
      </c>
      <c r="J13" s="19"/>
      <c r="K13" s="19">
        <v>6.6649310444683793E-2</v>
      </c>
      <c r="L13" s="19">
        <v>8.6153848397990396E-2</v>
      </c>
      <c r="M13" s="19">
        <v>6.5886046334717799E-2</v>
      </c>
      <c r="N13" s="19">
        <v>9.2451420688157607E-2</v>
      </c>
      <c r="O13" s="19">
        <v>8.9514088506794806E-2</v>
      </c>
      <c r="P13" s="19">
        <v>5.7704130003049199E-2</v>
      </c>
      <c r="Q13" s="19">
        <v>5.6713882764119698E-2</v>
      </c>
      <c r="R13" s="19">
        <v>6.6231714881710396E-2</v>
      </c>
      <c r="S13" s="19">
        <v>8.6430311470638593E-2</v>
      </c>
      <c r="T13" s="19">
        <v>9.0058488091269706E-2</v>
      </c>
      <c r="U13" s="19">
        <v>7.9565597864876297E-2</v>
      </c>
      <c r="V13" s="19">
        <v>3.78806277103007E-2</v>
      </c>
      <c r="W13" s="19"/>
      <c r="X13" s="19">
        <v>0.121279486828672</v>
      </c>
      <c r="Y13" s="19">
        <v>5.6379638713207898E-2</v>
      </c>
      <c r="Z13" s="19">
        <v>6.1823055918617899E-2</v>
      </c>
      <c r="AA13" s="19">
        <v>0.10491678916920801</v>
      </c>
      <c r="AB13" s="19">
        <v>0</v>
      </c>
      <c r="AC13" s="19"/>
      <c r="AD13" s="19">
        <v>7.8423560312053997E-2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0.35112048252132899</v>
      </c>
      <c r="D9" s="17">
        <v>0.33532151225539802</v>
      </c>
      <c r="E9" s="17">
        <v>0.367121649583315</v>
      </c>
      <c r="F9" s="17"/>
      <c r="G9" s="17">
        <v>0.31888870806338299</v>
      </c>
      <c r="H9" s="17">
        <v>0.35408704400711699</v>
      </c>
      <c r="I9" s="17">
        <v>0.37667609969232402</v>
      </c>
      <c r="J9" s="17"/>
      <c r="K9" s="17">
        <v>0.39789789823674299</v>
      </c>
      <c r="L9" s="17">
        <v>0.334908812002436</v>
      </c>
      <c r="M9" s="17">
        <v>0.35585901007531301</v>
      </c>
      <c r="N9" s="17">
        <v>0.35628870928306899</v>
      </c>
      <c r="O9" s="17">
        <v>0.432440211597859</v>
      </c>
      <c r="P9" s="17">
        <v>0.309055640234355</v>
      </c>
      <c r="Q9" s="17">
        <v>0.34379135575786302</v>
      </c>
      <c r="R9" s="17">
        <v>0.26247418902783398</v>
      </c>
      <c r="S9" s="17">
        <v>0.362971741655082</v>
      </c>
      <c r="T9" s="17">
        <v>0.32484485610069402</v>
      </c>
      <c r="U9" s="17">
        <v>0.29859550532962598</v>
      </c>
      <c r="V9" s="17">
        <v>0.349019727557348</v>
      </c>
      <c r="W9" s="17"/>
      <c r="X9" s="17">
        <v>0.296116057888691</v>
      </c>
      <c r="Y9" s="17">
        <v>0.36373410373660903</v>
      </c>
      <c r="Z9" s="17">
        <v>0.391081234873012</v>
      </c>
      <c r="AA9" s="17">
        <v>0.33729490733433698</v>
      </c>
      <c r="AB9" s="17">
        <v>0.21952789595234601</v>
      </c>
      <c r="AC9" s="17"/>
      <c r="AD9" s="17">
        <v>0.34572402607626701</v>
      </c>
    </row>
    <row r="10" spans="2:30" x14ac:dyDescent="0.35">
      <c r="B10" s="18" t="s">
        <v>377</v>
      </c>
      <c r="C10" s="17">
        <v>0.42551212878266698</v>
      </c>
      <c r="D10" s="17">
        <v>0.40052980405169902</v>
      </c>
      <c r="E10" s="17">
        <v>0.44772467753696099</v>
      </c>
      <c r="F10" s="17"/>
      <c r="G10" s="17">
        <v>0.43649239722937799</v>
      </c>
      <c r="H10" s="17">
        <v>0.44103768080595701</v>
      </c>
      <c r="I10" s="17">
        <v>0.401525664898986</v>
      </c>
      <c r="J10" s="17"/>
      <c r="K10" s="17">
        <v>0.35744019112793501</v>
      </c>
      <c r="L10" s="17">
        <v>0.50525934607547895</v>
      </c>
      <c r="M10" s="17">
        <v>0.38037038537314399</v>
      </c>
      <c r="N10" s="17">
        <v>0.35067318715892698</v>
      </c>
      <c r="O10" s="17">
        <v>0.37541514071114102</v>
      </c>
      <c r="P10" s="17">
        <v>0.44741579413363503</v>
      </c>
      <c r="Q10" s="17">
        <v>0.481046268477482</v>
      </c>
      <c r="R10" s="17">
        <v>0.50387411871975996</v>
      </c>
      <c r="S10" s="17">
        <v>0.36907525287953102</v>
      </c>
      <c r="T10" s="17">
        <v>0.48080173645249003</v>
      </c>
      <c r="U10" s="17">
        <v>0.50893293824112096</v>
      </c>
      <c r="V10" s="17">
        <v>0.46138405729260201</v>
      </c>
      <c r="W10" s="17"/>
      <c r="X10" s="17">
        <v>0.37860178321236798</v>
      </c>
      <c r="Y10" s="17">
        <v>0.44696513923333497</v>
      </c>
      <c r="Z10" s="17">
        <v>0.42514893581861801</v>
      </c>
      <c r="AA10" s="17">
        <v>0.41151335804806999</v>
      </c>
      <c r="AB10" s="17">
        <v>0.78047210404765399</v>
      </c>
      <c r="AC10" s="17"/>
      <c r="AD10" s="17">
        <v>0.42817356883979202</v>
      </c>
    </row>
    <row r="11" spans="2:30" x14ac:dyDescent="0.35">
      <c r="B11" s="18" t="s">
        <v>378</v>
      </c>
      <c r="C11" s="17">
        <v>0.11843759286623499</v>
      </c>
      <c r="D11" s="17">
        <v>0.13166190312154799</v>
      </c>
      <c r="E11" s="17">
        <v>0.107098528188467</v>
      </c>
      <c r="F11" s="17"/>
      <c r="G11" s="17">
        <v>0.110297683231018</v>
      </c>
      <c r="H11" s="17">
        <v>0.12328667127210299</v>
      </c>
      <c r="I11" s="17">
        <v>0.121102904717689</v>
      </c>
      <c r="J11" s="17"/>
      <c r="K11" s="17">
        <v>0.141045496862437</v>
      </c>
      <c r="L11" s="17">
        <v>8.2031704720317095E-2</v>
      </c>
      <c r="M11" s="17">
        <v>0.17335008852782399</v>
      </c>
      <c r="N11" s="17">
        <v>0.16436608682623799</v>
      </c>
      <c r="O11" s="17">
        <v>8.6208193664702407E-2</v>
      </c>
      <c r="P11" s="17">
        <v>0.119359070618397</v>
      </c>
      <c r="Q11" s="17">
        <v>7.9521435487063599E-2</v>
      </c>
      <c r="R11" s="17">
        <v>0.14213240395918</v>
      </c>
      <c r="S11" s="17">
        <v>0.16315043966746101</v>
      </c>
      <c r="T11" s="17">
        <v>5.8365613651091802E-2</v>
      </c>
      <c r="U11" s="17">
        <v>6.9083938107958098E-2</v>
      </c>
      <c r="V11" s="17">
        <v>0.117356705579116</v>
      </c>
      <c r="W11" s="17"/>
      <c r="X11" s="17">
        <v>0.16553208163644501</v>
      </c>
      <c r="Y11" s="17">
        <v>0.109349528541366</v>
      </c>
      <c r="Z11" s="17">
        <v>8.9279602615249101E-2</v>
      </c>
      <c r="AA11" s="17">
        <v>9.2771398571311406E-2</v>
      </c>
      <c r="AB11" s="17">
        <v>0</v>
      </c>
      <c r="AC11" s="17"/>
      <c r="AD11" s="17">
        <v>0.129758878968806</v>
      </c>
    </row>
    <row r="12" spans="2:30" x14ac:dyDescent="0.35">
      <c r="B12" s="18" t="s">
        <v>379</v>
      </c>
      <c r="C12" s="17">
        <v>4.4756965681275303E-2</v>
      </c>
      <c r="D12" s="17">
        <v>5.9266142338536498E-2</v>
      </c>
      <c r="E12" s="17">
        <v>3.0367022738546801E-2</v>
      </c>
      <c r="F12" s="17"/>
      <c r="G12" s="17">
        <v>5.7868432098471201E-2</v>
      </c>
      <c r="H12" s="17">
        <v>3.4693968897348999E-2</v>
      </c>
      <c r="I12" s="17">
        <v>4.2545039483648399E-2</v>
      </c>
      <c r="J12" s="17"/>
      <c r="K12" s="17">
        <v>5.1918559857149202E-2</v>
      </c>
      <c r="L12" s="17">
        <v>2.32908443121638E-2</v>
      </c>
      <c r="M12" s="17">
        <v>1.2352822570353699E-2</v>
      </c>
      <c r="N12" s="17">
        <v>3.9179440836952399E-2</v>
      </c>
      <c r="O12" s="17">
        <v>6.1572233542444399E-2</v>
      </c>
      <c r="P12" s="17">
        <v>6.4398549886569303E-2</v>
      </c>
      <c r="Q12" s="17">
        <v>3.5725261288268501E-2</v>
      </c>
      <c r="R12" s="17">
        <v>2.5287573411515499E-2</v>
      </c>
      <c r="S12" s="17">
        <v>4.1999653503037401E-2</v>
      </c>
      <c r="T12" s="17">
        <v>7.46702524638964E-2</v>
      </c>
      <c r="U12" s="17">
        <v>8.1152508079097005E-2</v>
      </c>
      <c r="V12" s="17">
        <v>3.43588818606336E-2</v>
      </c>
      <c r="W12" s="17"/>
      <c r="X12" s="17">
        <v>6.8504165450375007E-2</v>
      </c>
      <c r="Y12" s="17">
        <v>3.4366458060145301E-2</v>
      </c>
      <c r="Z12" s="17">
        <v>4.50987689526689E-2</v>
      </c>
      <c r="AA12" s="17">
        <v>7.4678791557493004E-2</v>
      </c>
      <c r="AB12" s="17">
        <v>0</v>
      </c>
      <c r="AC12" s="17"/>
      <c r="AD12" s="17">
        <v>4.02545397714896E-2</v>
      </c>
    </row>
    <row r="13" spans="2:30" x14ac:dyDescent="0.35">
      <c r="B13" s="18" t="s">
        <v>50</v>
      </c>
      <c r="C13" s="19">
        <v>6.0172830148493603E-2</v>
      </c>
      <c r="D13" s="19">
        <v>7.3220638232818602E-2</v>
      </c>
      <c r="E13" s="19">
        <v>4.7688121952710799E-2</v>
      </c>
      <c r="F13" s="19"/>
      <c r="G13" s="19">
        <v>7.6452779377749205E-2</v>
      </c>
      <c r="H13" s="19">
        <v>4.6894635017474498E-2</v>
      </c>
      <c r="I13" s="19">
        <v>5.8150291207352198E-2</v>
      </c>
      <c r="J13" s="19"/>
      <c r="K13" s="19">
        <v>5.1697853915735503E-2</v>
      </c>
      <c r="L13" s="19">
        <v>5.4509292889604398E-2</v>
      </c>
      <c r="M13" s="19">
        <v>7.8067693453365797E-2</v>
      </c>
      <c r="N13" s="19">
        <v>8.9492575894813298E-2</v>
      </c>
      <c r="O13" s="19">
        <v>4.4364220483853599E-2</v>
      </c>
      <c r="P13" s="19">
        <v>5.9770945127043201E-2</v>
      </c>
      <c r="Q13" s="19">
        <v>5.9915678989322901E-2</v>
      </c>
      <c r="R13" s="19">
        <v>6.6231714881710396E-2</v>
      </c>
      <c r="S13" s="19">
        <v>6.28029122948882E-2</v>
      </c>
      <c r="T13" s="19">
        <v>6.13175413318277E-2</v>
      </c>
      <c r="U13" s="19">
        <v>4.2235110242197602E-2</v>
      </c>
      <c r="V13" s="19">
        <v>3.78806277103007E-2</v>
      </c>
      <c r="W13" s="19"/>
      <c r="X13" s="19">
        <v>9.1245911812121105E-2</v>
      </c>
      <c r="Y13" s="19">
        <v>4.5584770428544898E-2</v>
      </c>
      <c r="Z13" s="19">
        <v>4.9391457740452803E-2</v>
      </c>
      <c r="AA13" s="19">
        <v>8.3741544488788802E-2</v>
      </c>
      <c r="AB13" s="19">
        <v>0</v>
      </c>
      <c r="AC13" s="19"/>
      <c r="AD13" s="19">
        <v>5.6088986343645203E-2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388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x14ac:dyDescent="0.35">
      <c r="B9" s="18" t="s">
        <v>376</v>
      </c>
      <c r="C9" s="17">
        <v>0.39620814966393397</v>
      </c>
      <c r="D9" s="17">
        <v>0.34953199173829602</v>
      </c>
      <c r="E9" s="17">
        <v>0.43989951453380199</v>
      </c>
      <c r="F9" s="17"/>
      <c r="G9" s="17">
        <v>0.39890374651965699</v>
      </c>
      <c r="H9" s="17">
        <v>0.367320794654245</v>
      </c>
      <c r="I9" s="17">
        <v>0.42053551149576102</v>
      </c>
      <c r="J9" s="17"/>
      <c r="K9" s="17">
        <v>0.426093982915553</v>
      </c>
      <c r="L9" s="17">
        <v>0.38846596325251997</v>
      </c>
      <c r="M9" s="17">
        <v>0.47416258920802101</v>
      </c>
      <c r="N9" s="17">
        <v>0.42828133195196999</v>
      </c>
      <c r="O9" s="17">
        <v>0.47337154845311802</v>
      </c>
      <c r="P9" s="17">
        <v>0.37963575713565001</v>
      </c>
      <c r="Q9" s="17">
        <v>0.39052555749862899</v>
      </c>
      <c r="R9" s="17">
        <v>0.34880546276159502</v>
      </c>
      <c r="S9" s="17">
        <v>0.35691107115611898</v>
      </c>
      <c r="T9" s="17">
        <v>0.32456781890831299</v>
      </c>
      <c r="U9" s="17">
        <v>0.43272911971061501</v>
      </c>
      <c r="V9" s="17">
        <v>0.19405301942040901</v>
      </c>
      <c r="W9" s="17"/>
      <c r="X9" s="17">
        <v>0.38115456086750299</v>
      </c>
      <c r="Y9" s="17">
        <v>0.403003867897886</v>
      </c>
      <c r="Z9" s="17">
        <v>0.42404441820454303</v>
      </c>
      <c r="AA9" s="17">
        <v>0.31420968499000701</v>
      </c>
      <c r="AB9" s="17">
        <v>0.309304680422747</v>
      </c>
      <c r="AC9" s="17"/>
      <c r="AD9" s="17">
        <v>0.40007775409048701</v>
      </c>
    </row>
    <row r="10" spans="2:30" x14ac:dyDescent="0.35">
      <c r="B10" s="18" t="s">
        <v>377</v>
      </c>
      <c r="C10" s="17">
        <v>0.38953763771986799</v>
      </c>
      <c r="D10" s="17">
        <v>0.39744531720340698</v>
      </c>
      <c r="E10" s="17">
        <v>0.38213016323538901</v>
      </c>
      <c r="F10" s="17"/>
      <c r="G10" s="17">
        <v>0.40697976226115201</v>
      </c>
      <c r="H10" s="17">
        <v>0.41269529519931403</v>
      </c>
      <c r="I10" s="17">
        <v>0.352825596239426</v>
      </c>
      <c r="J10" s="17"/>
      <c r="K10" s="17">
        <v>0.34089722652468102</v>
      </c>
      <c r="L10" s="17">
        <v>0.40303956254815398</v>
      </c>
      <c r="M10" s="17">
        <v>0.34008882313209998</v>
      </c>
      <c r="N10" s="17">
        <v>0.300569269345484</v>
      </c>
      <c r="O10" s="17">
        <v>0.41423553419040898</v>
      </c>
      <c r="P10" s="17">
        <v>0.42932553746239899</v>
      </c>
      <c r="Q10" s="17">
        <v>0.42300431767701102</v>
      </c>
      <c r="R10" s="17">
        <v>0.37321678992655299</v>
      </c>
      <c r="S10" s="17">
        <v>0.37680457130098499</v>
      </c>
      <c r="T10" s="17">
        <v>0.45266502363382499</v>
      </c>
      <c r="U10" s="17">
        <v>0.41230097922891801</v>
      </c>
      <c r="V10" s="17">
        <v>0.53886741136107097</v>
      </c>
      <c r="W10" s="17"/>
      <c r="X10" s="17">
        <v>0.35966510521032902</v>
      </c>
      <c r="Y10" s="17">
        <v>0.40637639821973198</v>
      </c>
      <c r="Z10" s="17">
        <v>0.40641360447960601</v>
      </c>
      <c r="AA10" s="17">
        <v>0.39828515342639598</v>
      </c>
      <c r="AB10" s="17">
        <v>0.306547865866241</v>
      </c>
      <c r="AC10" s="17"/>
      <c r="AD10" s="17">
        <v>0.37606679708326601</v>
      </c>
    </row>
    <row r="11" spans="2:30" x14ac:dyDescent="0.35">
      <c r="B11" s="18" t="s">
        <v>378</v>
      </c>
      <c r="C11" s="17">
        <v>0.113229832602967</v>
      </c>
      <c r="D11" s="17">
        <v>0.13023663608929401</v>
      </c>
      <c r="E11" s="17">
        <v>9.7753225357914406E-2</v>
      </c>
      <c r="F11" s="17"/>
      <c r="G11" s="17">
        <v>8.9576451973126803E-2</v>
      </c>
      <c r="H11" s="17">
        <v>0.112993251192108</v>
      </c>
      <c r="I11" s="17">
        <v>0.134214227512126</v>
      </c>
      <c r="J11" s="17"/>
      <c r="K11" s="17">
        <v>0.14275534952383401</v>
      </c>
      <c r="L11" s="17">
        <v>0.12088082570594</v>
      </c>
      <c r="M11" s="17">
        <v>8.4785403397665798E-2</v>
      </c>
      <c r="N11" s="17">
        <v>0.12603970335236001</v>
      </c>
      <c r="O11" s="17">
        <v>5.0510386813743098E-2</v>
      </c>
      <c r="P11" s="17">
        <v>0.101709098533301</v>
      </c>
      <c r="Q11" s="17">
        <v>9.1612953236736697E-2</v>
      </c>
      <c r="R11" s="17">
        <v>0.119881079427148</v>
      </c>
      <c r="S11" s="17">
        <v>0.15536212691642901</v>
      </c>
      <c r="T11" s="17">
        <v>0.104408095096429</v>
      </c>
      <c r="U11" s="17">
        <v>5.9435106649280402E-2</v>
      </c>
      <c r="V11" s="17">
        <v>0.184081745500037</v>
      </c>
      <c r="W11" s="17"/>
      <c r="X11" s="17">
        <v>0.10643913566027299</v>
      </c>
      <c r="Y11" s="17">
        <v>0.107719667793088</v>
      </c>
      <c r="Z11" s="17">
        <v>0.112286114296186</v>
      </c>
      <c r="AA11" s="17">
        <v>0.17691023030323699</v>
      </c>
      <c r="AB11" s="17">
        <v>0.384147453711012</v>
      </c>
      <c r="AC11" s="17"/>
      <c r="AD11" s="17">
        <v>0.11539224910946901</v>
      </c>
    </row>
    <row r="12" spans="2:30" x14ac:dyDescent="0.35">
      <c r="B12" s="18" t="s">
        <v>379</v>
      </c>
      <c r="C12" s="17">
        <v>4.7310048101764597E-2</v>
      </c>
      <c r="D12" s="17">
        <v>6.0711327868998403E-2</v>
      </c>
      <c r="E12" s="17">
        <v>3.4155511712474697E-2</v>
      </c>
      <c r="F12" s="17"/>
      <c r="G12" s="17">
        <v>3.3334709466815902E-2</v>
      </c>
      <c r="H12" s="17">
        <v>5.6432231809970798E-2</v>
      </c>
      <c r="I12" s="17">
        <v>5.1149760316705102E-2</v>
      </c>
      <c r="J12" s="17"/>
      <c r="K12" s="17">
        <v>4.3060766610298798E-2</v>
      </c>
      <c r="L12" s="17">
        <v>3.9323793758767003E-2</v>
      </c>
      <c r="M12" s="17">
        <v>1.2352822570353699E-2</v>
      </c>
      <c r="N12" s="17">
        <v>7.6297397268553294E-2</v>
      </c>
      <c r="O12" s="17">
        <v>3.1334089040908397E-2</v>
      </c>
      <c r="P12" s="17">
        <v>6.0947679492933601E-2</v>
      </c>
      <c r="Q12" s="17">
        <v>5.9043103986963399E-2</v>
      </c>
      <c r="R12" s="17">
        <v>9.1864953002993202E-2</v>
      </c>
      <c r="S12" s="17">
        <v>4.20652611051218E-2</v>
      </c>
      <c r="T12" s="17">
        <v>2.77634308556194E-2</v>
      </c>
      <c r="U12" s="17">
        <v>7.72758264035079E-2</v>
      </c>
      <c r="V12" s="17">
        <v>4.5117196008181398E-2</v>
      </c>
      <c r="W12" s="17"/>
      <c r="X12" s="17">
        <v>7.10195698424924E-2</v>
      </c>
      <c r="Y12" s="17">
        <v>4.7286328971747602E-2</v>
      </c>
      <c r="Z12" s="17">
        <v>1.0013421746634501E-2</v>
      </c>
      <c r="AA12" s="17">
        <v>2.23759527054039E-2</v>
      </c>
      <c r="AB12" s="17">
        <v>0</v>
      </c>
      <c r="AC12" s="17"/>
      <c r="AD12" s="17">
        <v>5.5717124254107298E-2</v>
      </c>
    </row>
    <row r="13" spans="2:30" x14ac:dyDescent="0.35">
      <c r="B13" s="18" t="s">
        <v>50</v>
      </c>
      <c r="C13" s="19">
        <v>5.3714331911465303E-2</v>
      </c>
      <c r="D13" s="19">
        <v>6.2074727100004397E-2</v>
      </c>
      <c r="E13" s="19">
        <v>4.6061585160419798E-2</v>
      </c>
      <c r="F13" s="19"/>
      <c r="G13" s="19">
        <v>7.12053297792479E-2</v>
      </c>
      <c r="H13" s="19">
        <v>5.0558427144362997E-2</v>
      </c>
      <c r="I13" s="19">
        <v>4.1274904435981599E-2</v>
      </c>
      <c r="J13" s="19"/>
      <c r="K13" s="19">
        <v>4.7192674425633498E-2</v>
      </c>
      <c r="L13" s="19">
        <v>4.8289854734619303E-2</v>
      </c>
      <c r="M13" s="19">
        <v>8.8610361691859804E-2</v>
      </c>
      <c r="N13" s="19">
        <v>6.8812298081632806E-2</v>
      </c>
      <c r="O13" s="19">
        <v>3.05484415018209E-2</v>
      </c>
      <c r="P13" s="19">
        <v>2.83819273757158E-2</v>
      </c>
      <c r="Q13" s="19">
        <v>3.5814067600659701E-2</v>
      </c>
      <c r="R13" s="19">
        <v>6.6231714881710396E-2</v>
      </c>
      <c r="S13" s="19">
        <v>6.8856969521345304E-2</v>
      </c>
      <c r="T13" s="19">
        <v>9.0595631505813498E-2</v>
      </c>
      <c r="U13" s="19">
        <v>1.8258968007679101E-2</v>
      </c>
      <c r="V13" s="19">
        <v>3.78806277103007E-2</v>
      </c>
      <c r="W13" s="19"/>
      <c r="X13" s="19">
        <v>8.1721628419402795E-2</v>
      </c>
      <c r="Y13" s="19">
        <v>3.5613737117546097E-2</v>
      </c>
      <c r="Z13" s="19">
        <v>4.72424412730309E-2</v>
      </c>
      <c r="AA13" s="19">
        <v>8.8218978574955795E-2</v>
      </c>
      <c r="AB13" s="19">
        <v>0</v>
      </c>
      <c r="AC13" s="19"/>
      <c r="AD13" s="19">
        <v>5.2746075462670197E-2</v>
      </c>
    </row>
    <row r="14" spans="2:30" x14ac:dyDescent="0.35">
      <c r="B14" s="16"/>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K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3" t="s">
        <v>401</v>
      </c>
      <c r="E2" s="29"/>
      <c r="F2" s="29"/>
      <c r="G2" s="29"/>
      <c r="H2" s="29"/>
      <c r="I2" s="29"/>
      <c r="J2" s="29"/>
      <c r="K2" s="29"/>
    </row>
    <row r="6" spans="2:11" ht="50.15" customHeight="1" x14ac:dyDescent="0.35">
      <c r="B6" s="20" t="s">
        <v>14</v>
      </c>
      <c r="C6" s="20" t="s">
        <v>389</v>
      </c>
      <c r="D6" s="20" t="s">
        <v>390</v>
      </c>
      <c r="E6" s="20" t="s">
        <v>391</v>
      </c>
      <c r="F6" s="20" t="s">
        <v>392</v>
      </c>
      <c r="G6" s="20" t="s">
        <v>393</v>
      </c>
      <c r="H6" s="20" t="s">
        <v>394</v>
      </c>
      <c r="I6" s="20" t="s">
        <v>395</v>
      </c>
      <c r="J6" s="20" t="s">
        <v>396</v>
      </c>
    </row>
    <row r="7" spans="2:11" x14ac:dyDescent="0.35">
      <c r="B7" s="18" t="s">
        <v>397</v>
      </c>
      <c r="C7" s="17">
        <v>0.31138299414801901</v>
      </c>
      <c r="D7" s="17">
        <v>0.31798755928107197</v>
      </c>
      <c r="E7" s="17">
        <v>0.32435297262103002</v>
      </c>
      <c r="F7" s="17">
        <v>0.29463630468170199</v>
      </c>
      <c r="G7" s="17">
        <v>0.37015608278940698</v>
      </c>
      <c r="H7" s="17">
        <v>0.20803816936736699</v>
      </c>
      <c r="I7" s="17">
        <v>0.30602277566592001</v>
      </c>
      <c r="J7" s="17">
        <v>0.37780787344378303</v>
      </c>
    </row>
    <row r="8" spans="2:11" x14ac:dyDescent="0.35">
      <c r="B8" s="18" t="s">
        <v>398</v>
      </c>
      <c r="C8" s="17">
        <v>0.36199772610138797</v>
      </c>
      <c r="D8" s="17">
        <v>0.32796024023440301</v>
      </c>
      <c r="E8" s="17">
        <v>0.31258635116671402</v>
      </c>
      <c r="F8" s="17">
        <v>0.37034786432064398</v>
      </c>
      <c r="G8" s="17">
        <v>0.337866711787907</v>
      </c>
      <c r="H8" s="17">
        <v>0.32286017465366701</v>
      </c>
      <c r="I8" s="17">
        <v>0.34602591291748103</v>
      </c>
      <c r="J8" s="17">
        <v>0.33414787235545501</v>
      </c>
    </row>
    <row r="9" spans="2:11" x14ac:dyDescent="0.35">
      <c r="B9" s="18" t="s">
        <v>399</v>
      </c>
      <c r="C9" s="17">
        <v>0.186677186672708</v>
      </c>
      <c r="D9" s="17">
        <v>0.209823347166431</v>
      </c>
      <c r="E9" s="17">
        <v>0.21489711500127101</v>
      </c>
      <c r="F9" s="17">
        <v>0.18236207424012801</v>
      </c>
      <c r="G9" s="17">
        <v>0.17471343509338799</v>
      </c>
      <c r="H9" s="17">
        <v>0.287586406088019</v>
      </c>
      <c r="I9" s="17">
        <v>0.14875791007526701</v>
      </c>
      <c r="J9" s="17">
        <v>0.18121900324915299</v>
      </c>
    </row>
    <row r="10" spans="2:11" x14ac:dyDescent="0.35">
      <c r="B10" s="18" t="s">
        <v>400</v>
      </c>
      <c r="C10" s="17">
        <v>6.2362688800189102E-2</v>
      </c>
      <c r="D10" s="17">
        <v>5.0681509083959797E-2</v>
      </c>
      <c r="E10" s="17">
        <v>8.9111569641309202E-2</v>
      </c>
      <c r="F10" s="17">
        <v>7.9559104014783305E-2</v>
      </c>
      <c r="G10" s="17">
        <v>4.3150115622699402E-2</v>
      </c>
      <c r="H10" s="17">
        <v>0.104245991648539</v>
      </c>
      <c r="I10" s="17">
        <v>8.4433561110299801E-2</v>
      </c>
      <c r="J10" s="17">
        <v>4.6319444729796801E-2</v>
      </c>
    </row>
    <row r="11" spans="2:11" x14ac:dyDescent="0.35">
      <c r="B11" s="18" t="s">
        <v>50</v>
      </c>
      <c r="C11" s="17">
        <v>7.7579404277695593E-2</v>
      </c>
      <c r="D11" s="17">
        <v>9.3547344234134494E-2</v>
      </c>
      <c r="E11" s="17">
        <v>5.9051991569675902E-2</v>
      </c>
      <c r="F11" s="17">
        <v>7.3094652742743099E-2</v>
      </c>
      <c r="G11" s="17">
        <v>7.4113654706599905E-2</v>
      </c>
      <c r="H11" s="17">
        <v>7.7269258242408906E-2</v>
      </c>
      <c r="I11" s="17">
        <v>0.114759840231033</v>
      </c>
      <c r="J11" s="17">
        <v>6.0505806221811502E-2</v>
      </c>
    </row>
    <row r="12" spans="2:11" x14ac:dyDescent="0.35">
      <c r="B12" s="16" t="s">
        <v>297</v>
      </c>
      <c r="C12" s="16"/>
      <c r="D12" s="16"/>
      <c r="E12" s="16"/>
      <c r="F12" s="16"/>
      <c r="G12" s="16"/>
      <c r="H12" s="16"/>
      <c r="I12" s="16"/>
      <c r="J12" s="16"/>
    </row>
    <row r="13" spans="2:11" x14ac:dyDescent="0.35">
      <c r="B13" t="s">
        <v>53</v>
      </c>
    </row>
    <row r="14" spans="2:11" x14ac:dyDescent="0.35">
      <c r="B14" t="s">
        <v>54</v>
      </c>
    </row>
    <row r="18" spans="2:2" x14ac:dyDescent="0.35">
      <c r="B18"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402</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0.31138299414801901</v>
      </c>
      <c r="D9" s="17">
        <v>0.316035017067678</v>
      </c>
      <c r="E9" s="17">
        <v>0.30996528842336002</v>
      </c>
      <c r="F9" s="17"/>
      <c r="G9" s="17">
        <v>0.31478811026280901</v>
      </c>
      <c r="H9" s="17">
        <v>0.26372439724869801</v>
      </c>
      <c r="I9" s="17">
        <v>0.36171725951231498</v>
      </c>
      <c r="J9" s="17"/>
      <c r="K9" s="17">
        <v>0.22372493265474</v>
      </c>
      <c r="L9" s="17">
        <v>0.100580631799101</v>
      </c>
      <c r="M9" s="17">
        <v>0.42556772592998898</v>
      </c>
      <c r="N9" s="17">
        <v>0.12537217964981801</v>
      </c>
      <c r="O9" s="17">
        <v>0.277784315917254</v>
      </c>
      <c r="P9" s="17">
        <v>0.437708410979743</v>
      </c>
      <c r="Q9" s="17">
        <v>0.23860896194881101</v>
      </c>
      <c r="R9" s="17">
        <v>0.308340027610079</v>
      </c>
      <c r="S9" s="17">
        <v>0.45181274621822198</v>
      </c>
      <c r="T9" s="17">
        <v>0.34893721773740699</v>
      </c>
      <c r="U9" s="17">
        <v>0.43697699921440603</v>
      </c>
      <c r="V9" s="17">
        <v>0.63652601842381096</v>
      </c>
      <c r="W9" s="17"/>
      <c r="X9" s="17">
        <v>0.33383279485927198</v>
      </c>
      <c r="Y9" s="17">
        <v>0.26088203924580899</v>
      </c>
      <c r="Z9" s="17">
        <v>0.28169543325557</v>
      </c>
      <c r="AA9" s="17" t="s">
        <v>295</v>
      </c>
      <c r="AB9" s="17" t="s">
        <v>295</v>
      </c>
      <c r="AC9" s="17"/>
      <c r="AD9" s="17">
        <v>0.30433204504615402</v>
      </c>
    </row>
    <row r="10" spans="2:30" x14ac:dyDescent="0.35">
      <c r="B10" s="18" t="s">
        <v>398</v>
      </c>
      <c r="C10" s="17">
        <v>0.36199772610138797</v>
      </c>
      <c r="D10" s="17">
        <v>0.36785244965019198</v>
      </c>
      <c r="E10" s="17">
        <v>0.35129903748018299</v>
      </c>
      <c r="F10" s="17"/>
      <c r="G10" s="17">
        <v>0.35356083648236702</v>
      </c>
      <c r="H10" s="17">
        <v>0.37172918307196401</v>
      </c>
      <c r="I10" s="17">
        <v>0.42248238982206299</v>
      </c>
      <c r="J10" s="17"/>
      <c r="K10" s="17">
        <v>0.30171762605972502</v>
      </c>
      <c r="L10" s="17">
        <v>0.655595875644012</v>
      </c>
      <c r="M10" s="17">
        <v>0.274607261369189</v>
      </c>
      <c r="N10" s="17">
        <v>0.37207383939018701</v>
      </c>
      <c r="O10" s="17">
        <v>0.28596555658564499</v>
      </c>
      <c r="P10" s="17">
        <v>0.36918029708834899</v>
      </c>
      <c r="Q10" s="17">
        <v>0.39490061083572298</v>
      </c>
      <c r="R10" s="17">
        <v>0.61274069251492103</v>
      </c>
      <c r="S10" s="17">
        <v>0.30621103484916701</v>
      </c>
      <c r="T10" s="17">
        <v>6.36730620555606E-2</v>
      </c>
      <c r="U10" s="17">
        <v>0.42557471247672302</v>
      </c>
      <c r="V10" s="17">
        <v>0.36347398157618899</v>
      </c>
      <c r="W10" s="17"/>
      <c r="X10" s="17">
        <v>0.35595477767728401</v>
      </c>
      <c r="Y10" s="17">
        <v>0.40001490987157001</v>
      </c>
      <c r="Z10" s="17">
        <v>0</v>
      </c>
      <c r="AA10" s="17" t="s">
        <v>295</v>
      </c>
      <c r="AB10" s="17" t="s">
        <v>295</v>
      </c>
      <c r="AC10" s="17"/>
      <c r="AD10" s="17">
        <v>0.374984276154469</v>
      </c>
    </row>
    <row r="11" spans="2:30" x14ac:dyDescent="0.35">
      <c r="B11" s="18" t="s">
        <v>399</v>
      </c>
      <c r="C11" s="17">
        <v>0.186677186672708</v>
      </c>
      <c r="D11" s="17">
        <v>0.16786585584845301</v>
      </c>
      <c r="E11" s="17">
        <v>0.218988051442915</v>
      </c>
      <c r="F11" s="17"/>
      <c r="G11" s="17">
        <v>0.16756537417589601</v>
      </c>
      <c r="H11" s="17">
        <v>0.30341026251291597</v>
      </c>
      <c r="I11" s="17">
        <v>0.16184750664331199</v>
      </c>
      <c r="J11" s="17"/>
      <c r="K11" s="17">
        <v>0.30197991746080399</v>
      </c>
      <c r="L11" s="17">
        <v>9.7337350259441693E-2</v>
      </c>
      <c r="M11" s="17">
        <v>0.193551514702131</v>
      </c>
      <c r="N11" s="17">
        <v>0.193523860619426</v>
      </c>
      <c r="O11" s="17">
        <v>0.27198142149412902</v>
      </c>
      <c r="P11" s="17">
        <v>7.4315327694502206E-2</v>
      </c>
      <c r="Q11" s="17">
        <v>0.113085006287287</v>
      </c>
      <c r="R11" s="17">
        <v>7.8919279875000803E-2</v>
      </c>
      <c r="S11" s="17">
        <v>0.117453211833572</v>
      </c>
      <c r="T11" s="17">
        <v>0.51155280316405904</v>
      </c>
      <c r="U11" s="17">
        <v>0.13744828830886999</v>
      </c>
      <c r="V11" s="17">
        <v>0</v>
      </c>
      <c r="W11" s="17"/>
      <c r="X11" s="17">
        <v>0.16358635468194399</v>
      </c>
      <c r="Y11" s="17">
        <v>0.201526477141029</v>
      </c>
      <c r="Z11" s="17">
        <v>0.71830456674443</v>
      </c>
      <c r="AA11" s="17" t="s">
        <v>295</v>
      </c>
      <c r="AB11" s="17" t="s">
        <v>295</v>
      </c>
      <c r="AC11" s="17"/>
      <c r="AD11" s="17">
        <v>0.174941670581644</v>
      </c>
    </row>
    <row r="12" spans="2:30" x14ac:dyDescent="0.35">
      <c r="B12" s="18" t="s">
        <v>400</v>
      </c>
      <c r="C12" s="17">
        <v>6.2362688800189102E-2</v>
      </c>
      <c r="D12" s="17">
        <v>6.9938172370081306E-2</v>
      </c>
      <c r="E12" s="17">
        <v>5.5361100598609499E-2</v>
      </c>
      <c r="F12" s="17"/>
      <c r="G12" s="17">
        <v>6.9350065207313599E-2</v>
      </c>
      <c r="H12" s="17">
        <v>2.9915887428464401E-2</v>
      </c>
      <c r="I12" s="17">
        <v>5.3952844022310098E-2</v>
      </c>
      <c r="J12" s="17"/>
      <c r="K12" s="17">
        <v>3.2065255883491503E-2</v>
      </c>
      <c r="L12" s="17">
        <v>0.100580631799101</v>
      </c>
      <c r="M12" s="17">
        <v>3.5424499332896903E-2</v>
      </c>
      <c r="N12" s="17">
        <v>5.7220498680209897E-2</v>
      </c>
      <c r="O12" s="17">
        <v>8.2134353001485597E-2</v>
      </c>
      <c r="P12" s="17">
        <v>0.118795964237406</v>
      </c>
      <c r="Q12" s="17">
        <v>0.129518753990987</v>
      </c>
      <c r="R12" s="17">
        <v>0</v>
      </c>
      <c r="S12" s="17">
        <v>5.87266059167861E-2</v>
      </c>
      <c r="T12" s="17">
        <v>7.5836917042973198E-2</v>
      </c>
      <c r="U12" s="17">
        <v>0</v>
      </c>
      <c r="V12" s="17">
        <v>0</v>
      </c>
      <c r="W12" s="17"/>
      <c r="X12" s="17">
        <v>5.5969880292235701E-2</v>
      </c>
      <c r="Y12" s="17">
        <v>6.6787148553526507E-2</v>
      </c>
      <c r="Z12" s="17">
        <v>0</v>
      </c>
      <c r="AA12" s="17" t="s">
        <v>295</v>
      </c>
      <c r="AB12" s="17" t="s">
        <v>295</v>
      </c>
      <c r="AC12" s="17"/>
      <c r="AD12" s="17">
        <v>7.1563272669132399E-2</v>
      </c>
    </row>
    <row r="13" spans="2:30" x14ac:dyDescent="0.35">
      <c r="B13" s="18" t="s">
        <v>50</v>
      </c>
      <c r="C13" s="19">
        <v>7.7579404277695593E-2</v>
      </c>
      <c r="D13" s="19">
        <v>7.8308505063595601E-2</v>
      </c>
      <c r="E13" s="19">
        <v>6.4386522054932296E-2</v>
      </c>
      <c r="F13" s="19"/>
      <c r="G13" s="19">
        <v>9.4735613871614693E-2</v>
      </c>
      <c r="H13" s="19">
        <v>3.12202697379571E-2</v>
      </c>
      <c r="I13" s="19">
        <v>0</v>
      </c>
      <c r="J13" s="19"/>
      <c r="K13" s="19">
        <v>0.140512267941239</v>
      </c>
      <c r="L13" s="19">
        <v>4.5905510498345001E-2</v>
      </c>
      <c r="M13" s="19">
        <v>7.0848998665793694E-2</v>
      </c>
      <c r="N13" s="19">
        <v>0.25180962166035897</v>
      </c>
      <c r="O13" s="19">
        <v>8.2134353001485597E-2</v>
      </c>
      <c r="P13" s="19">
        <v>0</v>
      </c>
      <c r="Q13" s="19">
        <v>0.123886666937193</v>
      </c>
      <c r="R13" s="19">
        <v>0</v>
      </c>
      <c r="S13" s="19">
        <v>6.5796401182252703E-2</v>
      </c>
      <c r="T13" s="19">
        <v>0</v>
      </c>
      <c r="U13" s="19">
        <v>0</v>
      </c>
      <c r="V13" s="19">
        <v>0</v>
      </c>
      <c r="W13" s="19"/>
      <c r="X13" s="19">
        <v>9.06561924892645E-2</v>
      </c>
      <c r="Y13" s="19">
        <v>7.07894251880654E-2</v>
      </c>
      <c r="Z13" s="19">
        <v>0</v>
      </c>
      <c r="AA13" s="19" t="s">
        <v>295</v>
      </c>
      <c r="AB13" s="19" t="s">
        <v>295</v>
      </c>
      <c r="AC13" s="19"/>
      <c r="AD13" s="19">
        <v>7.4178735548600494E-2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0.31798755928107197</v>
      </c>
      <c r="D9" s="17">
        <v>0.33328625077742202</v>
      </c>
      <c r="E9" s="17">
        <v>0.31223999922482898</v>
      </c>
      <c r="F9" s="17"/>
      <c r="G9" s="17">
        <v>0.346661855707596</v>
      </c>
      <c r="H9" s="17">
        <v>0.19462842797836399</v>
      </c>
      <c r="I9" s="17">
        <v>0.26673621373012801</v>
      </c>
      <c r="J9" s="17"/>
      <c r="K9" s="17">
        <v>0.25645640364078998</v>
      </c>
      <c r="L9" s="17">
        <v>0.35214920090813001</v>
      </c>
      <c r="M9" s="17">
        <v>0.29900961058340803</v>
      </c>
      <c r="N9" s="17">
        <v>0.193523860619426</v>
      </c>
      <c r="O9" s="17">
        <v>9.7824981457884402E-2</v>
      </c>
      <c r="P9" s="17">
        <v>0.35113870490611798</v>
      </c>
      <c r="Q9" s="17">
        <v>0.32074958472172899</v>
      </c>
      <c r="R9" s="17">
        <v>0.34582998619496103</v>
      </c>
      <c r="S9" s="17">
        <v>0.26441402528944602</v>
      </c>
      <c r="T9" s="17">
        <v>0.354856875240041</v>
      </c>
      <c r="U9" s="17">
        <v>0.61678024478686699</v>
      </c>
      <c r="V9" s="17">
        <v>0.61464763303143199</v>
      </c>
      <c r="W9" s="17"/>
      <c r="X9" s="17">
        <v>0.34492235931735998</v>
      </c>
      <c r="Y9" s="17">
        <v>0.282092952828009</v>
      </c>
      <c r="Z9" s="17">
        <v>0.28169543325557</v>
      </c>
      <c r="AA9" s="17" t="s">
        <v>295</v>
      </c>
      <c r="AB9" s="17" t="s">
        <v>295</v>
      </c>
      <c r="AC9" s="17"/>
      <c r="AD9" s="17">
        <v>0.27778130101232501</v>
      </c>
    </row>
    <row r="10" spans="2:30" x14ac:dyDescent="0.35">
      <c r="B10" s="18" t="s">
        <v>398</v>
      </c>
      <c r="C10" s="17">
        <v>0.32796024023440301</v>
      </c>
      <c r="D10" s="17">
        <v>0.29386403927905902</v>
      </c>
      <c r="E10" s="17">
        <v>0.36707025561683698</v>
      </c>
      <c r="F10" s="17"/>
      <c r="G10" s="17">
        <v>0.304392959411106</v>
      </c>
      <c r="H10" s="17">
        <v>0.40264063398239502</v>
      </c>
      <c r="I10" s="17">
        <v>0.41573319014739801</v>
      </c>
      <c r="J10" s="17"/>
      <c r="K10" s="17">
        <v>0.327203908235491</v>
      </c>
      <c r="L10" s="17">
        <v>0.34477962800734302</v>
      </c>
      <c r="M10" s="17">
        <v>0.25622848948758897</v>
      </c>
      <c r="N10" s="17">
        <v>0.30392215842057901</v>
      </c>
      <c r="O10" s="17">
        <v>0.34422804046234101</v>
      </c>
      <c r="P10" s="17">
        <v>0.37805618119238699</v>
      </c>
      <c r="Q10" s="17">
        <v>0.42584499435009199</v>
      </c>
      <c r="R10" s="17">
        <v>0.34582998619496103</v>
      </c>
      <c r="S10" s="17">
        <v>0.423664246682739</v>
      </c>
      <c r="T10" s="17">
        <v>0.24919528115950401</v>
      </c>
      <c r="U10" s="17">
        <v>0.38321975521313301</v>
      </c>
      <c r="V10" s="17">
        <v>0</v>
      </c>
      <c r="W10" s="17"/>
      <c r="X10" s="17">
        <v>0.295367346382783</v>
      </c>
      <c r="Y10" s="17">
        <v>0.36872001230338802</v>
      </c>
      <c r="Z10" s="17">
        <v>0.71830456674443</v>
      </c>
      <c r="AA10" s="17" t="s">
        <v>295</v>
      </c>
      <c r="AB10" s="17" t="s">
        <v>295</v>
      </c>
      <c r="AC10" s="17"/>
      <c r="AD10" s="17">
        <v>0.36713614080411699</v>
      </c>
    </row>
    <row r="11" spans="2:30" x14ac:dyDescent="0.35">
      <c r="B11" s="18" t="s">
        <v>399</v>
      </c>
      <c r="C11" s="17">
        <v>0.209823347166431</v>
      </c>
      <c r="D11" s="17">
        <v>0.19645685050175701</v>
      </c>
      <c r="E11" s="17">
        <v>0.22710300168967401</v>
      </c>
      <c r="F11" s="17"/>
      <c r="G11" s="17">
        <v>0.201140330131271</v>
      </c>
      <c r="H11" s="17">
        <v>0.24708801101445499</v>
      </c>
      <c r="I11" s="17">
        <v>0.22549751061752099</v>
      </c>
      <c r="J11" s="17"/>
      <c r="K11" s="17">
        <v>0.13531515224124099</v>
      </c>
      <c r="L11" s="17">
        <v>0.25163933132342903</v>
      </c>
      <c r="M11" s="17">
        <v>0.27765108783811199</v>
      </c>
      <c r="N11" s="17">
        <v>0.23981317701023799</v>
      </c>
      <c r="O11" s="17">
        <v>0.47581262507828898</v>
      </c>
      <c r="P11" s="17">
        <v>0.114712762901691</v>
      </c>
      <c r="Q11" s="17">
        <v>0.129518753990987</v>
      </c>
      <c r="R11" s="17">
        <v>0.22942074773507801</v>
      </c>
      <c r="S11" s="17">
        <v>0.18739872092877599</v>
      </c>
      <c r="T11" s="17">
        <v>0.26235752200455498</v>
      </c>
      <c r="U11" s="17">
        <v>0</v>
      </c>
      <c r="V11" s="17">
        <v>0.38535236696856801</v>
      </c>
      <c r="W11" s="17"/>
      <c r="X11" s="17">
        <v>0.205755423122856</v>
      </c>
      <c r="Y11" s="17">
        <v>0.20271080182036899</v>
      </c>
      <c r="Z11" s="17">
        <v>0</v>
      </c>
      <c r="AA11" s="17" t="s">
        <v>295</v>
      </c>
      <c r="AB11" s="17" t="s">
        <v>295</v>
      </c>
      <c r="AC11" s="17"/>
      <c r="AD11" s="17">
        <v>0.217201257805644</v>
      </c>
    </row>
    <row r="12" spans="2:30" x14ac:dyDescent="0.35">
      <c r="B12" s="18" t="s">
        <v>400</v>
      </c>
      <c r="C12" s="17">
        <v>5.0681509083959797E-2</v>
      </c>
      <c r="D12" s="17">
        <v>6.7872375845044894E-2</v>
      </c>
      <c r="E12" s="17">
        <v>3.0823532043532401E-2</v>
      </c>
      <c r="F12" s="17"/>
      <c r="G12" s="17">
        <v>4.30089285937343E-2</v>
      </c>
      <c r="H12" s="17">
        <v>9.2003695255081203E-2</v>
      </c>
      <c r="I12" s="17">
        <v>5.01845347647326E-2</v>
      </c>
      <c r="J12" s="17"/>
      <c r="K12" s="17">
        <v>7.02561339706195E-2</v>
      </c>
      <c r="L12" s="17">
        <v>0</v>
      </c>
      <c r="M12" s="17">
        <v>3.5424499332896903E-2</v>
      </c>
      <c r="N12" s="17">
        <v>0</v>
      </c>
      <c r="O12" s="17">
        <v>8.2134353001485597E-2</v>
      </c>
      <c r="P12" s="17">
        <v>0.115694915792615</v>
      </c>
      <c r="Q12" s="17">
        <v>6.73441637935496E-2</v>
      </c>
      <c r="R12" s="17">
        <v>0</v>
      </c>
      <c r="S12" s="17">
        <v>6.5796401182252703E-2</v>
      </c>
      <c r="T12" s="17">
        <v>0.13359032159590001</v>
      </c>
      <c r="U12" s="17">
        <v>0</v>
      </c>
      <c r="V12" s="17">
        <v>0</v>
      </c>
      <c r="W12" s="17"/>
      <c r="X12" s="17">
        <v>6.84888479290338E-2</v>
      </c>
      <c r="Y12" s="17">
        <v>3.02179258129954E-2</v>
      </c>
      <c r="Z12" s="17">
        <v>0</v>
      </c>
      <c r="AA12" s="17" t="s">
        <v>295</v>
      </c>
      <c r="AB12" s="17" t="s">
        <v>295</v>
      </c>
      <c r="AC12" s="17"/>
      <c r="AD12" s="17">
        <v>6.6116912333324396E-2</v>
      </c>
    </row>
    <row r="13" spans="2:30" x14ac:dyDescent="0.35">
      <c r="B13" s="18" t="s">
        <v>50</v>
      </c>
      <c r="C13" s="19">
        <v>9.3547344234134494E-2</v>
      </c>
      <c r="D13" s="19">
        <v>0.108520483596717</v>
      </c>
      <c r="E13" s="19">
        <v>6.2763211425126905E-2</v>
      </c>
      <c r="F13" s="19"/>
      <c r="G13" s="19">
        <v>0.104795926156292</v>
      </c>
      <c r="H13" s="19">
        <v>6.3639231769704693E-2</v>
      </c>
      <c r="I13" s="19">
        <v>4.18485507402208E-2</v>
      </c>
      <c r="J13" s="19"/>
      <c r="K13" s="19">
        <v>0.210768401911859</v>
      </c>
      <c r="L13" s="19">
        <v>5.14318397610967E-2</v>
      </c>
      <c r="M13" s="19">
        <v>0.131686312757994</v>
      </c>
      <c r="N13" s="19">
        <v>0.26274080394975702</v>
      </c>
      <c r="O13" s="19">
        <v>0</v>
      </c>
      <c r="P13" s="19">
        <v>4.0397435207189102E-2</v>
      </c>
      <c r="Q13" s="19">
        <v>5.65425031436433E-2</v>
      </c>
      <c r="R13" s="19">
        <v>7.8919279875000803E-2</v>
      </c>
      <c r="S13" s="19">
        <v>5.87266059167861E-2</v>
      </c>
      <c r="T13" s="19">
        <v>0</v>
      </c>
      <c r="U13" s="19">
        <v>0</v>
      </c>
      <c r="V13" s="19">
        <v>0</v>
      </c>
      <c r="W13" s="19"/>
      <c r="X13" s="19">
        <v>8.5466023247967204E-2</v>
      </c>
      <c r="Y13" s="19">
        <v>0.116258307235239</v>
      </c>
      <c r="Z13" s="19">
        <v>0</v>
      </c>
      <c r="AA13" s="19" t="s">
        <v>295</v>
      </c>
      <c r="AB13" s="19" t="s">
        <v>295</v>
      </c>
      <c r="AC13" s="19"/>
      <c r="AD13" s="19">
        <v>7.17643880445889E-2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0.32435297262103002</v>
      </c>
      <c r="D9" s="17">
        <v>0.37433325712633497</v>
      </c>
      <c r="E9" s="17">
        <v>0.26530156106402702</v>
      </c>
      <c r="F9" s="17"/>
      <c r="G9" s="17">
        <v>0.31783918634296199</v>
      </c>
      <c r="H9" s="17">
        <v>0.33511766438368801</v>
      </c>
      <c r="I9" s="17">
        <v>0.36549338428678502</v>
      </c>
      <c r="J9" s="17"/>
      <c r="K9" s="17">
        <v>0.227585104559657</v>
      </c>
      <c r="L9" s="17">
        <v>0.26136271416170898</v>
      </c>
      <c r="M9" s="17">
        <v>0.33065804623216299</v>
      </c>
      <c r="N9" s="17">
        <v>0.193523860619426</v>
      </c>
      <c r="O9" s="17">
        <v>0.28767204995052797</v>
      </c>
      <c r="P9" s="17">
        <v>0.41281131458354497</v>
      </c>
      <c r="Q9" s="17">
        <v>0.36249562888600401</v>
      </c>
      <c r="R9" s="17">
        <v>0.22942074773507801</v>
      </c>
      <c r="S9" s="17">
        <v>0.39308614030143602</v>
      </c>
      <c r="T9" s="17">
        <v>0.27901995819706799</v>
      </c>
      <c r="U9" s="17">
        <v>0.54805610063243204</v>
      </c>
      <c r="V9" s="17">
        <v>0.63652601842381096</v>
      </c>
      <c r="W9" s="17"/>
      <c r="X9" s="17">
        <v>0.347030759484458</v>
      </c>
      <c r="Y9" s="17">
        <v>0.27630678730407199</v>
      </c>
      <c r="Z9" s="17">
        <v>0.56241463295564798</v>
      </c>
      <c r="AA9" s="17" t="s">
        <v>295</v>
      </c>
      <c r="AB9" s="17" t="s">
        <v>295</v>
      </c>
      <c r="AC9" s="17"/>
      <c r="AD9" s="17">
        <v>0.32126556621463198</v>
      </c>
    </row>
    <row r="10" spans="2:30" x14ac:dyDescent="0.35">
      <c r="B10" s="18" t="s">
        <v>398</v>
      </c>
      <c r="C10" s="17">
        <v>0.31258635116671402</v>
      </c>
      <c r="D10" s="17">
        <v>0.28439301222964303</v>
      </c>
      <c r="E10" s="17">
        <v>0.35249702577036401</v>
      </c>
      <c r="F10" s="17"/>
      <c r="G10" s="17">
        <v>0.31892821882417299</v>
      </c>
      <c r="H10" s="17">
        <v>0.244722208876263</v>
      </c>
      <c r="I10" s="17">
        <v>0.37061275520732101</v>
      </c>
      <c r="J10" s="17"/>
      <c r="K10" s="17">
        <v>0.36523135052675898</v>
      </c>
      <c r="L10" s="17">
        <v>0.393857657830948</v>
      </c>
      <c r="M10" s="17">
        <v>0.344365816686106</v>
      </c>
      <c r="N10" s="17">
        <v>0.257632842029767</v>
      </c>
      <c r="O10" s="17">
        <v>0.27027492812924597</v>
      </c>
      <c r="P10" s="17">
        <v>0.40295327758858401</v>
      </c>
      <c r="Q10" s="17">
        <v>0.37892937658970399</v>
      </c>
      <c r="R10" s="17">
        <v>0.34582998619496103</v>
      </c>
      <c r="S10" s="17">
        <v>0.18193893334990699</v>
      </c>
      <c r="T10" s="17">
        <v>0.185099528664048</v>
      </c>
      <c r="U10" s="17">
        <v>0.19622364039027099</v>
      </c>
      <c r="V10" s="17">
        <v>0.36347398157618899</v>
      </c>
      <c r="W10" s="17"/>
      <c r="X10" s="17">
        <v>0.27746163979570398</v>
      </c>
      <c r="Y10" s="17">
        <v>0.39994886250213202</v>
      </c>
      <c r="Z10" s="17">
        <v>0</v>
      </c>
      <c r="AA10" s="17" t="s">
        <v>295</v>
      </c>
      <c r="AB10" s="17" t="s">
        <v>295</v>
      </c>
      <c r="AC10" s="17"/>
      <c r="AD10" s="17">
        <v>0.32720499328823999</v>
      </c>
    </row>
    <row r="11" spans="2:30" x14ac:dyDescent="0.35">
      <c r="B11" s="18" t="s">
        <v>399</v>
      </c>
      <c r="C11" s="17">
        <v>0.21489711500127101</v>
      </c>
      <c r="D11" s="17">
        <v>0.18956621783423999</v>
      </c>
      <c r="E11" s="17">
        <v>0.24776050935683999</v>
      </c>
      <c r="F11" s="17"/>
      <c r="G11" s="17">
        <v>0.21823902756038899</v>
      </c>
      <c r="H11" s="17">
        <v>0.25604218616659402</v>
      </c>
      <c r="I11" s="17">
        <v>0.11402430568196401</v>
      </c>
      <c r="J11" s="17"/>
      <c r="K11" s="17">
        <v>0.23460602108885401</v>
      </c>
      <c r="L11" s="17">
        <v>0.19276715644714601</v>
      </c>
      <c r="M11" s="17">
        <v>0.19118847325208499</v>
      </c>
      <c r="N11" s="17">
        <v>0.23981317701023799</v>
      </c>
      <c r="O11" s="17">
        <v>0.35991866891874003</v>
      </c>
      <c r="P11" s="17">
        <v>0.14623431400484299</v>
      </c>
      <c r="Q11" s="17">
        <v>0.134688327587099</v>
      </c>
      <c r="R11" s="17">
        <v>0.33075355284748198</v>
      </c>
      <c r="S11" s="17">
        <v>0.18739872092877599</v>
      </c>
      <c r="T11" s="17">
        <v>0.26093644570702101</v>
      </c>
      <c r="U11" s="17">
        <v>0.255720258977298</v>
      </c>
      <c r="V11" s="17">
        <v>0</v>
      </c>
      <c r="W11" s="17"/>
      <c r="X11" s="17">
        <v>0.21166490870486199</v>
      </c>
      <c r="Y11" s="17">
        <v>0.19866680850663501</v>
      </c>
      <c r="Z11" s="17">
        <v>0</v>
      </c>
      <c r="AA11" s="17" t="s">
        <v>295</v>
      </c>
      <c r="AB11" s="17" t="s">
        <v>295</v>
      </c>
      <c r="AC11" s="17"/>
      <c r="AD11" s="17">
        <v>0.21464511143805101</v>
      </c>
    </row>
    <row r="12" spans="2:30" x14ac:dyDescent="0.35">
      <c r="B12" s="18" t="s">
        <v>400</v>
      </c>
      <c r="C12" s="17">
        <v>8.9111569641309202E-2</v>
      </c>
      <c r="D12" s="17">
        <v>8.4368067665342397E-2</v>
      </c>
      <c r="E12" s="17">
        <v>9.9096173133777707E-2</v>
      </c>
      <c r="F12" s="17"/>
      <c r="G12" s="17">
        <v>8.0014678433601993E-2</v>
      </c>
      <c r="H12" s="17">
        <v>0.164117940573455</v>
      </c>
      <c r="I12" s="17">
        <v>4.4059983059591197E-2</v>
      </c>
      <c r="J12" s="17"/>
      <c r="K12" s="17">
        <v>3.2065255883491503E-2</v>
      </c>
      <c r="L12" s="17">
        <v>0.15201247156019801</v>
      </c>
      <c r="M12" s="17">
        <v>3.5424499332896903E-2</v>
      </c>
      <c r="N12" s="17">
        <v>0.18259267833002801</v>
      </c>
      <c r="O12" s="17">
        <v>8.2134353001485597E-2</v>
      </c>
      <c r="P12" s="17">
        <v>3.8001093823027701E-2</v>
      </c>
      <c r="Q12" s="17">
        <v>6.73441637935496E-2</v>
      </c>
      <c r="R12" s="17">
        <v>9.3995713222479502E-2</v>
      </c>
      <c r="S12" s="17">
        <v>0.237576205419881</v>
      </c>
      <c r="T12" s="17">
        <v>0.12909174039080001</v>
      </c>
      <c r="U12" s="17">
        <v>0</v>
      </c>
      <c r="V12" s="17">
        <v>0</v>
      </c>
      <c r="W12" s="17"/>
      <c r="X12" s="17">
        <v>0.121131321779911</v>
      </c>
      <c r="Y12" s="17">
        <v>5.19033206368101E-2</v>
      </c>
      <c r="Z12" s="17">
        <v>0</v>
      </c>
      <c r="AA12" s="17" t="s">
        <v>295</v>
      </c>
      <c r="AB12" s="17" t="s">
        <v>295</v>
      </c>
      <c r="AC12" s="17"/>
      <c r="AD12" s="17">
        <v>9.5337294147258805E-2</v>
      </c>
    </row>
    <row r="13" spans="2:30" x14ac:dyDescent="0.35">
      <c r="B13" s="18" t="s">
        <v>50</v>
      </c>
      <c r="C13" s="19">
        <v>5.9051991569675902E-2</v>
      </c>
      <c r="D13" s="19">
        <v>6.7339445144439694E-2</v>
      </c>
      <c r="E13" s="19">
        <v>3.5344730674991803E-2</v>
      </c>
      <c r="F13" s="19"/>
      <c r="G13" s="19">
        <v>6.4978888838873899E-2</v>
      </c>
      <c r="H13" s="19">
        <v>0</v>
      </c>
      <c r="I13" s="19">
        <v>0.105809571764339</v>
      </c>
      <c r="J13" s="19"/>
      <c r="K13" s="19">
        <v>0.140512267941239</v>
      </c>
      <c r="L13" s="19">
        <v>0</v>
      </c>
      <c r="M13" s="19">
        <v>9.8363164496749395E-2</v>
      </c>
      <c r="N13" s="19">
        <v>0.12643744201054</v>
      </c>
      <c r="O13" s="19">
        <v>0</v>
      </c>
      <c r="P13" s="19">
        <v>0</v>
      </c>
      <c r="Q13" s="19">
        <v>5.65425031436433E-2</v>
      </c>
      <c r="R13" s="19">
        <v>0</v>
      </c>
      <c r="S13" s="19">
        <v>0</v>
      </c>
      <c r="T13" s="19">
        <v>0.14585232704106299</v>
      </c>
      <c r="U13" s="19">
        <v>0</v>
      </c>
      <c r="V13" s="19">
        <v>0</v>
      </c>
      <c r="W13" s="19"/>
      <c r="X13" s="19">
        <v>4.2711370235064897E-2</v>
      </c>
      <c r="Y13" s="19">
        <v>7.3174221050350693E-2</v>
      </c>
      <c r="Z13" s="19">
        <v>0.43758536704435202</v>
      </c>
      <c r="AA13" s="19" t="s">
        <v>295</v>
      </c>
      <c r="AB13" s="19" t="s">
        <v>295</v>
      </c>
      <c r="AC13" s="19"/>
      <c r="AD13" s="19">
        <v>4.1547034911818499E-2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0.29463630468170199</v>
      </c>
      <c r="D9" s="17">
        <v>0.28710898819087</v>
      </c>
      <c r="E9" s="17">
        <v>0.31717641168236699</v>
      </c>
      <c r="F9" s="17"/>
      <c r="G9" s="17">
        <v>0.30148951502638399</v>
      </c>
      <c r="H9" s="17">
        <v>0.24056018001655399</v>
      </c>
      <c r="I9" s="17">
        <v>0.32442203148149601</v>
      </c>
      <c r="J9" s="17"/>
      <c r="K9" s="17">
        <v>0.158802911101942</v>
      </c>
      <c r="L9" s="17">
        <v>0.30204663683425798</v>
      </c>
      <c r="M9" s="17">
        <v>0.22301543437703999</v>
      </c>
      <c r="N9" s="17">
        <v>0.18259267833002801</v>
      </c>
      <c r="O9" s="17">
        <v>0.369806402952014</v>
      </c>
      <c r="P9" s="17">
        <v>0.42137083126490599</v>
      </c>
      <c r="Q9" s="17">
        <v>0.44064145332945998</v>
      </c>
      <c r="R9" s="17">
        <v>0.244497181082557</v>
      </c>
      <c r="S9" s="17">
        <v>0.26441402528944602</v>
      </c>
      <c r="T9" s="17">
        <v>0.27901995819706799</v>
      </c>
      <c r="U9" s="17">
        <v>0.42857715966998999</v>
      </c>
      <c r="V9" s="17">
        <v>0.43291064224333697</v>
      </c>
      <c r="W9" s="17"/>
      <c r="X9" s="17">
        <v>0.32343965111904299</v>
      </c>
      <c r="Y9" s="17">
        <v>0.229725684868095</v>
      </c>
      <c r="Z9" s="17">
        <v>0.28169543325557</v>
      </c>
      <c r="AA9" s="17" t="s">
        <v>295</v>
      </c>
      <c r="AB9" s="17" t="s">
        <v>295</v>
      </c>
      <c r="AC9" s="17"/>
      <c r="AD9" s="17">
        <v>0.28020224879634598</v>
      </c>
    </row>
    <row r="10" spans="2:30" x14ac:dyDescent="0.35">
      <c r="B10" s="18" t="s">
        <v>398</v>
      </c>
      <c r="C10" s="17">
        <v>0.37034786432064398</v>
      </c>
      <c r="D10" s="17">
        <v>0.382965524000558</v>
      </c>
      <c r="E10" s="17">
        <v>0.34227898615260699</v>
      </c>
      <c r="F10" s="17"/>
      <c r="G10" s="17">
        <v>0.34559139856109899</v>
      </c>
      <c r="H10" s="17">
        <v>0.415995617882017</v>
      </c>
      <c r="I10" s="17">
        <v>0.51861372162519803</v>
      </c>
      <c r="J10" s="17"/>
      <c r="K10" s="17">
        <v>0.29273620533545602</v>
      </c>
      <c r="L10" s="17">
        <v>0.44211697826678498</v>
      </c>
      <c r="M10" s="17">
        <v>0.50413698714323596</v>
      </c>
      <c r="N10" s="17">
        <v>0.32578452299937499</v>
      </c>
      <c r="O10" s="17">
        <v>0.27027492812924597</v>
      </c>
      <c r="P10" s="17">
        <v>0.37903833408331</v>
      </c>
      <c r="Q10" s="17">
        <v>0.32238687344606098</v>
      </c>
      <c r="R10" s="17">
        <v>0.59766425916744204</v>
      </c>
      <c r="S10" s="17">
        <v>0.31061104836189601</v>
      </c>
      <c r="T10" s="17">
        <v>0.26093644570702101</v>
      </c>
      <c r="U10" s="17">
        <v>0.43805120960803101</v>
      </c>
      <c r="V10" s="17">
        <v>0.18173699078809499</v>
      </c>
      <c r="W10" s="17"/>
      <c r="X10" s="17">
        <v>0.36612074584218202</v>
      </c>
      <c r="Y10" s="17">
        <v>0.383426596945876</v>
      </c>
      <c r="Z10" s="17">
        <v>0.28071919970007803</v>
      </c>
      <c r="AA10" s="17" t="s">
        <v>295</v>
      </c>
      <c r="AB10" s="17" t="s">
        <v>295</v>
      </c>
      <c r="AC10" s="17"/>
      <c r="AD10" s="17">
        <v>0.36466091630561798</v>
      </c>
    </row>
    <row r="11" spans="2:30" x14ac:dyDescent="0.35">
      <c r="B11" s="18" t="s">
        <v>399</v>
      </c>
      <c r="C11" s="17">
        <v>0.18236207424012801</v>
      </c>
      <c r="D11" s="17">
        <v>0.17218937125994699</v>
      </c>
      <c r="E11" s="17">
        <v>0.20339256922697299</v>
      </c>
      <c r="F11" s="17"/>
      <c r="G11" s="17">
        <v>0.179299583994777</v>
      </c>
      <c r="H11" s="17">
        <v>0.21359898877231301</v>
      </c>
      <c r="I11" s="17">
        <v>0.15696424689330599</v>
      </c>
      <c r="J11" s="17"/>
      <c r="K11" s="17">
        <v>0.30562722576725099</v>
      </c>
      <c r="L11" s="17">
        <v>0.20116126359820199</v>
      </c>
      <c r="M11" s="17">
        <v>0.166574080481033</v>
      </c>
      <c r="N11" s="17">
        <v>0.18259267833002801</v>
      </c>
      <c r="O11" s="17">
        <v>0.277784315917254</v>
      </c>
      <c r="P11" s="17">
        <v>8.07948704143783E-2</v>
      </c>
      <c r="Q11" s="17">
        <v>5.65425031436433E-2</v>
      </c>
      <c r="R11" s="17">
        <v>7.8919279875000803E-2</v>
      </c>
      <c r="S11" s="17">
        <v>0.230506410154415</v>
      </c>
      <c r="T11" s="17">
        <v>0.26278021244444999</v>
      </c>
      <c r="U11" s="17">
        <v>0.133371630721979</v>
      </c>
      <c r="V11" s="17">
        <v>0.18173699078809499</v>
      </c>
      <c r="W11" s="17"/>
      <c r="X11" s="17">
        <v>0.164083879359569</v>
      </c>
      <c r="Y11" s="17">
        <v>0.21150588662172201</v>
      </c>
      <c r="Z11" s="17">
        <v>0.43758536704435202</v>
      </c>
      <c r="AA11" s="17" t="s">
        <v>295</v>
      </c>
      <c r="AB11" s="17" t="s">
        <v>295</v>
      </c>
      <c r="AC11" s="17"/>
      <c r="AD11" s="17">
        <v>0.18995230208403599</v>
      </c>
    </row>
    <row r="12" spans="2:30" x14ac:dyDescent="0.35">
      <c r="B12" s="18" t="s">
        <v>400</v>
      </c>
      <c r="C12" s="17">
        <v>7.9559104014783305E-2</v>
      </c>
      <c r="D12" s="17">
        <v>9.6531742520763797E-2</v>
      </c>
      <c r="E12" s="17">
        <v>6.1243238302401297E-2</v>
      </c>
      <c r="F12" s="17"/>
      <c r="G12" s="17">
        <v>7.8859934343067303E-2</v>
      </c>
      <c r="H12" s="17">
        <v>0.129845213329116</v>
      </c>
      <c r="I12" s="17">
        <v>0</v>
      </c>
      <c r="J12" s="17"/>
      <c r="K12" s="17">
        <v>7.02561339706195E-2</v>
      </c>
      <c r="L12" s="17">
        <v>5.4675121300755802E-2</v>
      </c>
      <c r="M12" s="17">
        <v>3.5424499332896903E-2</v>
      </c>
      <c r="N12" s="17">
        <v>0</v>
      </c>
      <c r="O12" s="17">
        <v>8.2134353001485597E-2</v>
      </c>
      <c r="P12" s="17">
        <v>0.118795964237406</v>
      </c>
      <c r="Q12" s="17">
        <v>0.123886666937193</v>
      </c>
      <c r="R12" s="17">
        <v>0</v>
      </c>
      <c r="S12" s="17">
        <v>0.19446851619424299</v>
      </c>
      <c r="T12" s="17">
        <v>0.19726338365146101</v>
      </c>
      <c r="U12" s="17">
        <v>0</v>
      </c>
      <c r="V12" s="17">
        <v>0.20361537618047301</v>
      </c>
      <c r="W12" s="17"/>
      <c r="X12" s="17">
        <v>7.9121704244759505E-2</v>
      </c>
      <c r="Y12" s="17">
        <v>9.6553102194085305E-2</v>
      </c>
      <c r="Z12" s="17">
        <v>0</v>
      </c>
      <c r="AA12" s="17" t="s">
        <v>295</v>
      </c>
      <c r="AB12" s="17" t="s">
        <v>295</v>
      </c>
      <c r="AC12" s="17"/>
      <c r="AD12" s="17">
        <v>9.1184197573746795E-2</v>
      </c>
    </row>
    <row r="13" spans="2:30" x14ac:dyDescent="0.35">
      <c r="B13" s="18" t="s">
        <v>50</v>
      </c>
      <c r="C13" s="19">
        <v>7.3094652742743099E-2</v>
      </c>
      <c r="D13" s="19">
        <v>6.1204374027861601E-2</v>
      </c>
      <c r="E13" s="19">
        <v>7.5908794635651505E-2</v>
      </c>
      <c r="F13" s="19"/>
      <c r="G13" s="19">
        <v>9.4759568074673395E-2</v>
      </c>
      <c r="H13" s="19">
        <v>0</v>
      </c>
      <c r="I13" s="19">
        <v>0</v>
      </c>
      <c r="J13" s="19"/>
      <c r="K13" s="19">
        <v>0.17257752382473099</v>
      </c>
      <c r="L13" s="19">
        <v>0</v>
      </c>
      <c r="M13" s="19">
        <v>7.0848998665793694E-2</v>
      </c>
      <c r="N13" s="19">
        <v>0.30903012034056798</v>
      </c>
      <c r="O13" s="19">
        <v>0</v>
      </c>
      <c r="P13" s="19">
        <v>0</v>
      </c>
      <c r="Q13" s="19">
        <v>5.65425031436433E-2</v>
      </c>
      <c r="R13" s="19">
        <v>7.8919279875000803E-2</v>
      </c>
      <c r="S13" s="19">
        <v>0</v>
      </c>
      <c r="T13" s="19">
        <v>0</v>
      </c>
      <c r="U13" s="19">
        <v>0</v>
      </c>
      <c r="V13" s="19">
        <v>0</v>
      </c>
      <c r="W13" s="19"/>
      <c r="X13" s="19">
        <v>6.7234019434445805E-2</v>
      </c>
      <c r="Y13" s="19">
        <v>7.8788729370221203E-2</v>
      </c>
      <c r="Z13" s="19">
        <v>0</v>
      </c>
      <c r="AA13" s="19" t="s">
        <v>295</v>
      </c>
      <c r="AB13" s="19" t="s">
        <v>295</v>
      </c>
      <c r="AC13" s="19"/>
      <c r="AD13" s="19">
        <v>7.4000335240253498E-2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0.37015608278940698</v>
      </c>
      <c r="D9" s="17">
        <v>0.337240930128127</v>
      </c>
      <c r="E9" s="17">
        <v>0.41049047486371398</v>
      </c>
      <c r="F9" s="17"/>
      <c r="G9" s="17">
        <v>0.36977839610012098</v>
      </c>
      <c r="H9" s="17">
        <v>0.33039127908085097</v>
      </c>
      <c r="I9" s="17">
        <v>0.44157504954069798</v>
      </c>
      <c r="J9" s="17"/>
      <c r="K9" s="17">
        <v>0.32013356390368503</v>
      </c>
      <c r="L9" s="17">
        <v>0.24279895830661899</v>
      </c>
      <c r="M9" s="17">
        <v>0.31693118648125201</v>
      </c>
      <c r="N9" s="17">
        <v>0.36518535666005603</v>
      </c>
      <c r="O9" s="17">
        <v>0.28016266216252</v>
      </c>
      <c r="P9" s="17">
        <v>0.33765874598519802</v>
      </c>
      <c r="Q9" s="17">
        <v>0.54855688602063402</v>
      </c>
      <c r="R9" s="17">
        <v>0.43982569941743999</v>
      </c>
      <c r="S9" s="17">
        <v>0.25319512211102901</v>
      </c>
      <c r="T9" s="17">
        <v>0.52187289141404203</v>
      </c>
      <c r="U9" s="17">
        <v>0.62372658966663497</v>
      </c>
      <c r="V9" s="17">
        <v>0.21645532112166899</v>
      </c>
      <c r="W9" s="17"/>
      <c r="X9" s="17">
        <v>0.35550436576012001</v>
      </c>
      <c r="Y9" s="17">
        <v>0.40415459954586103</v>
      </c>
      <c r="Z9" s="17">
        <v>0.28169543325557</v>
      </c>
      <c r="AA9" s="17" t="s">
        <v>295</v>
      </c>
      <c r="AB9" s="17" t="s">
        <v>295</v>
      </c>
      <c r="AC9" s="17"/>
      <c r="AD9" s="17">
        <v>0.37947181000298202</v>
      </c>
    </row>
    <row r="10" spans="2:30" x14ac:dyDescent="0.35">
      <c r="B10" s="18" t="s">
        <v>398</v>
      </c>
      <c r="C10" s="17">
        <v>0.337866711787907</v>
      </c>
      <c r="D10" s="17">
        <v>0.32664761860576402</v>
      </c>
      <c r="E10" s="17">
        <v>0.357087550689413</v>
      </c>
      <c r="F10" s="17"/>
      <c r="G10" s="17">
        <v>0.34195072565906998</v>
      </c>
      <c r="H10" s="17">
        <v>0.31510636482343102</v>
      </c>
      <c r="I10" s="17">
        <v>0.33943894951230003</v>
      </c>
      <c r="J10" s="17"/>
      <c r="K10" s="17">
        <v>0.330851216541938</v>
      </c>
      <c r="L10" s="17">
        <v>0.40269803084775802</v>
      </c>
      <c r="M10" s="17">
        <v>0.282652211969668</v>
      </c>
      <c r="N10" s="17">
        <v>0.20041234334955699</v>
      </c>
      <c r="O10" s="17">
        <v>0.53987800337810998</v>
      </c>
      <c r="P10" s="17">
        <v>0.43122886825986601</v>
      </c>
      <c r="Q10" s="17">
        <v>0.130693529257637</v>
      </c>
      <c r="R10" s="17">
        <v>0.409672832722483</v>
      </c>
      <c r="S10" s="17">
        <v>0.50922867246908998</v>
      </c>
      <c r="T10" s="17">
        <v>0.135011397893434</v>
      </c>
      <c r="U10" s="17">
        <v>0.31162592376582099</v>
      </c>
      <c r="V10" s="17">
        <v>0.78354467887833101</v>
      </c>
      <c r="W10" s="17"/>
      <c r="X10" s="17">
        <v>0.35295975633244803</v>
      </c>
      <c r="Y10" s="17">
        <v>0.31373288341010402</v>
      </c>
      <c r="Z10" s="17">
        <v>0.28071919970007803</v>
      </c>
      <c r="AA10" s="17" t="s">
        <v>295</v>
      </c>
      <c r="AB10" s="17" t="s">
        <v>295</v>
      </c>
      <c r="AC10" s="17"/>
      <c r="AD10" s="17">
        <v>0.32949682094087801</v>
      </c>
    </row>
    <row r="11" spans="2:30" x14ac:dyDescent="0.35">
      <c r="B11" s="18" t="s">
        <v>399</v>
      </c>
      <c r="C11" s="17">
        <v>0.17471343509338799</v>
      </c>
      <c r="D11" s="17">
        <v>0.20889746741833401</v>
      </c>
      <c r="E11" s="17">
        <v>0.13845663711687201</v>
      </c>
      <c r="F11" s="17"/>
      <c r="G11" s="17">
        <v>0.16311695463640699</v>
      </c>
      <c r="H11" s="17">
        <v>0.244182552926376</v>
      </c>
      <c r="I11" s="17">
        <v>0.161973848106019</v>
      </c>
      <c r="J11" s="17"/>
      <c r="K11" s="17">
        <v>0.17031207352601099</v>
      </c>
      <c r="L11" s="17">
        <v>0.21221392212370499</v>
      </c>
      <c r="M11" s="17">
        <v>0.237423079146827</v>
      </c>
      <c r="N11" s="17">
        <v>0.23981317701023799</v>
      </c>
      <c r="O11" s="17">
        <v>9.7824981457884402E-2</v>
      </c>
      <c r="P11" s="17">
        <v>7.1918986310340702E-2</v>
      </c>
      <c r="Q11" s="17">
        <v>0.26420708157808598</v>
      </c>
      <c r="R11" s="17">
        <v>7.8919279875000803E-2</v>
      </c>
      <c r="S11" s="17">
        <v>0.113053198320842</v>
      </c>
      <c r="T11" s="17">
        <v>0.343115710692523</v>
      </c>
      <c r="U11" s="17">
        <v>6.4647486567543599E-2</v>
      </c>
      <c r="V11" s="17">
        <v>0</v>
      </c>
      <c r="W11" s="17"/>
      <c r="X11" s="17">
        <v>0.17388858855349701</v>
      </c>
      <c r="Y11" s="17">
        <v>0.152235268797558</v>
      </c>
      <c r="Z11" s="17">
        <v>0.43758536704435202</v>
      </c>
      <c r="AA11" s="17" t="s">
        <v>295</v>
      </c>
      <c r="AB11" s="17" t="s">
        <v>295</v>
      </c>
      <c r="AC11" s="17"/>
      <c r="AD11" s="17">
        <v>0.17451051029668399</v>
      </c>
    </row>
    <row r="12" spans="2:30" x14ac:dyDescent="0.35">
      <c r="B12" s="18" t="s">
        <v>400</v>
      </c>
      <c r="C12" s="17">
        <v>4.3150115622699402E-2</v>
      </c>
      <c r="D12" s="17">
        <v>3.3176697880337801E-2</v>
      </c>
      <c r="E12" s="17">
        <v>5.78413619839762E-2</v>
      </c>
      <c r="F12" s="17"/>
      <c r="G12" s="17">
        <v>3.9619251392379103E-2</v>
      </c>
      <c r="H12" s="17">
        <v>5.3922305471091801E-2</v>
      </c>
      <c r="I12" s="17">
        <v>5.7012152840982197E-2</v>
      </c>
      <c r="J12" s="17"/>
      <c r="K12" s="17">
        <v>0</v>
      </c>
      <c r="L12" s="17">
        <v>9.6383578223572894E-2</v>
      </c>
      <c r="M12" s="17">
        <v>5.6720024403562497E-2</v>
      </c>
      <c r="N12" s="17">
        <v>0</v>
      </c>
      <c r="O12" s="17">
        <v>8.2134353001485597E-2</v>
      </c>
      <c r="P12" s="17">
        <v>0.118795964237406</v>
      </c>
      <c r="Q12" s="17">
        <v>5.65425031436433E-2</v>
      </c>
      <c r="R12" s="17">
        <v>0</v>
      </c>
      <c r="S12" s="17">
        <v>5.87266059167861E-2</v>
      </c>
      <c r="T12" s="17">
        <v>0</v>
      </c>
      <c r="U12" s="17">
        <v>0</v>
      </c>
      <c r="V12" s="17">
        <v>0</v>
      </c>
      <c r="W12" s="17"/>
      <c r="X12" s="17">
        <v>3.1055979441539702E-2</v>
      </c>
      <c r="Y12" s="17">
        <v>7.2879866418079295E-2</v>
      </c>
      <c r="Z12" s="17">
        <v>0</v>
      </c>
      <c r="AA12" s="17" t="s">
        <v>295</v>
      </c>
      <c r="AB12" s="17" t="s">
        <v>295</v>
      </c>
      <c r="AC12" s="17"/>
      <c r="AD12" s="17">
        <v>4.9126284039918602E-2</v>
      </c>
    </row>
    <row r="13" spans="2:30" x14ac:dyDescent="0.35">
      <c r="B13" s="18" t="s">
        <v>50</v>
      </c>
      <c r="C13" s="19">
        <v>7.4113654706599905E-2</v>
      </c>
      <c r="D13" s="19">
        <v>9.4037285967436393E-2</v>
      </c>
      <c r="E13" s="19">
        <v>3.6123975346024698E-2</v>
      </c>
      <c r="F13" s="19"/>
      <c r="G13" s="19">
        <v>8.5534672212022794E-2</v>
      </c>
      <c r="H13" s="19">
        <v>5.6397497698249997E-2</v>
      </c>
      <c r="I13" s="19">
        <v>0</v>
      </c>
      <c r="J13" s="19"/>
      <c r="K13" s="19">
        <v>0.17870314602836701</v>
      </c>
      <c r="L13" s="19">
        <v>4.5905510498345001E-2</v>
      </c>
      <c r="M13" s="19">
        <v>0.106273497998691</v>
      </c>
      <c r="N13" s="19">
        <v>0.19458912298014899</v>
      </c>
      <c r="O13" s="19">
        <v>0</v>
      </c>
      <c r="P13" s="19">
        <v>4.0397435207189102E-2</v>
      </c>
      <c r="Q13" s="19">
        <v>0</v>
      </c>
      <c r="R13" s="19">
        <v>7.1582187985076304E-2</v>
      </c>
      <c r="S13" s="19">
        <v>6.5796401182252703E-2</v>
      </c>
      <c r="T13" s="19">
        <v>0</v>
      </c>
      <c r="U13" s="19">
        <v>0</v>
      </c>
      <c r="V13" s="19">
        <v>0</v>
      </c>
      <c r="W13" s="19"/>
      <c r="X13" s="19">
        <v>8.6591309912395095E-2</v>
      </c>
      <c r="Y13" s="19">
        <v>5.6997381828397101E-2</v>
      </c>
      <c r="Z13" s="19">
        <v>0</v>
      </c>
      <c r="AA13" s="19" t="s">
        <v>295</v>
      </c>
      <c r="AB13" s="19" t="s">
        <v>295</v>
      </c>
      <c r="AC13" s="19"/>
      <c r="AD13" s="19">
        <v>6.7394574719537206E-2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0.20803816936736699</v>
      </c>
      <c r="D9" s="17">
        <v>0.17769358205989</v>
      </c>
      <c r="E9" s="17">
        <v>0.25609092352757401</v>
      </c>
      <c r="F9" s="17"/>
      <c r="G9" s="17">
        <v>0.20725578923113799</v>
      </c>
      <c r="H9" s="17">
        <v>0.16601769943956701</v>
      </c>
      <c r="I9" s="17">
        <v>0.28701168256967502</v>
      </c>
      <c r="J9" s="17"/>
      <c r="K9" s="17">
        <v>0.219952329665037</v>
      </c>
      <c r="L9" s="17">
        <v>0.14221832650751801</v>
      </c>
      <c r="M9" s="17">
        <v>0.15784834486167801</v>
      </c>
      <c r="N9" s="17">
        <v>0.193523860619426</v>
      </c>
      <c r="O9" s="17">
        <v>9.0315593669876307E-2</v>
      </c>
      <c r="P9" s="17">
        <v>0.37241387937635601</v>
      </c>
      <c r="Q9" s="17">
        <v>0.180429170080836</v>
      </c>
      <c r="R9" s="17">
        <v>0</v>
      </c>
      <c r="S9" s="17">
        <v>0.124523007099039</v>
      </c>
      <c r="T9" s="17">
        <v>0.26093644570702101</v>
      </c>
      <c r="U9" s="17">
        <v>0.42163081479022102</v>
      </c>
      <c r="V9" s="17">
        <v>0.21645532112166899</v>
      </c>
      <c r="W9" s="17"/>
      <c r="X9" s="17">
        <v>0.23597141163780699</v>
      </c>
      <c r="Y9" s="17">
        <v>0.15463962476941101</v>
      </c>
      <c r="Z9" s="17">
        <v>0.28169543325557</v>
      </c>
      <c r="AA9" s="17" t="s">
        <v>295</v>
      </c>
      <c r="AB9" s="17" t="s">
        <v>295</v>
      </c>
      <c r="AC9" s="17"/>
      <c r="AD9" s="17">
        <v>0.20741197429692901</v>
      </c>
    </row>
    <row r="10" spans="2:30" x14ac:dyDescent="0.35">
      <c r="B10" s="18" t="s">
        <v>398</v>
      </c>
      <c r="C10" s="17">
        <v>0.32286017465366701</v>
      </c>
      <c r="D10" s="17">
        <v>0.32293506362744501</v>
      </c>
      <c r="E10" s="17">
        <v>0.30882078745874803</v>
      </c>
      <c r="F10" s="17"/>
      <c r="G10" s="17">
        <v>0.33710580915281901</v>
      </c>
      <c r="H10" s="17">
        <v>0.23774387820096099</v>
      </c>
      <c r="I10" s="17">
        <v>0.33812946006113898</v>
      </c>
      <c r="J10" s="17"/>
      <c r="K10" s="17">
        <v>0.26982709266209898</v>
      </c>
      <c r="L10" s="17">
        <v>0.36194334596081001</v>
      </c>
      <c r="M10" s="17">
        <v>0.428349862020517</v>
      </c>
      <c r="N10" s="17">
        <v>0.23981317701023799</v>
      </c>
      <c r="O10" s="17">
        <v>0.37560929737513898</v>
      </c>
      <c r="P10" s="17">
        <v>0.31567886445433002</v>
      </c>
      <c r="Q10" s="17">
        <v>0.566165408990984</v>
      </c>
      <c r="R10" s="17">
        <v>0.15783855975000199</v>
      </c>
      <c r="S10" s="17">
        <v>0.25188444244510999</v>
      </c>
      <c r="T10" s="17">
        <v>0.19726338365146101</v>
      </c>
      <c r="U10" s="17">
        <v>0.31162592376582099</v>
      </c>
      <c r="V10" s="17">
        <v>0.39819231190976301</v>
      </c>
      <c r="W10" s="17"/>
      <c r="X10" s="17">
        <v>0.30740350508393</v>
      </c>
      <c r="Y10" s="17">
        <v>0.341905084301516</v>
      </c>
      <c r="Z10" s="17">
        <v>0</v>
      </c>
      <c r="AA10" s="17" t="s">
        <v>295</v>
      </c>
      <c r="AB10" s="17" t="s">
        <v>295</v>
      </c>
      <c r="AC10" s="17"/>
      <c r="AD10" s="17">
        <v>0.318967510304563</v>
      </c>
    </row>
    <row r="11" spans="2:30" x14ac:dyDescent="0.35">
      <c r="B11" s="18" t="s">
        <v>399</v>
      </c>
      <c r="C11" s="17">
        <v>0.287586406088019</v>
      </c>
      <c r="D11" s="17">
        <v>0.308170904495221</v>
      </c>
      <c r="E11" s="17">
        <v>0.27372349943454199</v>
      </c>
      <c r="F11" s="17"/>
      <c r="G11" s="17">
        <v>0.27292201365208202</v>
      </c>
      <c r="H11" s="17">
        <v>0.31494875780378601</v>
      </c>
      <c r="I11" s="17">
        <v>0.374858857369186</v>
      </c>
      <c r="J11" s="17"/>
      <c r="K11" s="17">
        <v>0.26352674797259701</v>
      </c>
      <c r="L11" s="17">
        <v>0.35259546677388498</v>
      </c>
      <c r="M11" s="17">
        <v>0.24512636156511899</v>
      </c>
      <c r="N11" s="17">
        <v>0.383005021679585</v>
      </c>
      <c r="O11" s="17">
        <v>0.17995933445937001</v>
      </c>
      <c r="P11" s="17">
        <v>0.23350872713909701</v>
      </c>
      <c r="Q11" s="17">
        <v>0.129518753990987</v>
      </c>
      <c r="R11" s="17">
        <v>0.59766425916744204</v>
      </c>
      <c r="S11" s="17">
        <v>0.44034293744002601</v>
      </c>
      <c r="T11" s="17">
        <v>0.268699869947084</v>
      </c>
      <c r="U11" s="17">
        <v>0.19801911728952201</v>
      </c>
      <c r="V11" s="17">
        <v>0.18173699078809499</v>
      </c>
      <c r="W11" s="17"/>
      <c r="X11" s="17">
        <v>0.28343569640803701</v>
      </c>
      <c r="Y11" s="17">
        <v>0.31066885331804101</v>
      </c>
      <c r="Z11" s="17">
        <v>0.43758536704435202</v>
      </c>
      <c r="AA11" s="17" t="s">
        <v>295</v>
      </c>
      <c r="AB11" s="17" t="s">
        <v>295</v>
      </c>
      <c r="AC11" s="17"/>
      <c r="AD11" s="17">
        <v>0.29535711037635398</v>
      </c>
    </row>
    <row r="12" spans="2:30" x14ac:dyDescent="0.35">
      <c r="B12" s="18" t="s">
        <v>400</v>
      </c>
      <c r="C12" s="17">
        <v>0.104245991648539</v>
      </c>
      <c r="D12" s="17">
        <v>0.114883662320185</v>
      </c>
      <c r="E12" s="17">
        <v>9.5142866205400398E-2</v>
      </c>
      <c r="F12" s="17"/>
      <c r="G12" s="17">
        <v>9.3090805995234699E-2</v>
      </c>
      <c r="H12" s="17">
        <v>0.22489216685743599</v>
      </c>
      <c r="I12" s="17">
        <v>0</v>
      </c>
      <c r="J12" s="17"/>
      <c r="K12" s="17">
        <v>7.4116305875535998E-2</v>
      </c>
      <c r="L12" s="17">
        <v>9.7337350259441693E-2</v>
      </c>
      <c r="M12" s="17">
        <v>9.7826432886891704E-2</v>
      </c>
      <c r="N12" s="17">
        <v>5.7220498680209897E-2</v>
      </c>
      <c r="O12" s="17">
        <v>0.27198142149412902</v>
      </c>
      <c r="P12" s="17">
        <v>7.8398529030216796E-2</v>
      </c>
      <c r="Q12" s="17">
        <v>6.73441637935496E-2</v>
      </c>
      <c r="R12" s="17">
        <v>0.17291499309748001</v>
      </c>
      <c r="S12" s="17">
        <v>0.117453211833572</v>
      </c>
      <c r="T12" s="17">
        <v>0.12142646660848699</v>
      </c>
      <c r="U12" s="17">
        <v>6.8724144154435202E-2</v>
      </c>
      <c r="V12" s="17">
        <v>0.20361537618047301</v>
      </c>
      <c r="W12" s="17"/>
      <c r="X12" s="17">
        <v>9.6967245865014803E-2</v>
      </c>
      <c r="Y12" s="17">
        <v>0.108591172365227</v>
      </c>
      <c r="Z12" s="17">
        <v>0.28071919970007803</v>
      </c>
      <c r="AA12" s="17" t="s">
        <v>295</v>
      </c>
      <c r="AB12" s="17" t="s">
        <v>295</v>
      </c>
      <c r="AC12" s="17"/>
      <c r="AD12" s="17">
        <v>0.11677074768910101</v>
      </c>
    </row>
    <row r="13" spans="2:30" x14ac:dyDescent="0.35">
      <c r="B13" s="18" t="s">
        <v>50</v>
      </c>
      <c r="C13" s="19">
        <v>7.7269258242408906E-2</v>
      </c>
      <c r="D13" s="19">
        <v>7.6316787497258398E-2</v>
      </c>
      <c r="E13" s="19">
        <v>6.6221923373734906E-2</v>
      </c>
      <c r="F13" s="19"/>
      <c r="G13" s="19">
        <v>8.9625581968726803E-2</v>
      </c>
      <c r="H13" s="19">
        <v>5.6397497698249997E-2</v>
      </c>
      <c r="I13" s="19">
        <v>0</v>
      </c>
      <c r="J13" s="19"/>
      <c r="K13" s="19">
        <v>0.17257752382473099</v>
      </c>
      <c r="L13" s="19">
        <v>4.5905510498345001E-2</v>
      </c>
      <c r="M13" s="19">
        <v>7.0848998665793694E-2</v>
      </c>
      <c r="N13" s="19">
        <v>0.12643744201054</v>
      </c>
      <c r="O13" s="19">
        <v>8.2134353001485597E-2</v>
      </c>
      <c r="P13" s="19">
        <v>0</v>
      </c>
      <c r="Q13" s="19">
        <v>5.65425031436433E-2</v>
      </c>
      <c r="R13" s="19">
        <v>7.1582187985076304E-2</v>
      </c>
      <c r="S13" s="19">
        <v>6.5796401182252703E-2</v>
      </c>
      <c r="T13" s="19">
        <v>0.15167383408594601</v>
      </c>
      <c r="U13" s="19">
        <v>0</v>
      </c>
      <c r="V13" s="19">
        <v>0</v>
      </c>
      <c r="W13" s="19"/>
      <c r="X13" s="19">
        <v>7.6222141005210894E-2</v>
      </c>
      <c r="Y13" s="19">
        <v>8.4195265245805104E-2</v>
      </c>
      <c r="Z13" s="19">
        <v>0</v>
      </c>
      <c r="AA13" s="19" t="s">
        <v>295</v>
      </c>
      <c r="AB13" s="19" t="s">
        <v>295</v>
      </c>
      <c r="AC13" s="19"/>
      <c r="AD13" s="19">
        <v>6.1492657333052203E-2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0.30602277566592001</v>
      </c>
      <c r="D9" s="17">
        <v>0.23468039096429999</v>
      </c>
      <c r="E9" s="17">
        <v>0.40194595876064698</v>
      </c>
      <c r="F9" s="17"/>
      <c r="G9" s="17">
        <v>0.32298942736786501</v>
      </c>
      <c r="H9" s="17">
        <v>0.17148172254373101</v>
      </c>
      <c r="I9" s="17">
        <v>0.38089812046668398</v>
      </c>
      <c r="J9" s="17"/>
      <c r="K9" s="17">
        <v>0.33217194471248801</v>
      </c>
      <c r="L9" s="17">
        <v>0.24706677409654701</v>
      </c>
      <c r="M9" s="17">
        <v>0.14995499148889899</v>
      </c>
      <c r="N9" s="17">
        <v>0.30796485797984602</v>
      </c>
      <c r="O9" s="17">
        <v>0.352409281130732</v>
      </c>
      <c r="P9" s="17">
        <v>0.28824051468689299</v>
      </c>
      <c r="Q9" s="17">
        <v>0.23180209962836701</v>
      </c>
      <c r="R9" s="17">
        <v>0.17291499309748001</v>
      </c>
      <c r="S9" s="17">
        <v>0.39308614030143602</v>
      </c>
      <c r="T9" s="17">
        <v>0.46411948686111598</v>
      </c>
      <c r="U9" s="17">
        <v>0.40653115473667001</v>
      </c>
      <c r="V9" s="17">
        <v>0.61464763303143199</v>
      </c>
      <c r="W9" s="17"/>
      <c r="X9" s="17">
        <v>0.32789420212185499</v>
      </c>
      <c r="Y9" s="17">
        <v>0.280747130703494</v>
      </c>
      <c r="Z9" s="17">
        <v>0.28169543325557</v>
      </c>
      <c r="AA9" s="17" t="s">
        <v>295</v>
      </c>
      <c r="AB9" s="17" t="s">
        <v>295</v>
      </c>
      <c r="AC9" s="17"/>
      <c r="AD9" s="17">
        <v>0.28979157459140498</v>
      </c>
    </row>
    <row r="10" spans="2:30" x14ac:dyDescent="0.35">
      <c r="B10" s="18" t="s">
        <v>398</v>
      </c>
      <c r="C10" s="17">
        <v>0.34602591291748103</v>
      </c>
      <c r="D10" s="17">
        <v>0.36976320273037699</v>
      </c>
      <c r="E10" s="17">
        <v>0.31166846216564098</v>
      </c>
      <c r="F10" s="17"/>
      <c r="G10" s="17">
        <v>0.31336685975925199</v>
      </c>
      <c r="H10" s="17">
        <v>0.46325608719956302</v>
      </c>
      <c r="I10" s="17">
        <v>0.444175861645906</v>
      </c>
      <c r="J10" s="17"/>
      <c r="K10" s="17">
        <v>0.29899882425691598</v>
      </c>
      <c r="L10" s="17">
        <v>0.50453717611968296</v>
      </c>
      <c r="M10" s="17">
        <v>0.44896460207230698</v>
      </c>
      <c r="N10" s="17">
        <v>0.189481161060159</v>
      </c>
      <c r="O10" s="17">
        <v>0.277784315917254</v>
      </c>
      <c r="P10" s="17">
        <v>0.35945479393660401</v>
      </c>
      <c r="Q10" s="17">
        <v>0.32356164871271098</v>
      </c>
      <c r="R10" s="17">
        <v>0.51874497929244101</v>
      </c>
      <c r="S10" s="17">
        <v>0.23626552575396301</v>
      </c>
      <c r="T10" s="17">
        <v>0.33227478154489498</v>
      </c>
      <c r="U10" s="17">
        <v>0.32264892623248098</v>
      </c>
      <c r="V10" s="17">
        <v>0.38535236696856801</v>
      </c>
      <c r="W10" s="17"/>
      <c r="X10" s="17">
        <v>0.36261990343271799</v>
      </c>
      <c r="Y10" s="17">
        <v>0.30395966241522498</v>
      </c>
      <c r="Z10" s="17">
        <v>0.28071919970007803</v>
      </c>
      <c r="AA10" s="17" t="s">
        <v>295</v>
      </c>
      <c r="AB10" s="17" t="s">
        <v>295</v>
      </c>
      <c r="AC10" s="17"/>
      <c r="AD10" s="17">
        <v>0.37366170832168399</v>
      </c>
    </row>
    <row r="11" spans="2:30" x14ac:dyDescent="0.35">
      <c r="B11" s="18" t="s">
        <v>399</v>
      </c>
      <c r="C11" s="17">
        <v>0.14875791007526701</v>
      </c>
      <c r="D11" s="17">
        <v>0.18007304302577701</v>
      </c>
      <c r="E11" s="17">
        <v>0.11505049416400399</v>
      </c>
      <c r="F11" s="17"/>
      <c r="G11" s="17">
        <v>0.16552806695251401</v>
      </c>
      <c r="H11" s="17">
        <v>0.112751517474728</v>
      </c>
      <c r="I11" s="17">
        <v>5.7012152840982197E-2</v>
      </c>
      <c r="J11" s="17"/>
      <c r="K11" s="17">
        <v>0.10005593955539099</v>
      </c>
      <c r="L11" s="17">
        <v>9.6383578223572894E-2</v>
      </c>
      <c r="M11" s="17">
        <v>0.16089217133060099</v>
      </c>
      <c r="N11" s="17">
        <v>0.18259267833002801</v>
      </c>
      <c r="O11" s="17">
        <v>0.17995933445937001</v>
      </c>
      <c r="P11" s="17">
        <v>0.19959083465178401</v>
      </c>
      <c r="Q11" s="17">
        <v>0.20203249138064899</v>
      </c>
      <c r="R11" s="17">
        <v>0.15783855975000199</v>
      </c>
      <c r="S11" s="17">
        <v>0.12867211501199</v>
      </c>
      <c r="T11" s="17">
        <v>7.5836917042973198E-2</v>
      </c>
      <c r="U11" s="17">
        <v>0.20617243246330599</v>
      </c>
      <c r="V11" s="17">
        <v>0</v>
      </c>
      <c r="W11" s="17"/>
      <c r="X11" s="17">
        <v>0.10628990764365</v>
      </c>
      <c r="Y11" s="17">
        <v>0.20886370959655901</v>
      </c>
      <c r="Z11" s="17">
        <v>0</v>
      </c>
      <c r="AA11" s="17" t="s">
        <v>295</v>
      </c>
      <c r="AB11" s="17" t="s">
        <v>295</v>
      </c>
      <c r="AC11" s="17"/>
      <c r="AD11" s="17">
        <v>0.142203828838737</v>
      </c>
    </row>
    <row r="12" spans="2:30" x14ac:dyDescent="0.35">
      <c r="B12" s="18" t="s">
        <v>400</v>
      </c>
      <c r="C12" s="17">
        <v>8.4433561110299801E-2</v>
      </c>
      <c r="D12" s="17">
        <v>9.0412351835753996E-2</v>
      </c>
      <c r="E12" s="17">
        <v>8.0446557596035598E-2</v>
      </c>
      <c r="F12" s="17"/>
      <c r="G12" s="17">
        <v>7.7690104554354295E-2</v>
      </c>
      <c r="H12" s="17">
        <v>0.13247394331402401</v>
      </c>
      <c r="I12" s="17">
        <v>6.3961021024117701E-2</v>
      </c>
      <c r="J12" s="17"/>
      <c r="K12" s="17">
        <v>6.4130511766983006E-2</v>
      </c>
      <c r="L12" s="17">
        <v>5.4675121300755802E-2</v>
      </c>
      <c r="M12" s="17">
        <v>0.100591588848258</v>
      </c>
      <c r="N12" s="17">
        <v>5.7220498680209897E-2</v>
      </c>
      <c r="O12" s="17">
        <v>0.18984706849264399</v>
      </c>
      <c r="P12" s="17">
        <v>7.8398529030216796E-2</v>
      </c>
      <c r="Q12" s="17">
        <v>0.123886666937193</v>
      </c>
      <c r="R12" s="17">
        <v>0</v>
      </c>
      <c r="S12" s="17">
        <v>0.117453211833572</v>
      </c>
      <c r="T12" s="17">
        <v>0.12776881455101599</v>
      </c>
      <c r="U12" s="17">
        <v>6.4647486567543599E-2</v>
      </c>
      <c r="V12" s="17">
        <v>0</v>
      </c>
      <c r="W12" s="17"/>
      <c r="X12" s="17">
        <v>8.8428260475928305E-2</v>
      </c>
      <c r="Y12" s="17">
        <v>7.8917352411131902E-2</v>
      </c>
      <c r="Z12" s="17">
        <v>0.43758536704435202</v>
      </c>
      <c r="AA12" s="17" t="s">
        <v>295</v>
      </c>
      <c r="AB12" s="17" t="s">
        <v>295</v>
      </c>
      <c r="AC12" s="17"/>
      <c r="AD12" s="17">
        <v>8.8335261510208304E-2</v>
      </c>
    </row>
    <row r="13" spans="2:30" x14ac:dyDescent="0.35">
      <c r="B13" s="18" t="s">
        <v>50</v>
      </c>
      <c r="C13" s="19">
        <v>0.114759840231033</v>
      </c>
      <c r="D13" s="19">
        <v>0.12507101144379201</v>
      </c>
      <c r="E13" s="19">
        <v>9.0888527313671905E-2</v>
      </c>
      <c r="F13" s="19"/>
      <c r="G13" s="19">
        <v>0.12042554136601399</v>
      </c>
      <c r="H13" s="19">
        <v>0.120036729467955</v>
      </c>
      <c r="I13" s="19">
        <v>5.3952844022310098E-2</v>
      </c>
      <c r="J13" s="19"/>
      <c r="K13" s="19">
        <v>0.20464277970822201</v>
      </c>
      <c r="L13" s="19">
        <v>9.7337350259441693E-2</v>
      </c>
      <c r="M13" s="19">
        <v>0.13959664625993501</v>
      </c>
      <c r="N13" s="19">
        <v>0.26274080394975702</v>
      </c>
      <c r="O13" s="19">
        <v>0</v>
      </c>
      <c r="P13" s="19">
        <v>7.4315327694502206E-2</v>
      </c>
      <c r="Q13" s="19">
        <v>0.11871709334107999</v>
      </c>
      <c r="R13" s="19">
        <v>0.15050146786007701</v>
      </c>
      <c r="S13" s="19">
        <v>0.124523007099039</v>
      </c>
      <c r="T13" s="19">
        <v>0</v>
      </c>
      <c r="U13" s="19">
        <v>0</v>
      </c>
      <c r="V13" s="19">
        <v>0</v>
      </c>
      <c r="W13" s="19"/>
      <c r="X13" s="19">
        <v>0.114767726325849</v>
      </c>
      <c r="Y13" s="19">
        <v>0.12751214487359</v>
      </c>
      <c r="Z13" s="19">
        <v>0</v>
      </c>
      <c r="AA13" s="19" t="s">
        <v>295</v>
      </c>
      <c r="AB13" s="19" t="s">
        <v>295</v>
      </c>
      <c r="AC13" s="19"/>
      <c r="AD13" s="19">
        <v>0.106007626737966</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D18"/>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409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x14ac:dyDescent="0.35">
      <c r="B9" s="18" t="s">
        <v>397</v>
      </c>
      <c r="C9" s="17">
        <v>0.37780787344378303</v>
      </c>
      <c r="D9" s="17">
        <v>0.31900458501119999</v>
      </c>
      <c r="E9" s="17">
        <v>0.451716426666043</v>
      </c>
      <c r="F9" s="17"/>
      <c r="G9" s="17">
        <v>0.37737495445814501</v>
      </c>
      <c r="H9" s="17">
        <v>0.34008684238968401</v>
      </c>
      <c r="I9" s="17">
        <v>0.44623844181528599</v>
      </c>
      <c r="J9" s="17"/>
      <c r="K9" s="17">
        <v>0.29469670953052801</v>
      </c>
      <c r="L9" s="17">
        <v>0.196964210022674</v>
      </c>
      <c r="M9" s="17">
        <v>0.43828156879031799</v>
      </c>
      <c r="N9" s="17">
        <v>0.17166149604063</v>
      </c>
      <c r="O9" s="17">
        <v>0.444431368165491</v>
      </c>
      <c r="P9" s="17">
        <v>0.46824780919197101</v>
      </c>
      <c r="Q9" s="17">
        <v>0.36812771593979798</v>
      </c>
      <c r="R9" s="17">
        <v>0.50366854594496202</v>
      </c>
      <c r="S9" s="17">
        <v>0.38186723712301901</v>
      </c>
      <c r="T9" s="17">
        <v>0.61129473974196202</v>
      </c>
      <c r="U9" s="17">
        <v>0.50162448578194996</v>
      </c>
      <c r="V9" s="17">
        <v>0.21645532112166899</v>
      </c>
      <c r="W9" s="17"/>
      <c r="X9" s="17">
        <v>0.37102898869916201</v>
      </c>
      <c r="Y9" s="17">
        <v>0.42947287273357199</v>
      </c>
      <c r="Z9" s="17">
        <v>0.28169543325557</v>
      </c>
      <c r="AA9" s="17" t="s">
        <v>295</v>
      </c>
      <c r="AB9" s="17" t="s">
        <v>295</v>
      </c>
      <c r="AC9" s="17"/>
      <c r="AD9" s="17">
        <v>0.37485689595471899</v>
      </c>
    </row>
    <row r="10" spans="2:30" x14ac:dyDescent="0.35">
      <c r="B10" s="18" t="s">
        <v>398</v>
      </c>
      <c r="C10" s="17">
        <v>0.33414787235545501</v>
      </c>
      <c r="D10" s="17">
        <v>0.37502963734684502</v>
      </c>
      <c r="E10" s="17">
        <v>0.28630986423476201</v>
      </c>
      <c r="F10" s="17"/>
      <c r="G10" s="17">
        <v>0.343563574938204</v>
      </c>
      <c r="H10" s="17">
        <v>0.303190562867657</v>
      </c>
      <c r="I10" s="17">
        <v>0.30099591652887703</v>
      </c>
      <c r="J10" s="17"/>
      <c r="K10" s="17">
        <v>0.29508922454939002</v>
      </c>
      <c r="L10" s="17">
        <v>0.49901084685693098</v>
      </c>
      <c r="M10" s="17">
        <v>0.196189597383641</v>
      </c>
      <c r="N10" s="17">
        <v>0.46208788493859199</v>
      </c>
      <c r="O10" s="17">
        <v>0.17995933445937001</v>
      </c>
      <c r="P10" s="17">
        <v>0.41295622657062298</v>
      </c>
      <c r="Q10" s="17">
        <v>0.31112269933847297</v>
      </c>
      <c r="R10" s="17">
        <v>0.23675783962500199</v>
      </c>
      <c r="S10" s="17">
        <v>0.32728973911918302</v>
      </c>
      <c r="T10" s="17">
        <v>0.13950997909853399</v>
      </c>
      <c r="U10" s="17">
        <v>0.433728027650506</v>
      </c>
      <c r="V10" s="17">
        <v>0.60180768809023699</v>
      </c>
      <c r="W10" s="17"/>
      <c r="X10" s="17">
        <v>0.36107199301256898</v>
      </c>
      <c r="Y10" s="17">
        <v>0.25906190549241398</v>
      </c>
      <c r="Z10" s="17">
        <v>0.28071919970007803</v>
      </c>
      <c r="AA10" s="17" t="s">
        <v>295</v>
      </c>
      <c r="AB10" s="17" t="s">
        <v>295</v>
      </c>
      <c r="AC10" s="17"/>
      <c r="AD10" s="17">
        <v>0.347717862976748</v>
      </c>
    </row>
    <row r="11" spans="2:30" x14ac:dyDescent="0.35">
      <c r="B11" s="18" t="s">
        <v>399</v>
      </c>
      <c r="C11" s="17">
        <v>0.18121900324915299</v>
      </c>
      <c r="D11" s="17">
        <v>0.17584816028028599</v>
      </c>
      <c r="E11" s="17">
        <v>0.196034066544336</v>
      </c>
      <c r="F11" s="17"/>
      <c r="G11" s="17">
        <v>0.156713692226497</v>
      </c>
      <c r="H11" s="17">
        <v>0.270409209615945</v>
      </c>
      <c r="I11" s="17">
        <v>0.25276564165583698</v>
      </c>
      <c r="J11" s="17"/>
      <c r="K11" s="17">
        <v>0.23763654209535201</v>
      </c>
      <c r="L11" s="17">
        <v>0.25811943262205</v>
      </c>
      <c r="M11" s="17">
        <v>0.22383083649445401</v>
      </c>
      <c r="N11" s="17">
        <v>0.17166149604063</v>
      </c>
      <c r="O11" s="17">
        <v>0.195649962915769</v>
      </c>
      <c r="P11" s="17">
        <v>0</v>
      </c>
      <c r="Q11" s="17">
        <v>0.25340542092817903</v>
      </c>
      <c r="R11" s="17">
        <v>0.187991426444959</v>
      </c>
      <c r="S11" s="17">
        <v>0.16632001665875901</v>
      </c>
      <c r="T11" s="17">
        <v>0.24919528115950401</v>
      </c>
      <c r="U11" s="17">
        <v>6.4647486567543599E-2</v>
      </c>
      <c r="V11" s="17">
        <v>0.18173699078809499</v>
      </c>
      <c r="W11" s="17"/>
      <c r="X11" s="17">
        <v>0.15708823267510499</v>
      </c>
      <c r="Y11" s="17">
        <v>0.20038849095577299</v>
      </c>
      <c r="Z11" s="17">
        <v>0.43758536704435202</v>
      </c>
      <c r="AA11" s="17" t="s">
        <v>295</v>
      </c>
      <c r="AB11" s="17" t="s">
        <v>295</v>
      </c>
      <c r="AC11" s="17"/>
      <c r="AD11" s="17">
        <v>0.176640307968151</v>
      </c>
    </row>
    <row r="12" spans="2:30" x14ac:dyDescent="0.35">
      <c r="B12" s="18" t="s">
        <v>400</v>
      </c>
      <c r="C12" s="17">
        <v>4.6319444729796801E-2</v>
      </c>
      <c r="D12" s="17">
        <v>6.0749503584489099E-2</v>
      </c>
      <c r="E12" s="17">
        <v>2.9815667208834499E-2</v>
      </c>
      <c r="F12" s="17"/>
      <c r="G12" s="17">
        <v>5.4454257692075597E-2</v>
      </c>
      <c r="H12" s="17">
        <v>2.9915887428464401E-2</v>
      </c>
      <c r="I12" s="17">
        <v>0</v>
      </c>
      <c r="J12" s="17"/>
      <c r="K12" s="17">
        <v>3.2065255883491503E-2</v>
      </c>
      <c r="L12" s="17">
        <v>0</v>
      </c>
      <c r="M12" s="17">
        <v>7.0848998665793694E-2</v>
      </c>
      <c r="N12" s="17">
        <v>0</v>
      </c>
      <c r="O12" s="17">
        <v>0.17995933445937001</v>
      </c>
      <c r="P12" s="17">
        <v>0.118795964237406</v>
      </c>
      <c r="Q12" s="17">
        <v>6.73441637935496E-2</v>
      </c>
      <c r="R12" s="17">
        <v>0</v>
      </c>
      <c r="S12" s="17">
        <v>5.87266059167861E-2</v>
      </c>
      <c r="T12" s="17">
        <v>0</v>
      </c>
      <c r="U12" s="17">
        <v>0</v>
      </c>
      <c r="V12" s="17">
        <v>0</v>
      </c>
      <c r="W12" s="17"/>
      <c r="X12" s="17">
        <v>3.9710890090969002E-2</v>
      </c>
      <c r="Y12" s="17">
        <v>6.7205810752405601E-2</v>
      </c>
      <c r="Z12" s="17">
        <v>0</v>
      </c>
      <c r="AA12" s="17" t="s">
        <v>295</v>
      </c>
      <c r="AB12" s="17" t="s">
        <v>295</v>
      </c>
      <c r="AC12" s="17"/>
      <c r="AD12" s="17">
        <v>5.36347593074099E-2</v>
      </c>
    </row>
    <row r="13" spans="2:30" x14ac:dyDescent="0.35">
      <c r="B13" s="18" t="s">
        <v>50</v>
      </c>
      <c r="C13" s="19">
        <v>6.0505806221811502E-2</v>
      </c>
      <c r="D13" s="19">
        <v>6.9368113777180301E-2</v>
      </c>
      <c r="E13" s="19">
        <v>3.6123975346024698E-2</v>
      </c>
      <c r="F13" s="19"/>
      <c r="G13" s="19">
        <v>6.7893520685078104E-2</v>
      </c>
      <c r="H13" s="19">
        <v>5.6397497698249997E-2</v>
      </c>
      <c r="I13" s="19">
        <v>0</v>
      </c>
      <c r="J13" s="19"/>
      <c r="K13" s="19">
        <v>0.140512267941239</v>
      </c>
      <c r="L13" s="19">
        <v>4.5905510498345001E-2</v>
      </c>
      <c r="M13" s="19">
        <v>7.0848998665793694E-2</v>
      </c>
      <c r="N13" s="19">
        <v>0.19458912298014899</v>
      </c>
      <c r="O13" s="19">
        <v>0</v>
      </c>
      <c r="P13" s="19">
        <v>0</v>
      </c>
      <c r="Q13" s="19">
        <v>0</v>
      </c>
      <c r="R13" s="19">
        <v>7.1582187985076304E-2</v>
      </c>
      <c r="S13" s="19">
        <v>6.5796401182252703E-2</v>
      </c>
      <c r="T13" s="19">
        <v>0</v>
      </c>
      <c r="U13" s="19">
        <v>0</v>
      </c>
      <c r="V13" s="19">
        <v>0</v>
      </c>
      <c r="W13" s="19"/>
      <c r="X13" s="19">
        <v>7.1099895522195006E-2</v>
      </c>
      <c r="Y13" s="19">
        <v>4.3870920065834103E-2</v>
      </c>
      <c r="Z13" s="19">
        <v>0</v>
      </c>
      <c r="AA13" s="19" t="s">
        <v>295</v>
      </c>
      <c r="AB13" s="19" t="s">
        <v>295</v>
      </c>
      <c r="AC13" s="19"/>
      <c r="AD13" s="19">
        <v>4.7150173792972101E-2</v>
      </c>
    </row>
    <row r="14" spans="2:30" x14ac:dyDescent="0.35">
      <c r="B14" s="16" t="s">
        <v>297</v>
      </c>
    </row>
    <row r="15" spans="2:30" x14ac:dyDescent="0.35">
      <c r="B15" t="s">
        <v>53</v>
      </c>
    </row>
    <row r="16" spans="2:30" x14ac:dyDescent="0.35">
      <c r="B16" t="s">
        <v>54</v>
      </c>
    </row>
    <row r="18" spans="2:2" x14ac:dyDescent="0.35">
      <c r="B18"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K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11" width="20.7265625" customWidth="1"/>
  </cols>
  <sheetData>
    <row r="2" spans="2:11" ht="40" customHeight="1" x14ac:dyDescent="0.35">
      <c r="D2" s="33" t="s">
        <v>413</v>
      </c>
      <c r="E2" s="29"/>
      <c r="F2" s="29"/>
      <c r="G2" s="29"/>
      <c r="H2" s="29"/>
      <c r="I2" s="29"/>
      <c r="J2" s="29"/>
      <c r="K2" s="29"/>
    </row>
    <row r="6" spans="2:11" ht="50.15" customHeight="1" x14ac:dyDescent="0.35">
      <c r="B6" s="20" t="s">
        <v>14</v>
      </c>
      <c r="C6" s="20" t="s">
        <v>389</v>
      </c>
      <c r="D6" s="20" t="s">
        <v>390</v>
      </c>
      <c r="E6" s="20" t="s">
        <v>391</v>
      </c>
      <c r="F6" s="20" t="s">
        <v>392</v>
      </c>
      <c r="G6" s="20" t="s">
        <v>393</v>
      </c>
      <c r="H6" s="20" t="s">
        <v>394</v>
      </c>
      <c r="I6" s="20" t="s">
        <v>395</v>
      </c>
      <c r="J6" s="20" t="s">
        <v>396</v>
      </c>
    </row>
    <row r="7" spans="2:11" ht="29" x14ac:dyDescent="0.35">
      <c r="B7" s="18" t="s">
        <v>410</v>
      </c>
      <c r="C7" s="17">
        <v>0.14220810799038899</v>
      </c>
      <c r="D7" s="17">
        <v>0.17910981356050501</v>
      </c>
      <c r="E7" s="17">
        <v>0.112206755528863</v>
      </c>
      <c r="F7" s="17">
        <v>0.14437928806936901</v>
      </c>
      <c r="G7" s="17">
        <v>0.25068479253325399</v>
      </c>
      <c r="H7" s="17">
        <v>0.12880152286153501</v>
      </c>
      <c r="I7" s="17">
        <v>0.26592580776752101</v>
      </c>
      <c r="J7" s="17">
        <v>0.28091368980562198</v>
      </c>
    </row>
    <row r="8" spans="2:11" ht="29" x14ac:dyDescent="0.35">
      <c r="B8" s="18" t="s">
        <v>411</v>
      </c>
      <c r="C8" s="17">
        <v>0.33003095119345499</v>
      </c>
      <c r="D8" s="17">
        <v>0.33092617649816503</v>
      </c>
      <c r="E8" s="17">
        <v>0.29018760010410499</v>
      </c>
      <c r="F8" s="17">
        <v>0.300134958689384</v>
      </c>
      <c r="G8" s="17">
        <v>0.32624186431019397</v>
      </c>
      <c r="H8" s="17">
        <v>0.32333404798322701</v>
      </c>
      <c r="I8" s="17">
        <v>0.30597338511622502</v>
      </c>
      <c r="J8" s="17">
        <v>0.31094928888920997</v>
      </c>
    </row>
    <row r="9" spans="2:11" ht="29" x14ac:dyDescent="0.35">
      <c r="B9" s="18" t="s">
        <v>412</v>
      </c>
      <c r="C9" s="17">
        <v>0.41301174259658002</v>
      </c>
      <c r="D9" s="17">
        <v>0.37598845637303502</v>
      </c>
      <c r="E9" s="17">
        <v>0.52295004810571399</v>
      </c>
      <c r="F9" s="17">
        <v>0.48796279154594902</v>
      </c>
      <c r="G9" s="17">
        <v>0.31244450540013802</v>
      </c>
      <c r="H9" s="17">
        <v>0.43489607608680297</v>
      </c>
      <c r="I9" s="17">
        <v>0.33741830444534898</v>
      </c>
      <c r="J9" s="17">
        <v>0.31212729508261899</v>
      </c>
    </row>
    <row r="10" spans="2:11" x14ac:dyDescent="0.35">
      <c r="B10" s="18" t="s">
        <v>50</v>
      </c>
      <c r="C10" s="17">
        <v>0.11474919821957601</v>
      </c>
      <c r="D10" s="17">
        <v>0.113975553568295</v>
      </c>
      <c r="E10" s="17">
        <v>7.4655596261318402E-2</v>
      </c>
      <c r="F10" s="17">
        <v>6.75229616952987E-2</v>
      </c>
      <c r="G10" s="17">
        <v>0.11062883775641399</v>
      </c>
      <c r="H10" s="17">
        <v>0.112968353068435</v>
      </c>
      <c r="I10" s="17">
        <v>9.0682502670904705E-2</v>
      </c>
      <c r="J10" s="17">
        <v>9.60097262225489E-2</v>
      </c>
    </row>
    <row r="11" spans="2:11" x14ac:dyDescent="0.35">
      <c r="B11" s="16" t="s">
        <v>297</v>
      </c>
      <c r="C11" s="16"/>
      <c r="D11" s="16"/>
      <c r="E11" s="16"/>
      <c r="F11" s="16"/>
      <c r="G11" s="16"/>
      <c r="H11" s="16"/>
      <c r="I11" s="16"/>
      <c r="J11" s="16"/>
    </row>
    <row r="12" spans="2:11" x14ac:dyDescent="0.35">
      <c r="B12" t="s">
        <v>53</v>
      </c>
    </row>
    <row r="13" spans="2:11" x14ac:dyDescent="0.35">
      <c r="B13" t="s">
        <v>54</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414</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0.14220810799038899</v>
      </c>
      <c r="D9" s="17">
        <v>0.17708047263653101</v>
      </c>
      <c r="E9" s="17">
        <v>0.103647068660204</v>
      </c>
      <c r="F9" s="17"/>
      <c r="G9" s="17">
        <v>0.116266406356302</v>
      </c>
      <c r="H9" s="17">
        <v>0.184523126932954</v>
      </c>
      <c r="I9" s="17">
        <v>0.30700404580849999</v>
      </c>
      <c r="J9" s="17"/>
      <c r="K9" s="17">
        <v>5.8746971546551403E-2</v>
      </c>
      <c r="L9" s="17">
        <v>0.36231884961216498</v>
      </c>
      <c r="M9" s="17">
        <v>8.4234190234518197E-2</v>
      </c>
      <c r="N9" s="17">
        <v>0</v>
      </c>
      <c r="O9" s="17">
        <v>0.28767204995052797</v>
      </c>
      <c r="P9" s="17">
        <v>7.4315327694502206E-2</v>
      </c>
      <c r="Q9" s="17">
        <v>0.134688327587099</v>
      </c>
      <c r="R9" s="17">
        <v>0</v>
      </c>
      <c r="S9" s="17">
        <v>6.5796401182252703E-2</v>
      </c>
      <c r="T9" s="17">
        <v>0.336871513207745</v>
      </c>
      <c r="U9" s="17">
        <v>0.32419787876109901</v>
      </c>
      <c r="V9" s="17">
        <v>0</v>
      </c>
      <c r="W9" s="17"/>
      <c r="X9" s="17">
        <v>0.138578986835484</v>
      </c>
      <c r="Y9" s="17">
        <v>0.13736050902380001</v>
      </c>
      <c r="Z9" s="17">
        <v>0.71928080029992203</v>
      </c>
      <c r="AA9" s="17" t="s">
        <v>295</v>
      </c>
      <c r="AB9" s="17" t="s">
        <v>295</v>
      </c>
      <c r="AC9" s="17"/>
      <c r="AD9" s="17">
        <v>0.179582154391254</v>
      </c>
    </row>
    <row r="10" spans="2:30" ht="29" x14ac:dyDescent="0.35">
      <c r="B10" s="18" t="s">
        <v>411</v>
      </c>
      <c r="C10" s="17">
        <v>0.33003095119345499</v>
      </c>
      <c r="D10" s="17">
        <v>0.29002307400123001</v>
      </c>
      <c r="E10" s="17">
        <v>0.386770450317314</v>
      </c>
      <c r="F10" s="17"/>
      <c r="G10" s="17">
        <v>0.318478944562957</v>
      </c>
      <c r="H10" s="17">
        <v>0.35155379018705402</v>
      </c>
      <c r="I10" s="17">
        <v>0.39883547125576402</v>
      </c>
      <c r="J10" s="17"/>
      <c r="K10" s="17">
        <v>0.33164272632775299</v>
      </c>
      <c r="L10" s="17">
        <v>0.24706677409654701</v>
      </c>
      <c r="M10" s="17">
        <v>0.383924585836802</v>
      </c>
      <c r="N10" s="17">
        <v>0.25074435929963601</v>
      </c>
      <c r="O10" s="17">
        <v>0.45023426258861599</v>
      </c>
      <c r="P10" s="17">
        <v>0.43447482869173598</v>
      </c>
      <c r="Q10" s="17">
        <v>0.36812771593979798</v>
      </c>
      <c r="R10" s="17">
        <v>0.32341646095755699</v>
      </c>
      <c r="S10" s="17">
        <v>0.23626552575396301</v>
      </c>
      <c r="T10" s="17">
        <v>0.26235752200455498</v>
      </c>
      <c r="U10" s="17">
        <v>0.29545205331864399</v>
      </c>
      <c r="V10" s="17">
        <v>0.42007069730214203</v>
      </c>
      <c r="W10" s="17"/>
      <c r="X10" s="17">
        <v>0.30590309350103201</v>
      </c>
      <c r="Y10" s="17">
        <v>0.37509169671031301</v>
      </c>
      <c r="Z10" s="17">
        <v>0.28071919970007803</v>
      </c>
      <c r="AA10" s="17" t="s">
        <v>295</v>
      </c>
      <c r="AB10" s="17" t="s">
        <v>295</v>
      </c>
      <c r="AC10" s="17"/>
      <c r="AD10" s="17">
        <v>0.33505727675180502</v>
      </c>
    </row>
    <row r="11" spans="2:30" ht="29" x14ac:dyDescent="0.35">
      <c r="B11" s="18" t="s">
        <v>412</v>
      </c>
      <c r="C11" s="17">
        <v>0.41301174259658002</v>
      </c>
      <c r="D11" s="17">
        <v>0.38812109781996501</v>
      </c>
      <c r="E11" s="17">
        <v>0.42837181664301399</v>
      </c>
      <c r="F11" s="17"/>
      <c r="G11" s="17">
        <v>0.45955478454992199</v>
      </c>
      <c r="H11" s="17">
        <v>0.29148408853170699</v>
      </c>
      <c r="I11" s="17">
        <v>0.19529977935453299</v>
      </c>
      <c r="J11" s="17"/>
      <c r="K11" s="17">
        <v>0.40110735051255703</v>
      </c>
      <c r="L11" s="17">
        <v>0.34013630856606097</v>
      </c>
      <c r="M11" s="17">
        <v>0.43347805943193002</v>
      </c>
      <c r="N11" s="17">
        <v>0.491622798670596</v>
      </c>
      <c r="O11" s="17">
        <v>0.17995933445937001</v>
      </c>
      <c r="P11" s="17">
        <v>0.37241387937635601</v>
      </c>
      <c r="Q11" s="17">
        <v>0.49718395647310298</v>
      </c>
      <c r="R11" s="17">
        <v>0.59766425916744204</v>
      </c>
      <c r="S11" s="17">
        <v>0.63214167188153203</v>
      </c>
      <c r="T11" s="17">
        <v>0.191343726148827</v>
      </c>
      <c r="U11" s="17">
        <v>0.380350067920256</v>
      </c>
      <c r="V11" s="17">
        <v>0.57992930269785803</v>
      </c>
      <c r="W11" s="17"/>
      <c r="X11" s="17">
        <v>0.44615553671004399</v>
      </c>
      <c r="Y11" s="17">
        <v>0.36978504058092598</v>
      </c>
      <c r="Z11" s="17">
        <v>0</v>
      </c>
      <c r="AA11" s="17" t="s">
        <v>295</v>
      </c>
      <c r="AB11" s="17" t="s">
        <v>295</v>
      </c>
      <c r="AC11" s="17"/>
      <c r="AD11" s="17">
        <v>0.35910951459139401</v>
      </c>
    </row>
    <row r="12" spans="2:30" x14ac:dyDescent="0.35">
      <c r="B12" s="18" t="s">
        <v>50</v>
      </c>
      <c r="C12" s="19">
        <v>0.11474919821957601</v>
      </c>
      <c r="D12" s="19">
        <v>0.144775355542275</v>
      </c>
      <c r="E12" s="19">
        <v>8.1210664379467695E-2</v>
      </c>
      <c r="F12" s="19"/>
      <c r="G12" s="19">
        <v>0.10569986453082</v>
      </c>
      <c r="H12" s="19">
        <v>0.172438994348285</v>
      </c>
      <c r="I12" s="19">
        <v>9.8860703581202899E-2</v>
      </c>
      <c r="J12" s="19"/>
      <c r="K12" s="19">
        <v>0.208502951613139</v>
      </c>
      <c r="L12" s="19">
        <v>5.04780677252279E-2</v>
      </c>
      <c r="M12" s="19">
        <v>9.8363164496749395E-2</v>
      </c>
      <c r="N12" s="19">
        <v>0.257632842029767</v>
      </c>
      <c r="O12" s="19">
        <v>8.2134353001485597E-2</v>
      </c>
      <c r="P12" s="19">
        <v>0.118795964237406</v>
      </c>
      <c r="Q12" s="19">
        <v>0</v>
      </c>
      <c r="R12" s="19">
        <v>7.8919279875000803E-2</v>
      </c>
      <c r="S12" s="19">
        <v>6.5796401182252703E-2</v>
      </c>
      <c r="T12" s="19">
        <v>0.209427238638873</v>
      </c>
      <c r="U12" s="19">
        <v>0</v>
      </c>
      <c r="V12" s="19">
        <v>0</v>
      </c>
      <c r="W12" s="19"/>
      <c r="X12" s="19">
        <v>0.109362382953441</v>
      </c>
      <c r="Y12" s="19">
        <v>0.117762753684961</v>
      </c>
      <c r="Z12" s="19">
        <v>0</v>
      </c>
      <c r="AA12" s="19" t="s">
        <v>295</v>
      </c>
      <c r="AB12" s="19" t="s">
        <v>295</v>
      </c>
      <c r="AC12" s="19"/>
      <c r="AD12" s="19">
        <v>0.126251054265547</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415</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0.17910981356050501</v>
      </c>
      <c r="D9" s="17">
        <v>0.20344426609868499</v>
      </c>
      <c r="E9" s="17">
        <v>0.15569177184378699</v>
      </c>
      <c r="F9" s="17"/>
      <c r="G9" s="17">
        <v>0.15192787792561799</v>
      </c>
      <c r="H9" s="17">
        <v>0.24268745345508</v>
      </c>
      <c r="I9" s="17">
        <v>0.318899731207056</v>
      </c>
      <c r="J9" s="17"/>
      <c r="K9" s="17">
        <v>0.16724341140690899</v>
      </c>
      <c r="L9" s="17">
        <v>0.14781541798466999</v>
      </c>
      <c r="M9" s="17">
        <v>9.2144523736459302E-2</v>
      </c>
      <c r="N9" s="17">
        <v>0.121329480090551</v>
      </c>
      <c r="O9" s="17">
        <v>0.28016266216252</v>
      </c>
      <c r="P9" s="17">
        <v>0.26080216491945601</v>
      </c>
      <c r="Q9" s="17">
        <v>0.134688327587099</v>
      </c>
      <c r="R9" s="17">
        <v>0.15783855975000199</v>
      </c>
      <c r="S9" s="17">
        <v>0.25895423771057702</v>
      </c>
      <c r="T9" s="17">
        <v>0.336871513207745</v>
      </c>
      <c r="U9" s="17">
        <v>0</v>
      </c>
      <c r="V9" s="17">
        <v>0.42007069730214203</v>
      </c>
      <c r="W9" s="17"/>
      <c r="X9" s="17">
        <v>0.160900617112819</v>
      </c>
      <c r="Y9" s="17">
        <v>0.174586155002108</v>
      </c>
      <c r="Z9" s="17">
        <v>1</v>
      </c>
      <c r="AA9" s="17" t="s">
        <v>295</v>
      </c>
      <c r="AB9" s="17" t="s">
        <v>295</v>
      </c>
      <c r="AC9" s="17"/>
      <c r="AD9" s="17">
        <v>0.22563241730224001</v>
      </c>
    </row>
    <row r="10" spans="2:30" ht="29" x14ac:dyDescent="0.35">
      <c r="B10" s="18" t="s">
        <v>411</v>
      </c>
      <c r="C10" s="17">
        <v>0.33092617649816503</v>
      </c>
      <c r="D10" s="17">
        <v>0.33328392977030302</v>
      </c>
      <c r="E10" s="17">
        <v>0.33330827193477502</v>
      </c>
      <c r="F10" s="17"/>
      <c r="G10" s="17">
        <v>0.32846295777253098</v>
      </c>
      <c r="H10" s="17">
        <v>0.307133272056139</v>
      </c>
      <c r="I10" s="17">
        <v>0.39410860949040799</v>
      </c>
      <c r="J10" s="17"/>
      <c r="K10" s="17">
        <v>0.33399574554168598</v>
      </c>
      <c r="L10" s="17">
        <v>0.40262726863335802</v>
      </c>
      <c r="M10" s="17">
        <v>0.34627166215239702</v>
      </c>
      <c r="N10" s="17">
        <v>0.20445504290882499</v>
      </c>
      <c r="O10" s="17">
        <v>0.53987800337810998</v>
      </c>
      <c r="P10" s="17">
        <v>0.363537995272319</v>
      </c>
      <c r="Q10" s="17">
        <v>0.31158521279615398</v>
      </c>
      <c r="R10" s="17">
        <v>0.34582998619496103</v>
      </c>
      <c r="S10" s="17">
        <v>0.117453211833572</v>
      </c>
      <c r="T10" s="17">
        <v>0.26093644570702101</v>
      </c>
      <c r="U10" s="17">
        <v>0.37087601798221398</v>
      </c>
      <c r="V10" s="17">
        <v>0.57992930269785803</v>
      </c>
      <c r="W10" s="17"/>
      <c r="X10" s="17">
        <v>0.33094938491776599</v>
      </c>
      <c r="Y10" s="17">
        <v>0.34529102530370798</v>
      </c>
      <c r="Z10" s="17">
        <v>0</v>
      </c>
      <c r="AA10" s="17" t="s">
        <v>295</v>
      </c>
      <c r="AB10" s="17" t="s">
        <v>295</v>
      </c>
      <c r="AC10" s="17"/>
      <c r="AD10" s="17">
        <v>0.29025594792732601</v>
      </c>
    </row>
    <row r="11" spans="2:30" ht="29" x14ac:dyDescent="0.35">
      <c r="B11" s="18" t="s">
        <v>412</v>
      </c>
      <c r="C11" s="17">
        <v>0.37598845637303502</v>
      </c>
      <c r="D11" s="17">
        <v>0.33416814655452298</v>
      </c>
      <c r="E11" s="17">
        <v>0.41146797580815597</v>
      </c>
      <c r="F11" s="17"/>
      <c r="G11" s="17">
        <v>0.42661254700529799</v>
      </c>
      <c r="H11" s="17">
        <v>0.20759159304573399</v>
      </c>
      <c r="I11" s="17">
        <v>0.201083125502724</v>
      </c>
      <c r="J11" s="17"/>
      <c r="K11" s="17">
        <v>0.360514025408886</v>
      </c>
      <c r="L11" s="17">
        <v>0.39812547362087503</v>
      </c>
      <c r="M11" s="17">
        <v>0.42989750135315002</v>
      </c>
      <c r="N11" s="17">
        <v>0.48069161638119801</v>
      </c>
      <c r="O11" s="17">
        <v>9.7824981457884402E-2</v>
      </c>
      <c r="P11" s="17">
        <v>0.25686387557082002</v>
      </c>
      <c r="Q11" s="17">
        <v>0.44064145332945998</v>
      </c>
      <c r="R11" s="17">
        <v>0.424749266069961</v>
      </c>
      <c r="S11" s="17">
        <v>0.50346955686954198</v>
      </c>
      <c r="T11" s="17">
        <v>0.26860171948933398</v>
      </c>
      <c r="U11" s="17">
        <v>0.56447649545024203</v>
      </c>
      <c r="V11" s="17">
        <v>0</v>
      </c>
      <c r="W11" s="17"/>
      <c r="X11" s="17">
        <v>0.41074796262267699</v>
      </c>
      <c r="Y11" s="17">
        <v>0.354593766222076</v>
      </c>
      <c r="Z11" s="17">
        <v>0</v>
      </c>
      <c r="AA11" s="17" t="s">
        <v>295</v>
      </c>
      <c r="AB11" s="17" t="s">
        <v>295</v>
      </c>
      <c r="AC11" s="17"/>
      <c r="AD11" s="17">
        <v>0.34281726294874199</v>
      </c>
    </row>
    <row r="12" spans="2:30" x14ac:dyDescent="0.35">
      <c r="B12" s="18" t="s">
        <v>50</v>
      </c>
      <c r="C12" s="19">
        <v>0.113975553568295</v>
      </c>
      <c r="D12" s="19">
        <v>0.12910365757648901</v>
      </c>
      <c r="E12" s="19">
        <v>9.9531980413280999E-2</v>
      </c>
      <c r="F12" s="19"/>
      <c r="G12" s="19">
        <v>9.2996617296552397E-2</v>
      </c>
      <c r="H12" s="19">
        <v>0.24258768144304699</v>
      </c>
      <c r="I12" s="19">
        <v>8.5908533799812004E-2</v>
      </c>
      <c r="J12" s="19"/>
      <c r="K12" s="19">
        <v>0.138246817642519</v>
      </c>
      <c r="L12" s="19">
        <v>5.14318397610967E-2</v>
      </c>
      <c r="M12" s="19">
        <v>0.131686312757994</v>
      </c>
      <c r="N12" s="19">
        <v>0.193523860619426</v>
      </c>
      <c r="O12" s="19">
        <v>8.2134353001485597E-2</v>
      </c>
      <c r="P12" s="19">
        <v>0.118795964237406</v>
      </c>
      <c r="Q12" s="19">
        <v>0.113085006287287</v>
      </c>
      <c r="R12" s="19">
        <v>7.1582187985076304E-2</v>
      </c>
      <c r="S12" s="19">
        <v>0.120122993586309</v>
      </c>
      <c r="T12" s="19">
        <v>0.13359032159590001</v>
      </c>
      <c r="U12" s="19">
        <v>6.4647486567543599E-2</v>
      </c>
      <c r="V12" s="19">
        <v>0</v>
      </c>
      <c r="W12" s="19"/>
      <c r="X12" s="19">
        <v>9.7402035346738303E-2</v>
      </c>
      <c r="Y12" s="19">
        <v>0.12552905347210699</v>
      </c>
      <c r="Z12" s="19">
        <v>0</v>
      </c>
      <c r="AA12" s="19" t="s">
        <v>295</v>
      </c>
      <c r="AB12" s="19" t="s">
        <v>295</v>
      </c>
      <c r="AC12" s="19"/>
      <c r="AD12" s="19">
        <v>0.14129437182169199</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416</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0.112206755528863</v>
      </c>
      <c r="D9" s="17">
        <v>0.114188791571182</v>
      </c>
      <c r="E9" s="17">
        <v>0.11456514614813899</v>
      </c>
      <c r="F9" s="17"/>
      <c r="G9" s="17">
        <v>9.3085054094937003E-2</v>
      </c>
      <c r="H9" s="17">
        <v>0.102466628213621</v>
      </c>
      <c r="I9" s="17">
        <v>0.30363768743757003</v>
      </c>
      <c r="J9" s="17"/>
      <c r="K9" s="17">
        <v>8.7831134226154697E-2</v>
      </c>
      <c r="L9" s="17">
        <v>0.105153189025984</v>
      </c>
      <c r="M9" s="17">
        <v>0.14940127974987899</v>
      </c>
      <c r="N9" s="17">
        <v>0</v>
      </c>
      <c r="O9" s="17">
        <v>0.38379053804353003</v>
      </c>
      <c r="P9" s="17">
        <v>6.7835784974626098E-2</v>
      </c>
      <c r="Q9" s="17">
        <v>6.2174590197436902E-2</v>
      </c>
      <c r="R9" s="17">
        <v>0.15783855975000199</v>
      </c>
      <c r="S9" s="17">
        <v>0.120122993586309</v>
      </c>
      <c r="T9" s="17">
        <v>7.5836917042973198E-2</v>
      </c>
      <c r="U9" s="17">
        <v>0.13744828830886999</v>
      </c>
      <c r="V9" s="17">
        <v>0.18173699078809499</v>
      </c>
      <c r="W9" s="17"/>
      <c r="X9" s="17">
        <v>0.13171506293389901</v>
      </c>
      <c r="Y9" s="17">
        <v>9.1161878951892705E-2</v>
      </c>
      <c r="Z9" s="17">
        <v>0.28169543325557</v>
      </c>
      <c r="AA9" s="17" t="s">
        <v>295</v>
      </c>
      <c r="AB9" s="17" t="s">
        <v>295</v>
      </c>
      <c r="AC9" s="17"/>
      <c r="AD9" s="17">
        <v>0.120549818316337</v>
      </c>
    </row>
    <row r="10" spans="2:30" ht="29" x14ac:dyDescent="0.35">
      <c r="B10" s="18" t="s">
        <v>411</v>
      </c>
      <c r="C10" s="17">
        <v>0.29018760010410499</v>
      </c>
      <c r="D10" s="17">
        <v>0.249727262551179</v>
      </c>
      <c r="E10" s="17">
        <v>0.33671532861246201</v>
      </c>
      <c r="F10" s="17"/>
      <c r="G10" s="17">
        <v>0.286828900925788</v>
      </c>
      <c r="H10" s="17">
        <v>0.36675179382558698</v>
      </c>
      <c r="I10" s="17">
        <v>0.190023104148693</v>
      </c>
      <c r="J10" s="17"/>
      <c r="K10" s="17">
        <v>0.173506030328369</v>
      </c>
      <c r="L10" s="17">
        <v>0.34470886579294402</v>
      </c>
      <c r="M10" s="17">
        <v>0.31693118648125201</v>
      </c>
      <c r="N10" s="17">
        <v>0.12537217964981801</v>
      </c>
      <c r="O10" s="17">
        <v>0.34422804046234101</v>
      </c>
      <c r="P10" s="17">
        <v>0.44095437141161198</v>
      </c>
      <c r="Q10" s="17">
        <v>0.31112269933847297</v>
      </c>
      <c r="R10" s="17">
        <v>0.40233574083255802</v>
      </c>
      <c r="S10" s="17">
        <v>5.3266818337916799E-2</v>
      </c>
      <c r="T10" s="17">
        <v>0.38828256981814302</v>
      </c>
      <c r="U10" s="17">
        <v>0.24469725651063801</v>
      </c>
      <c r="V10" s="17">
        <v>0.60180768809023699</v>
      </c>
      <c r="W10" s="17"/>
      <c r="X10" s="17">
        <v>0.26405072206209801</v>
      </c>
      <c r="Y10" s="17">
        <v>0.330407794175472</v>
      </c>
      <c r="Z10" s="17">
        <v>0</v>
      </c>
      <c r="AA10" s="17" t="s">
        <v>295</v>
      </c>
      <c r="AB10" s="17" t="s">
        <v>295</v>
      </c>
      <c r="AC10" s="17"/>
      <c r="AD10" s="17">
        <v>0.27095223516803302</v>
      </c>
    </row>
    <row r="11" spans="2:30" ht="29" x14ac:dyDescent="0.35">
      <c r="B11" s="18" t="s">
        <v>412</v>
      </c>
      <c r="C11" s="17">
        <v>0.52295004810571399</v>
      </c>
      <c r="D11" s="17">
        <v>0.54659819783499697</v>
      </c>
      <c r="E11" s="17">
        <v>0.48984316609645101</v>
      </c>
      <c r="F11" s="17"/>
      <c r="G11" s="17">
        <v>0.54460735017346495</v>
      </c>
      <c r="H11" s="17">
        <v>0.41684951920496999</v>
      </c>
      <c r="I11" s="17">
        <v>0.50633920841373703</v>
      </c>
      <c r="J11" s="17"/>
      <c r="K11" s="17">
        <v>0.50107572115273502</v>
      </c>
      <c r="L11" s="17">
        <v>0.55013794518107295</v>
      </c>
      <c r="M11" s="17">
        <v>0.46281853510307502</v>
      </c>
      <c r="N11" s="17">
        <v>0.74925564070036399</v>
      </c>
      <c r="O11" s="17">
        <v>0.27198142149412902</v>
      </c>
      <c r="P11" s="17">
        <v>0.41281131458354497</v>
      </c>
      <c r="Q11" s="17">
        <v>0.62670271046408998</v>
      </c>
      <c r="R11" s="17">
        <v>0.43982569941743999</v>
      </c>
      <c r="S11" s="17">
        <v>0.70208718097673595</v>
      </c>
      <c r="T11" s="17">
        <v>0.460043596095911</v>
      </c>
      <c r="U11" s="17">
        <v>0.61785445518049198</v>
      </c>
      <c r="V11" s="17">
        <v>0.21645532112166899</v>
      </c>
      <c r="W11" s="17"/>
      <c r="X11" s="17">
        <v>0.52932170686073599</v>
      </c>
      <c r="Y11" s="17">
        <v>0.50834561102349896</v>
      </c>
      <c r="Z11" s="17">
        <v>0.71830456674443</v>
      </c>
      <c r="AA11" s="17" t="s">
        <v>295</v>
      </c>
      <c r="AB11" s="17" t="s">
        <v>295</v>
      </c>
      <c r="AC11" s="17"/>
      <c r="AD11" s="17">
        <v>0.537724284119933</v>
      </c>
    </row>
    <row r="12" spans="2:30" x14ac:dyDescent="0.35">
      <c r="B12" s="18" t="s">
        <v>50</v>
      </c>
      <c r="C12" s="19">
        <v>7.4655596261318402E-2</v>
      </c>
      <c r="D12" s="19">
        <v>8.9485748042642005E-2</v>
      </c>
      <c r="E12" s="19">
        <v>5.8876359142948698E-2</v>
      </c>
      <c r="F12" s="19"/>
      <c r="G12" s="19">
        <v>7.5478694805810306E-2</v>
      </c>
      <c r="H12" s="19">
        <v>0.113932058755823</v>
      </c>
      <c r="I12" s="19">
        <v>0</v>
      </c>
      <c r="J12" s="19"/>
      <c r="K12" s="19">
        <v>0.23758711429274201</v>
      </c>
      <c r="L12" s="19">
        <v>0</v>
      </c>
      <c r="M12" s="19">
        <v>7.0848998665793694E-2</v>
      </c>
      <c r="N12" s="19">
        <v>0.12537217964981801</v>
      </c>
      <c r="O12" s="19">
        <v>0</v>
      </c>
      <c r="P12" s="19">
        <v>7.8398529030216796E-2</v>
      </c>
      <c r="Q12" s="19">
        <v>0</v>
      </c>
      <c r="R12" s="19">
        <v>0</v>
      </c>
      <c r="S12" s="19">
        <v>0.124523007099039</v>
      </c>
      <c r="T12" s="19">
        <v>7.5836917042973198E-2</v>
      </c>
      <c r="U12" s="19">
        <v>0</v>
      </c>
      <c r="V12" s="19">
        <v>0</v>
      </c>
      <c r="W12" s="19"/>
      <c r="X12" s="19">
        <v>7.4912508143267303E-2</v>
      </c>
      <c r="Y12" s="19">
        <v>7.0084715849136295E-2</v>
      </c>
      <c r="Z12" s="19">
        <v>0</v>
      </c>
      <c r="AA12" s="19" t="s">
        <v>295</v>
      </c>
      <c r="AB12" s="19" t="s">
        <v>295</v>
      </c>
      <c r="AC12" s="19"/>
      <c r="AD12" s="19">
        <v>7.0773662395697504E-2</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417</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0.14437928806936901</v>
      </c>
      <c r="D9" s="17">
        <v>0.17523278727003899</v>
      </c>
      <c r="E9" s="17">
        <v>0.10202163977819501</v>
      </c>
      <c r="F9" s="17"/>
      <c r="G9" s="17">
        <v>0.133845886373615</v>
      </c>
      <c r="H9" s="17">
        <v>0.13209156902562399</v>
      </c>
      <c r="I9" s="17">
        <v>0.26166279523464198</v>
      </c>
      <c r="J9" s="17"/>
      <c r="K9" s="17">
        <v>0.16431174600563</v>
      </c>
      <c r="L9" s="17">
        <v>0.20573382082508401</v>
      </c>
      <c r="M9" s="17">
        <v>0.160630480952206</v>
      </c>
      <c r="N9" s="17">
        <v>0.12537217964981801</v>
      </c>
      <c r="O9" s="17">
        <v>0.188140575127761</v>
      </c>
      <c r="P9" s="17">
        <v>4.0397435207189102E-2</v>
      </c>
      <c r="Q9" s="17">
        <v>0.19803769305118701</v>
      </c>
      <c r="R9" s="17">
        <v>0</v>
      </c>
      <c r="S9" s="17">
        <v>0.135741910277456</v>
      </c>
      <c r="T9" s="17">
        <v>0.19726338365146101</v>
      </c>
      <c r="U9" s="17">
        <v>6.8724144154435202E-2</v>
      </c>
      <c r="V9" s="17">
        <v>0.38535236696856801</v>
      </c>
      <c r="W9" s="17"/>
      <c r="X9" s="17">
        <v>0.15808819024567999</v>
      </c>
      <c r="Y9" s="17">
        <v>0.109549687948196</v>
      </c>
      <c r="Z9" s="17">
        <v>0.28169543325557</v>
      </c>
      <c r="AA9" s="17" t="s">
        <v>295</v>
      </c>
      <c r="AB9" s="17" t="s">
        <v>295</v>
      </c>
      <c r="AC9" s="17"/>
      <c r="AD9" s="17">
        <v>0.18398797429591399</v>
      </c>
    </row>
    <row r="10" spans="2:30" ht="29" x14ac:dyDescent="0.35">
      <c r="B10" s="18" t="s">
        <v>411</v>
      </c>
      <c r="C10" s="17">
        <v>0.300134958689384</v>
      </c>
      <c r="D10" s="17">
        <v>0.26413680141371498</v>
      </c>
      <c r="E10" s="17">
        <v>0.35041965325720098</v>
      </c>
      <c r="F10" s="17"/>
      <c r="G10" s="17">
        <v>0.30538135692888801</v>
      </c>
      <c r="H10" s="17">
        <v>0.39383098177603898</v>
      </c>
      <c r="I10" s="17">
        <v>9.2033085504953302E-2</v>
      </c>
      <c r="J10" s="17"/>
      <c r="K10" s="17">
        <v>0.15436409300968101</v>
      </c>
      <c r="L10" s="17">
        <v>0.45375436695749999</v>
      </c>
      <c r="M10" s="17">
        <v>0.31084716281949998</v>
      </c>
      <c r="N10" s="17">
        <v>0.257632842029767</v>
      </c>
      <c r="O10" s="17">
        <v>0.35991866891874003</v>
      </c>
      <c r="P10" s="17">
        <v>0.48079201154524898</v>
      </c>
      <c r="Q10" s="17">
        <v>0.180429170080836</v>
      </c>
      <c r="R10" s="17">
        <v>0.56017430058256001</v>
      </c>
      <c r="S10" s="17">
        <v>0.111993424254703</v>
      </c>
      <c r="T10" s="17">
        <v>0.21084831493640699</v>
      </c>
      <c r="U10" s="17">
        <v>0.37112254235284797</v>
      </c>
      <c r="V10" s="17">
        <v>0</v>
      </c>
      <c r="W10" s="17"/>
      <c r="X10" s="17">
        <v>0.32677081540117597</v>
      </c>
      <c r="Y10" s="17">
        <v>0.27245252087648297</v>
      </c>
      <c r="Z10" s="17">
        <v>0</v>
      </c>
      <c r="AA10" s="17" t="s">
        <v>295</v>
      </c>
      <c r="AB10" s="17" t="s">
        <v>295</v>
      </c>
      <c r="AC10" s="17"/>
      <c r="AD10" s="17">
        <v>0.26337133096415699</v>
      </c>
    </row>
    <row r="11" spans="2:30" ht="29" x14ac:dyDescent="0.35">
      <c r="B11" s="18" t="s">
        <v>412</v>
      </c>
      <c r="C11" s="17">
        <v>0.48796279154594902</v>
      </c>
      <c r="D11" s="17">
        <v>0.473543336408698</v>
      </c>
      <c r="E11" s="17">
        <v>0.50220496949547999</v>
      </c>
      <c r="F11" s="17"/>
      <c r="G11" s="17">
        <v>0.51092993142732102</v>
      </c>
      <c r="H11" s="17">
        <v>0.29698350793067901</v>
      </c>
      <c r="I11" s="17">
        <v>0.60445556852018301</v>
      </c>
      <c r="J11" s="17"/>
      <c r="K11" s="17">
        <v>0.43987687478703003</v>
      </c>
      <c r="L11" s="17">
        <v>0.289079972456319</v>
      </c>
      <c r="M11" s="17">
        <v>0.43015919173154499</v>
      </c>
      <c r="N11" s="17">
        <v>0.54884329735080595</v>
      </c>
      <c r="O11" s="17">
        <v>0.369806402952014</v>
      </c>
      <c r="P11" s="17">
        <v>0.44080945942453398</v>
      </c>
      <c r="Q11" s="17">
        <v>0.62153313686797695</v>
      </c>
      <c r="R11" s="17">
        <v>0.43982569941743999</v>
      </c>
      <c r="S11" s="17">
        <v>0.68646826428558805</v>
      </c>
      <c r="T11" s="17">
        <v>0.591888301412132</v>
      </c>
      <c r="U11" s="17">
        <v>0.56015331349271702</v>
      </c>
      <c r="V11" s="17">
        <v>0.61464763303143199</v>
      </c>
      <c r="W11" s="17"/>
      <c r="X11" s="17">
        <v>0.44306478223161599</v>
      </c>
      <c r="Y11" s="17">
        <v>0.55493338082280497</v>
      </c>
      <c r="Z11" s="17">
        <v>0.71830456674443</v>
      </c>
      <c r="AA11" s="17" t="s">
        <v>295</v>
      </c>
      <c r="AB11" s="17" t="s">
        <v>295</v>
      </c>
      <c r="AC11" s="17"/>
      <c r="AD11" s="17">
        <v>0.49077664302061602</v>
      </c>
    </row>
    <row r="12" spans="2:30" x14ac:dyDescent="0.35">
      <c r="B12" s="18" t="s">
        <v>50</v>
      </c>
      <c r="C12" s="19">
        <v>6.75229616952987E-2</v>
      </c>
      <c r="D12" s="19">
        <v>8.7087074907548107E-2</v>
      </c>
      <c r="E12" s="19">
        <v>4.5353737469124501E-2</v>
      </c>
      <c r="F12" s="19"/>
      <c r="G12" s="19">
        <v>4.9842825270175403E-2</v>
      </c>
      <c r="H12" s="19">
        <v>0.17709394126765801</v>
      </c>
      <c r="I12" s="19">
        <v>4.18485507402208E-2</v>
      </c>
      <c r="J12" s="19"/>
      <c r="K12" s="19">
        <v>0.24144728619765801</v>
      </c>
      <c r="L12" s="19">
        <v>5.14318397610967E-2</v>
      </c>
      <c r="M12" s="19">
        <v>9.8363164496749395E-2</v>
      </c>
      <c r="N12" s="19">
        <v>6.8151680969608205E-2</v>
      </c>
      <c r="O12" s="19">
        <v>8.2134353001485597E-2</v>
      </c>
      <c r="P12" s="19">
        <v>3.8001093823027701E-2</v>
      </c>
      <c r="Q12" s="19">
        <v>0</v>
      </c>
      <c r="R12" s="19">
        <v>0</v>
      </c>
      <c r="S12" s="19">
        <v>6.5796401182252703E-2</v>
      </c>
      <c r="T12" s="19">
        <v>0</v>
      </c>
      <c r="U12" s="19">
        <v>0</v>
      </c>
      <c r="V12" s="19">
        <v>0</v>
      </c>
      <c r="W12" s="19"/>
      <c r="X12" s="19">
        <v>7.2076212121529107E-2</v>
      </c>
      <c r="Y12" s="19">
        <v>6.3064410352516406E-2</v>
      </c>
      <c r="Z12" s="19">
        <v>0</v>
      </c>
      <c r="AA12" s="19" t="s">
        <v>295</v>
      </c>
      <c r="AB12" s="19" t="s">
        <v>295</v>
      </c>
      <c r="AC12" s="19"/>
      <c r="AD12" s="19">
        <v>6.18640517193116E-2</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418</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0.25068479253325399</v>
      </c>
      <c r="D9" s="17">
        <v>0.228567996101631</v>
      </c>
      <c r="E9" s="17">
        <v>0.28098522550310501</v>
      </c>
      <c r="F9" s="17"/>
      <c r="G9" s="17">
        <v>0.25035512738237098</v>
      </c>
      <c r="H9" s="17">
        <v>0.22787577964587</v>
      </c>
      <c r="I9" s="17">
        <v>0.29268368017642898</v>
      </c>
      <c r="J9" s="17"/>
      <c r="K9" s="17">
        <v>0.25507454563306298</v>
      </c>
      <c r="L9" s="17">
        <v>0.20344431132129401</v>
      </c>
      <c r="M9" s="17">
        <v>0.28028917051962099</v>
      </c>
      <c r="N9" s="17">
        <v>0.23981317701023799</v>
      </c>
      <c r="O9" s="17">
        <v>0.45023426258861599</v>
      </c>
      <c r="P9" s="17">
        <v>0.148630655389004</v>
      </c>
      <c r="Q9" s="17">
        <v>0.50798561712301005</v>
      </c>
      <c r="R9" s="17">
        <v>7.8919279875000803E-2</v>
      </c>
      <c r="S9" s="17">
        <v>0.119063219520169</v>
      </c>
      <c r="T9" s="17">
        <v>0.26685610320965503</v>
      </c>
      <c r="U9" s="17">
        <v>0.321574715838856</v>
      </c>
      <c r="V9" s="17">
        <v>0</v>
      </c>
      <c r="W9" s="17"/>
      <c r="X9" s="17">
        <v>0.30012243394770199</v>
      </c>
      <c r="Y9" s="17">
        <v>0.18676045641358199</v>
      </c>
      <c r="Z9" s="17">
        <v>0.28169543325557</v>
      </c>
      <c r="AA9" s="17" t="s">
        <v>295</v>
      </c>
      <c r="AB9" s="17" t="s">
        <v>295</v>
      </c>
      <c r="AC9" s="17"/>
      <c r="AD9" s="17">
        <v>0.29392657195501398</v>
      </c>
    </row>
    <row r="10" spans="2:30" ht="29" x14ac:dyDescent="0.35">
      <c r="B10" s="18" t="s">
        <v>411</v>
      </c>
      <c r="C10" s="17">
        <v>0.32624186431019397</v>
      </c>
      <c r="D10" s="17">
        <v>0.35008281009151798</v>
      </c>
      <c r="E10" s="17">
        <v>0.30083532213838998</v>
      </c>
      <c r="F10" s="17"/>
      <c r="G10" s="17">
        <v>0.317559491141157</v>
      </c>
      <c r="H10" s="17">
        <v>0.32009856431044198</v>
      </c>
      <c r="I10" s="17">
        <v>0.41610379716507001</v>
      </c>
      <c r="J10" s="17"/>
      <c r="K10" s="17">
        <v>0.23398923378890499</v>
      </c>
      <c r="L10" s="17">
        <v>0.30661919406114002</v>
      </c>
      <c r="M10" s="17">
        <v>0.43624321539329702</v>
      </c>
      <c r="N10" s="17">
        <v>0.193523860619426</v>
      </c>
      <c r="O10" s="17">
        <v>0.27198142149412902</v>
      </c>
      <c r="P10" s="17">
        <v>0.52174924182599003</v>
      </c>
      <c r="Q10" s="17">
        <v>0.29914626342191603</v>
      </c>
      <c r="R10" s="17">
        <v>0.33075355284748198</v>
      </c>
      <c r="S10" s="17">
        <v>0.31167082242803601</v>
      </c>
      <c r="T10" s="17">
        <v>0.44787974110849799</v>
      </c>
      <c r="U10" s="17">
        <v>6.4647486567543599E-2</v>
      </c>
      <c r="V10" s="17">
        <v>0.60180768809023699</v>
      </c>
      <c r="W10" s="17"/>
      <c r="X10" s="17">
        <v>0.31481573351157899</v>
      </c>
      <c r="Y10" s="17">
        <v>0.358275959912077</v>
      </c>
      <c r="Z10" s="17">
        <v>0.43758536704435202</v>
      </c>
      <c r="AA10" s="17" t="s">
        <v>295</v>
      </c>
      <c r="AB10" s="17" t="s">
        <v>295</v>
      </c>
      <c r="AC10" s="17"/>
      <c r="AD10" s="17">
        <v>0.319659095731127</v>
      </c>
    </row>
    <row r="11" spans="2:30" ht="29" x14ac:dyDescent="0.35">
      <c r="B11" s="18" t="s">
        <v>412</v>
      </c>
      <c r="C11" s="17">
        <v>0.31244450540013802</v>
      </c>
      <c r="D11" s="17">
        <v>0.28830220076501101</v>
      </c>
      <c r="E11" s="17">
        <v>0.33150069773417701</v>
      </c>
      <c r="F11" s="17"/>
      <c r="G11" s="17">
        <v>0.32587776166593302</v>
      </c>
      <c r="H11" s="17">
        <v>0.279938326416378</v>
      </c>
      <c r="I11" s="17">
        <v>0.24521724012613799</v>
      </c>
      <c r="J11" s="17"/>
      <c r="K11" s="17">
        <v>0.30243326896489298</v>
      </c>
      <c r="L11" s="17">
        <v>0.38935586281846501</v>
      </c>
      <c r="M11" s="17">
        <v>0.18564118120018999</v>
      </c>
      <c r="N11" s="17">
        <v>0.37313910175090897</v>
      </c>
      <c r="O11" s="17">
        <v>0.277784315917254</v>
      </c>
      <c r="P11" s="17">
        <v>0.29161900896197801</v>
      </c>
      <c r="Q11" s="17">
        <v>0.19286811945507401</v>
      </c>
      <c r="R11" s="17">
        <v>0.51874497929244101</v>
      </c>
      <c r="S11" s="17">
        <v>0.44474295095275601</v>
      </c>
      <c r="T11" s="17">
        <v>0.13359032159590001</v>
      </c>
      <c r="U11" s="17">
        <v>0.42702820714137102</v>
      </c>
      <c r="V11" s="17">
        <v>0.39819231190976301</v>
      </c>
      <c r="W11" s="17"/>
      <c r="X11" s="17">
        <v>0.28980905837415599</v>
      </c>
      <c r="Y11" s="17">
        <v>0.36283496848482</v>
      </c>
      <c r="Z11" s="17">
        <v>0</v>
      </c>
      <c r="AA11" s="17" t="s">
        <v>295</v>
      </c>
      <c r="AB11" s="17" t="s">
        <v>295</v>
      </c>
      <c r="AC11" s="17"/>
      <c r="AD11" s="17">
        <v>0.27935687051719998</v>
      </c>
    </row>
    <row r="12" spans="2:30" x14ac:dyDescent="0.35">
      <c r="B12" s="18" t="s">
        <v>50</v>
      </c>
      <c r="C12" s="19">
        <v>0.11062883775641399</v>
      </c>
      <c r="D12" s="19">
        <v>0.13304699304184101</v>
      </c>
      <c r="E12" s="19">
        <v>8.6678754624327503E-2</v>
      </c>
      <c r="F12" s="19"/>
      <c r="G12" s="19">
        <v>0.106207619810539</v>
      </c>
      <c r="H12" s="19">
        <v>0.17208732962730999</v>
      </c>
      <c r="I12" s="19">
        <v>4.5995282532362597E-2</v>
      </c>
      <c r="J12" s="19"/>
      <c r="K12" s="19">
        <v>0.208502951613139</v>
      </c>
      <c r="L12" s="19">
        <v>0.100580631799101</v>
      </c>
      <c r="M12" s="19">
        <v>9.7826432886891704E-2</v>
      </c>
      <c r="N12" s="19">
        <v>0.193523860619426</v>
      </c>
      <c r="O12" s="19">
        <v>0</v>
      </c>
      <c r="P12" s="19">
        <v>3.8001093823027701E-2</v>
      </c>
      <c r="Q12" s="19">
        <v>0</v>
      </c>
      <c r="R12" s="19">
        <v>7.1582187985076304E-2</v>
      </c>
      <c r="S12" s="19">
        <v>0.124523007099039</v>
      </c>
      <c r="T12" s="19">
        <v>0.15167383408594601</v>
      </c>
      <c r="U12" s="19">
        <v>0.186749590452229</v>
      </c>
      <c r="V12" s="19">
        <v>0</v>
      </c>
      <c r="W12" s="19"/>
      <c r="X12" s="19">
        <v>9.5252774166563095E-2</v>
      </c>
      <c r="Y12" s="19">
        <v>9.2128615189520993E-2</v>
      </c>
      <c r="Z12" s="19">
        <v>0.28071919970007803</v>
      </c>
      <c r="AA12" s="19" t="s">
        <v>295</v>
      </c>
      <c r="AB12" s="19" t="s">
        <v>295</v>
      </c>
      <c r="AC12" s="19"/>
      <c r="AD12" s="19">
        <v>0.107057461796658</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419</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0.12880152286153501</v>
      </c>
      <c r="D9" s="17">
        <v>0.136780959763632</v>
      </c>
      <c r="E9" s="17">
        <v>0.124184553128538</v>
      </c>
      <c r="F9" s="17"/>
      <c r="G9" s="17">
        <v>8.8459349848893906E-2</v>
      </c>
      <c r="H9" s="17">
        <v>0.27322507918518202</v>
      </c>
      <c r="I9" s="17">
        <v>0.25070003322270701</v>
      </c>
      <c r="J9" s="17"/>
      <c r="K9" s="17">
        <v>0.13552801583971</v>
      </c>
      <c r="L9" s="17">
        <v>0.14781541798466999</v>
      </c>
      <c r="M9" s="17">
        <v>0.143719370599447</v>
      </c>
      <c r="N9" s="17">
        <v>0</v>
      </c>
      <c r="O9" s="17">
        <v>8.2134353001485597E-2</v>
      </c>
      <c r="P9" s="17">
        <v>0.15271385672471899</v>
      </c>
      <c r="Q9" s="17">
        <v>0.129518753990987</v>
      </c>
      <c r="R9" s="17">
        <v>7.8919279875000803E-2</v>
      </c>
      <c r="S9" s="17">
        <v>0.135741910277456</v>
      </c>
      <c r="T9" s="17">
        <v>0.19726338365146101</v>
      </c>
      <c r="U9" s="17">
        <v>0.133371630721979</v>
      </c>
      <c r="V9" s="17">
        <v>0.38535236696856801</v>
      </c>
      <c r="W9" s="17"/>
      <c r="X9" s="17">
        <v>0.130931437112182</v>
      </c>
      <c r="Y9" s="17">
        <v>0.15140391933292</v>
      </c>
      <c r="Z9" s="17">
        <v>0</v>
      </c>
      <c r="AA9" s="17" t="s">
        <v>295</v>
      </c>
      <c r="AB9" s="17" t="s">
        <v>295</v>
      </c>
      <c r="AC9" s="17"/>
      <c r="AD9" s="17">
        <v>0.14016600682313801</v>
      </c>
    </row>
    <row r="10" spans="2:30" ht="29" x14ac:dyDescent="0.35">
      <c r="B10" s="18" t="s">
        <v>411</v>
      </c>
      <c r="C10" s="17">
        <v>0.32333404798322701</v>
      </c>
      <c r="D10" s="17">
        <v>0.35690210888440499</v>
      </c>
      <c r="E10" s="17">
        <v>0.28531103956524301</v>
      </c>
      <c r="F10" s="17"/>
      <c r="G10" s="17">
        <v>0.313976700751052</v>
      </c>
      <c r="H10" s="17">
        <v>0.29392507411400298</v>
      </c>
      <c r="I10" s="17">
        <v>0.45913171604684999</v>
      </c>
      <c r="J10" s="17"/>
      <c r="K10" s="17">
        <v>0.26956480126102</v>
      </c>
      <c r="L10" s="17">
        <v>0.35774629238528199</v>
      </c>
      <c r="M10" s="17">
        <v>0.30022712721214201</v>
      </c>
      <c r="N10" s="17">
        <v>0.31889604026924501</v>
      </c>
      <c r="O10" s="17">
        <v>0.65577195953765899</v>
      </c>
      <c r="P10" s="17">
        <v>0.40041202421734501</v>
      </c>
      <c r="Q10" s="17">
        <v>0.25621748491916202</v>
      </c>
      <c r="R10" s="17">
        <v>0.25183427297248101</v>
      </c>
      <c r="S10" s="17">
        <v>0.23626552575396301</v>
      </c>
      <c r="T10" s="17">
        <v>0.40229019154298401</v>
      </c>
      <c r="U10" s="17">
        <v>0.18004976994309399</v>
      </c>
      <c r="V10" s="17">
        <v>0.18173699078809499</v>
      </c>
      <c r="W10" s="17"/>
      <c r="X10" s="17">
        <v>0.31382572460041902</v>
      </c>
      <c r="Y10" s="17">
        <v>0.35356132749747199</v>
      </c>
      <c r="Z10" s="17">
        <v>0.71928080029992203</v>
      </c>
      <c r="AA10" s="17" t="s">
        <v>295</v>
      </c>
      <c r="AB10" s="17" t="s">
        <v>295</v>
      </c>
      <c r="AC10" s="17"/>
      <c r="AD10" s="17">
        <v>0.35573569020183898</v>
      </c>
    </row>
    <row r="11" spans="2:30" ht="29" x14ac:dyDescent="0.35">
      <c r="B11" s="18" t="s">
        <v>412</v>
      </c>
      <c r="C11" s="17">
        <v>0.43489607608680297</v>
      </c>
      <c r="D11" s="17">
        <v>0.39890404927427398</v>
      </c>
      <c r="E11" s="17">
        <v>0.46546639208236301</v>
      </c>
      <c r="F11" s="17"/>
      <c r="G11" s="17">
        <v>0.49069673870703301</v>
      </c>
      <c r="H11" s="17">
        <v>0.26973414194207201</v>
      </c>
      <c r="I11" s="17">
        <v>0.20714481416038699</v>
      </c>
      <c r="J11" s="17"/>
      <c r="K11" s="17">
        <v>0.29559200385608803</v>
      </c>
      <c r="L11" s="17">
        <v>0.49443828963004799</v>
      </c>
      <c r="M11" s="17">
        <v>0.39528840413766703</v>
      </c>
      <c r="N11" s="17">
        <v>0.612952278761147</v>
      </c>
      <c r="O11" s="17">
        <v>0.17995933445937001</v>
      </c>
      <c r="P11" s="17">
        <v>0.37495513274759601</v>
      </c>
      <c r="Q11" s="17">
        <v>0.433834591009016</v>
      </c>
      <c r="R11" s="17">
        <v>0.59766425916744204</v>
      </c>
      <c r="S11" s="17">
        <v>0.50346955686954198</v>
      </c>
      <c r="T11" s="17">
        <v>0.32460950776258202</v>
      </c>
      <c r="U11" s="17">
        <v>0.61785445518049198</v>
      </c>
      <c r="V11" s="17">
        <v>0.43291064224333697</v>
      </c>
      <c r="W11" s="17"/>
      <c r="X11" s="17">
        <v>0.45848009594675798</v>
      </c>
      <c r="Y11" s="17">
        <v>0.36665520650935002</v>
      </c>
      <c r="Z11" s="17">
        <v>0.28071919970007803</v>
      </c>
      <c r="AA11" s="17" t="s">
        <v>295</v>
      </c>
      <c r="AB11" s="17" t="s">
        <v>295</v>
      </c>
      <c r="AC11" s="17"/>
      <c r="AD11" s="17">
        <v>0.38276260897395198</v>
      </c>
    </row>
    <row r="12" spans="2:30" x14ac:dyDescent="0.35">
      <c r="B12" s="18" t="s">
        <v>50</v>
      </c>
      <c r="C12" s="19">
        <v>0.112968353068435</v>
      </c>
      <c r="D12" s="19">
        <v>0.107412882077689</v>
      </c>
      <c r="E12" s="19">
        <v>0.12503801522385599</v>
      </c>
      <c r="F12" s="19"/>
      <c r="G12" s="19">
        <v>0.10686721069302201</v>
      </c>
      <c r="H12" s="19">
        <v>0.16311570475874301</v>
      </c>
      <c r="I12" s="19">
        <v>8.3023436570055398E-2</v>
      </c>
      <c r="J12" s="19"/>
      <c r="K12" s="19">
        <v>0.299315179043182</v>
      </c>
      <c r="L12" s="19">
        <v>0</v>
      </c>
      <c r="M12" s="19">
        <v>0.16076509805074399</v>
      </c>
      <c r="N12" s="19">
        <v>6.8151680969608205E-2</v>
      </c>
      <c r="O12" s="19">
        <v>8.2134353001485597E-2</v>
      </c>
      <c r="P12" s="19">
        <v>7.1918986310340702E-2</v>
      </c>
      <c r="Q12" s="19">
        <v>0.180429170080836</v>
      </c>
      <c r="R12" s="19">
        <v>7.1582187985076304E-2</v>
      </c>
      <c r="S12" s="19">
        <v>0.124523007099039</v>
      </c>
      <c r="T12" s="19">
        <v>7.5836917042973198E-2</v>
      </c>
      <c r="U12" s="19">
        <v>6.8724144154435202E-2</v>
      </c>
      <c r="V12" s="19">
        <v>0</v>
      </c>
      <c r="W12" s="19"/>
      <c r="X12" s="19">
        <v>9.6762742340641403E-2</v>
      </c>
      <c r="Y12" s="19">
        <v>0.128379546660258</v>
      </c>
      <c r="Z12" s="19">
        <v>0</v>
      </c>
      <c r="AA12" s="19" t="s">
        <v>295</v>
      </c>
      <c r="AB12" s="19" t="s">
        <v>295</v>
      </c>
      <c r="AC12" s="19"/>
      <c r="AD12" s="19">
        <v>0.121335694001071</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420</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0.26592580776752101</v>
      </c>
      <c r="D9" s="17">
        <v>0.23286643532968099</v>
      </c>
      <c r="E9" s="17">
        <v>0.30099373923119399</v>
      </c>
      <c r="F9" s="17"/>
      <c r="G9" s="17">
        <v>0.25088729402597099</v>
      </c>
      <c r="H9" s="17">
        <v>0.327610012014103</v>
      </c>
      <c r="I9" s="17">
        <v>0.29795442131447097</v>
      </c>
      <c r="J9" s="17"/>
      <c r="K9" s="17">
        <v>0.29712559562510799</v>
      </c>
      <c r="L9" s="17">
        <v>0.34897668158287098</v>
      </c>
      <c r="M9" s="17">
        <v>0.34491952842512502</v>
      </c>
      <c r="N9" s="17">
        <v>0.17854997877076101</v>
      </c>
      <c r="O9" s="17">
        <v>0.27027492812924597</v>
      </c>
      <c r="P9" s="17">
        <v>0.33765874598519802</v>
      </c>
      <c r="Q9" s="17">
        <v>0.31112269933847297</v>
      </c>
      <c r="R9" s="17">
        <v>0.15783855975000199</v>
      </c>
      <c r="S9" s="17">
        <v>0.17753891983717701</v>
      </c>
      <c r="T9" s="17">
        <v>0.40044642480555498</v>
      </c>
      <c r="U9" s="17">
        <v>5.8775352081400098E-2</v>
      </c>
      <c r="V9" s="17">
        <v>0</v>
      </c>
      <c r="W9" s="17"/>
      <c r="X9" s="17">
        <v>0.31169422730281299</v>
      </c>
      <c r="Y9" s="17">
        <v>0.21145988383598099</v>
      </c>
      <c r="Z9" s="17">
        <v>0.28169543325557</v>
      </c>
      <c r="AA9" s="17" t="s">
        <v>295</v>
      </c>
      <c r="AB9" s="17" t="s">
        <v>295</v>
      </c>
      <c r="AC9" s="17"/>
      <c r="AD9" s="17">
        <v>0.33489917581180301</v>
      </c>
    </row>
    <row r="10" spans="2:30" ht="29" x14ac:dyDescent="0.35">
      <c r="B10" s="18" t="s">
        <v>411</v>
      </c>
      <c r="C10" s="17">
        <v>0.30597338511622502</v>
      </c>
      <c r="D10" s="17">
        <v>0.32219408627912499</v>
      </c>
      <c r="E10" s="17">
        <v>0.28946536230865499</v>
      </c>
      <c r="F10" s="17"/>
      <c r="G10" s="17">
        <v>0.27142434743285798</v>
      </c>
      <c r="H10" s="17">
        <v>0.39530327157113998</v>
      </c>
      <c r="I10" s="17">
        <v>0.46908650082314501</v>
      </c>
      <c r="J10" s="17"/>
      <c r="K10" s="17">
        <v>0.22852982668782701</v>
      </c>
      <c r="L10" s="17">
        <v>0.238672666945491</v>
      </c>
      <c r="M10" s="17">
        <v>0.31652907196993202</v>
      </c>
      <c r="N10" s="17">
        <v>0.329827222558643</v>
      </c>
      <c r="O10" s="17">
        <v>0.369806402952014</v>
      </c>
      <c r="P10" s="17">
        <v>0.363537995272319</v>
      </c>
      <c r="Q10" s="17">
        <v>0.259037507981973</v>
      </c>
      <c r="R10" s="17">
        <v>0.22942074773507801</v>
      </c>
      <c r="S10" s="17">
        <v>0.25319512211102901</v>
      </c>
      <c r="T10" s="17">
        <v>0.390126336555572</v>
      </c>
      <c r="U10" s="17">
        <v>0.19107277240975401</v>
      </c>
      <c r="V10" s="17">
        <v>0.81826300921190498</v>
      </c>
      <c r="W10" s="17"/>
      <c r="X10" s="17">
        <v>0.23937196458571</v>
      </c>
      <c r="Y10" s="17">
        <v>0.36580909361045499</v>
      </c>
      <c r="Z10" s="17">
        <v>0.71830456674443</v>
      </c>
      <c r="AA10" s="17" t="s">
        <v>295</v>
      </c>
      <c r="AB10" s="17" t="s">
        <v>295</v>
      </c>
      <c r="AC10" s="17"/>
      <c r="AD10" s="17">
        <v>0.269246043428646</v>
      </c>
    </row>
    <row r="11" spans="2:30" ht="29" x14ac:dyDescent="0.35">
      <c r="B11" s="18" t="s">
        <v>412</v>
      </c>
      <c r="C11" s="17">
        <v>0.33741830444534898</v>
      </c>
      <c r="D11" s="17">
        <v>0.33880843609965</v>
      </c>
      <c r="E11" s="17">
        <v>0.33473127535596497</v>
      </c>
      <c r="F11" s="17"/>
      <c r="G11" s="17">
        <v>0.39958850200067902</v>
      </c>
      <c r="H11" s="17">
        <v>9.0543801020662396E-2</v>
      </c>
      <c r="I11" s="17">
        <v>0.191110527122163</v>
      </c>
      <c r="J11" s="17"/>
      <c r="K11" s="17">
        <v>0.30403250416105498</v>
      </c>
      <c r="L11" s="17">
        <v>0.306243690409785</v>
      </c>
      <c r="M11" s="17">
        <v>0.20686508684694899</v>
      </c>
      <c r="N11" s="17">
        <v>0.30903012034056798</v>
      </c>
      <c r="O11" s="17">
        <v>0.35991866891874003</v>
      </c>
      <c r="P11" s="17">
        <v>0.26080216491945601</v>
      </c>
      <c r="Q11" s="17">
        <v>0.37329728953591002</v>
      </c>
      <c r="R11" s="17">
        <v>0.61274069251492103</v>
      </c>
      <c r="S11" s="17">
        <v>0.50346955686954198</v>
      </c>
      <c r="T11" s="17">
        <v>0.209427238638873</v>
      </c>
      <c r="U11" s="17">
        <v>0.61678024478686699</v>
      </c>
      <c r="V11" s="17">
        <v>0.18173699078809499</v>
      </c>
      <c r="W11" s="17"/>
      <c r="X11" s="17">
        <v>0.36423749964884999</v>
      </c>
      <c r="Y11" s="17">
        <v>0.34757300682605502</v>
      </c>
      <c r="Z11" s="17">
        <v>0</v>
      </c>
      <c r="AA11" s="17" t="s">
        <v>295</v>
      </c>
      <c r="AB11" s="17" t="s">
        <v>295</v>
      </c>
      <c r="AC11" s="17"/>
      <c r="AD11" s="17">
        <v>0.28787058374132801</v>
      </c>
    </row>
    <row r="12" spans="2:30" x14ac:dyDescent="0.35">
      <c r="B12" s="18" t="s">
        <v>50</v>
      </c>
      <c r="C12" s="19">
        <v>9.0682502670904705E-2</v>
      </c>
      <c r="D12" s="19">
        <v>0.10613104229154401</v>
      </c>
      <c r="E12" s="19">
        <v>7.4809623104185499E-2</v>
      </c>
      <c r="F12" s="19"/>
      <c r="G12" s="19">
        <v>7.8099856540491897E-2</v>
      </c>
      <c r="H12" s="19">
        <v>0.18654291539409401</v>
      </c>
      <c r="I12" s="19">
        <v>4.18485507402208E-2</v>
      </c>
      <c r="J12" s="19"/>
      <c r="K12" s="19">
        <v>0.17031207352601099</v>
      </c>
      <c r="L12" s="19">
        <v>0.106106961061852</v>
      </c>
      <c r="M12" s="19">
        <v>0.131686312757994</v>
      </c>
      <c r="N12" s="19">
        <v>0.18259267833002801</v>
      </c>
      <c r="O12" s="19">
        <v>0</v>
      </c>
      <c r="P12" s="19">
        <v>3.8001093823027701E-2</v>
      </c>
      <c r="Q12" s="19">
        <v>5.65425031436433E-2</v>
      </c>
      <c r="R12" s="19">
        <v>0</v>
      </c>
      <c r="S12" s="19">
        <v>6.5796401182252703E-2</v>
      </c>
      <c r="T12" s="19">
        <v>0</v>
      </c>
      <c r="U12" s="19">
        <v>0.133371630721979</v>
      </c>
      <c r="V12" s="19">
        <v>0</v>
      </c>
      <c r="W12" s="19"/>
      <c r="X12" s="19">
        <v>8.4696308462626907E-2</v>
      </c>
      <c r="Y12" s="19">
        <v>7.5158015727508298E-2</v>
      </c>
      <c r="Z12" s="19">
        <v>0</v>
      </c>
      <c r="AA12" s="19" t="s">
        <v>295</v>
      </c>
      <c r="AB12" s="19" t="s">
        <v>295</v>
      </c>
      <c r="AC12" s="19"/>
      <c r="AD12" s="19">
        <v>0.107984197018222</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D17"/>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421</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215</v>
      </c>
      <c r="D7" s="10">
        <v>109</v>
      </c>
      <c r="E7" s="10">
        <v>102</v>
      </c>
      <c r="F7" s="10"/>
      <c r="G7" s="10">
        <v>162</v>
      </c>
      <c r="H7" s="10">
        <v>33</v>
      </c>
      <c r="I7" s="10">
        <v>20</v>
      </c>
      <c r="J7" s="10"/>
      <c r="K7" s="10">
        <v>30</v>
      </c>
      <c r="L7" s="10">
        <v>20</v>
      </c>
      <c r="M7" s="10">
        <v>31</v>
      </c>
      <c r="N7" s="10">
        <v>16</v>
      </c>
      <c r="O7" s="10">
        <v>11</v>
      </c>
      <c r="P7" s="10">
        <v>27</v>
      </c>
      <c r="Q7" s="10">
        <v>16</v>
      </c>
      <c r="R7" s="10">
        <v>12</v>
      </c>
      <c r="S7" s="10">
        <v>16</v>
      </c>
      <c r="T7" s="10">
        <v>15</v>
      </c>
      <c r="U7" s="10">
        <v>16</v>
      </c>
      <c r="V7" s="10">
        <v>5</v>
      </c>
      <c r="W7" s="10"/>
      <c r="X7" s="10">
        <v>123</v>
      </c>
      <c r="Y7" s="10">
        <v>77</v>
      </c>
      <c r="Z7" s="10">
        <v>3</v>
      </c>
      <c r="AA7" s="10" t="s">
        <v>294</v>
      </c>
      <c r="AB7" s="10" t="s">
        <v>294</v>
      </c>
      <c r="AC7" s="10"/>
      <c r="AD7" s="10">
        <v>133</v>
      </c>
    </row>
    <row r="8" spans="2:30" ht="30" customHeight="1" x14ac:dyDescent="0.35">
      <c r="B8" s="11" t="s">
        <v>19</v>
      </c>
      <c r="C8" s="11">
        <v>225</v>
      </c>
      <c r="D8" s="11">
        <v>124</v>
      </c>
      <c r="E8" s="11">
        <v>97</v>
      </c>
      <c r="F8" s="11"/>
      <c r="G8" s="11">
        <v>174</v>
      </c>
      <c r="H8" s="11">
        <v>33</v>
      </c>
      <c r="I8" s="11">
        <v>19</v>
      </c>
      <c r="J8" s="11"/>
      <c r="K8" s="11">
        <v>26</v>
      </c>
      <c r="L8" s="11">
        <v>21</v>
      </c>
      <c r="M8" s="11">
        <v>29</v>
      </c>
      <c r="N8" s="11">
        <v>26</v>
      </c>
      <c r="O8" s="11">
        <v>14</v>
      </c>
      <c r="P8" s="11">
        <v>26</v>
      </c>
      <c r="Q8" s="11">
        <v>17</v>
      </c>
      <c r="R8" s="11">
        <v>11</v>
      </c>
      <c r="S8" s="11">
        <v>15</v>
      </c>
      <c r="T8" s="11">
        <v>17</v>
      </c>
      <c r="U8" s="11">
        <v>16</v>
      </c>
      <c r="V8" s="11">
        <v>6</v>
      </c>
      <c r="W8" s="11"/>
      <c r="X8" s="11">
        <v>133</v>
      </c>
      <c r="Y8" s="11">
        <v>77</v>
      </c>
      <c r="Z8" s="11">
        <v>3</v>
      </c>
      <c r="AA8" s="11" t="s">
        <v>294</v>
      </c>
      <c r="AB8" s="11" t="s">
        <v>294</v>
      </c>
      <c r="AC8" s="11"/>
      <c r="AD8" s="11">
        <v>138</v>
      </c>
    </row>
    <row r="9" spans="2:30" ht="29" x14ac:dyDescent="0.35">
      <c r="B9" s="18" t="s">
        <v>410</v>
      </c>
      <c r="C9" s="17">
        <v>0.28091368980562198</v>
      </c>
      <c r="D9" s="17">
        <v>0.26162836182814703</v>
      </c>
      <c r="E9" s="17">
        <v>0.30889954165730399</v>
      </c>
      <c r="F9" s="17"/>
      <c r="G9" s="17">
        <v>0.28817556057149901</v>
      </c>
      <c r="H9" s="17">
        <v>0.22120585200940299</v>
      </c>
      <c r="I9" s="17">
        <v>0.31658985721896099</v>
      </c>
      <c r="J9" s="17"/>
      <c r="K9" s="17">
        <v>0.28706393463590801</v>
      </c>
      <c r="L9" s="17">
        <v>0.36231884961216498</v>
      </c>
      <c r="M9" s="17">
        <v>0.34269110407361603</v>
      </c>
      <c r="N9" s="17">
        <v>0.23981317701023799</v>
      </c>
      <c r="O9" s="17">
        <v>0.352409281130732</v>
      </c>
      <c r="P9" s="17">
        <v>0.34174194732091201</v>
      </c>
      <c r="Q9" s="17">
        <v>0.25340542092817903</v>
      </c>
      <c r="R9" s="17">
        <v>0.17291499309748001</v>
      </c>
      <c r="S9" s="17">
        <v>0.18900872861537299</v>
      </c>
      <c r="T9" s="17">
        <v>0.26685610320965503</v>
      </c>
      <c r="U9" s="17">
        <v>0.12642528584220999</v>
      </c>
      <c r="V9" s="17">
        <v>0.39819231190976301</v>
      </c>
      <c r="W9" s="17"/>
      <c r="X9" s="17">
        <v>0.29543604342143698</v>
      </c>
      <c r="Y9" s="17">
        <v>0.24826547016230499</v>
      </c>
      <c r="Z9" s="17">
        <v>0.56241463295564798</v>
      </c>
      <c r="AA9" s="17" t="s">
        <v>295</v>
      </c>
      <c r="AB9" s="17" t="s">
        <v>295</v>
      </c>
      <c r="AC9" s="17"/>
      <c r="AD9" s="17">
        <v>0.33078979274813503</v>
      </c>
    </row>
    <row r="10" spans="2:30" ht="29" x14ac:dyDescent="0.35">
      <c r="B10" s="18" t="s">
        <v>411</v>
      </c>
      <c r="C10" s="17">
        <v>0.31094928888920997</v>
      </c>
      <c r="D10" s="17">
        <v>0.313241072850649</v>
      </c>
      <c r="E10" s="17">
        <v>0.31254312497755299</v>
      </c>
      <c r="F10" s="17"/>
      <c r="G10" s="17">
        <v>0.30329705827287401</v>
      </c>
      <c r="H10" s="17">
        <v>0.35295142118860301</v>
      </c>
      <c r="I10" s="17">
        <v>0.30910412958643302</v>
      </c>
      <c r="J10" s="17"/>
      <c r="K10" s="17">
        <v>0.34368110713655597</v>
      </c>
      <c r="L10" s="17">
        <v>0.39938398709369899</v>
      </c>
      <c r="M10" s="17">
        <v>0.33288647058367199</v>
      </c>
      <c r="N10" s="17">
        <v>0.32578452299937499</v>
      </c>
      <c r="O10" s="17">
        <v>0.17995933445937001</v>
      </c>
      <c r="P10" s="17">
        <v>0.37157663847251099</v>
      </c>
      <c r="Q10" s="17">
        <v>0.24941062259871699</v>
      </c>
      <c r="R10" s="17">
        <v>0.23675783962500199</v>
      </c>
      <c r="S10" s="17">
        <v>0.230506410154415</v>
      </c>
      <c r="T10" s="17">
        <v>0.43429480982355201</v>
      </c>
      <c r="U10" s="17">
        <v>0.202095774876414</v>
      </c>
      <c r="V10" s="17">
        <v>0.18173699078809499</v>
      </c>
      <c r="W10" s="17"/>
      <c r="X10" s="17">
        <v>0.322581000397337</v>
      </c>
      <c r="Y10" s="17">
        <v>0.31227138369583102</v>
      </c>
      <c r="Z10" s="17">
        <v>0.43758536704435202</v>
      </c>
      <c r="AA10" s="17" t="s">
        <v>295</v>
      </c>
      <c r="AB10" s="17" t="s">
        <v>295</v>
      </c>
      <c r="AC10" s="17"/>
      <c r="AD10" s="17">
        <v>0.28439785837769699</v>
      </c>
    </row>
    <row r="11" spans="2:30" ht="29" x14ac:dyDescent="0.35">
      <c r="B11" s="18" t="s">
        <v>412</v>
      </c>
      <c r="C11" s="17">
        <v>0.31212729508261899</v>
      </c>
      <c r="D11" s="17">
        <v>0.30781515056901398</v>
      </c>
      <c r="E11" s="17">
        <v>0.30570814282992298</v>
      </c>
      <c r="F11" s="17"/>
      <c r="G11" s="17">
        <v>0.30548922860609301</v>
      </c>
      <c r="H11" s="17">
        <v>0.33815801632815201</v>
      </c>
      <c r="I11" s="17">
        <v>0.32831073066224298</v>
      </c>
      <c r="J11" s="17"/>
      <c r="K11" s="17">
        <v>0.29899882425691598</v>
      </c>
      <c r="L11" s="17">
        <v>0.19239165279579101</v>
      </c>
      <c r="M11" s="17">
        <v>0.25357342667691801</v>
      </c>
      <c r="N11" s="17">
        <v>0.24087843937096001</v>
      </c>
      <c r="O11" s="17">
        <v>0.38549703140841302</v>
      </c>
      <c r="P11" s="17">
        <v>0.24868032038354901</v>
      </c>
      <c r="Q11" s="17">
        <v>0.42983979267955402</v>
      </c>
      <c r="R11" s="17">
        <v>0.51874497929244101</v>
      </c>
      <c r="S11" s="17">
        <v>0.45181274621822198</v>
      </c>
      <c r="T11" s="17">
        <v>0.14717525288084701</v>
      </c>
      <c r="U11" s="17">
        <v>0.48472934882914698</v>
      </c>
      <c r="V11" s="17">
        <v>0.42007069730214203</v>
      </c>
      <c r="W11" s="17"/>
      <c r="X11" s="17">
        <v>0.306328191082961</v>
      </c>
      <c r="Y11" s="17">
        <v>0.34616365693546902</v>
      </c>
      <c r="Z11" s="17">
        <v>0</v>
      </c>
      <c r="AA11" s="17" t="s">
        <v>295</v>
      </c>
      <c r="AB11" s="17" t="s">
        <v>295</v>
      </c>
      <c r="AC11" s="17"/>
      <c r="AD11" s="17">
        <v>0.28162180748707799</v>
      </c>
    </row>
    <row r="12" spans="2:30" x14ac:dyDescent="0.35">
      <c r="B12" s="18" t="s">
        <v>50</v>
      </c>
      <c r="C12" s="19">
        <v>9.60097262225489E-2</v>
      </c>
      <c r="D12" s="19">
        <v>0.11731541475219</v>
      </c>
      <c r="E12" s="19">
        <v>7.2849190535219904E-2</v>
      </c>
      <c r="F12" s="19"/>
      <c r="G12" s="19">
        <v>0.103038152549534</v>
      </c>
      <c r="H12" s="19">
        <v>8.7684710473842395E-2</v>
      </c>
      <c r="I12" s="19">
        <v>4.5995282532362597E-2</v>
      </c>
      <c r="J12" s="19"/>
      <c r="K12" s="19">
        <v>7.02561339706195E-2</v>
      </c>
      <c r="L12" s="19">
        <v>4.5905510498345001E-2</v>
      </c>
      <c r="M12" s="19">
        <v>7.0848998665793694E-2</v>
      </c>
      <c r="N12" s="19">
        <v>0.193523860619426</v>
      </c>
      <c r="O12" s="19">
        <v>8.2134353001485597E-2</v>
      </c>
      <c r="P12" s="19">
        <v>3.8001093823027701E-2</v>
      </c>
      <c r="Q12" s="19">
        <v>6.73441637935496E-2</v>
      </c>
      <c r="R12" s="19">
        <v>7.1582187985076304E-2</v>
      </c>
      <c r="S12" s="19">
        <v>0.12867211501199</v>
      </c>
      <c r="T12" s="19">
        <v>0.15167383408594601</v>
      </c>
      <c r="U12" s="19">
        <v>0.186749590452229</v>
      </c>
      <c r="V12" s="19">
        <v>0</v>
      </c>
      <c r="W12" s="19"/>
      <c r="X12" s="19">
        <v>7.5654765098265297E-2</v>
      </c>
      <c r="Y12" s="19">
        <v>9.3299489206394901E-2</v>
      </c>
      <c r="Z12" s="19">
        <v>0</v>
      </c>
      <c r="AA12" s="19" t="s">
        <v>295</v>
      </c>
      <c r="AB12" s="19" t="s">
        <v>295</v>
      </c>
      <c r="AC12" s="19"/>
      <c r="AD12" s="19">
        <v>0.103190541387089</v>
      </c>
    </row>
    <row r="13" spans="2:30" x14ac:dyDescent="0.35">
      <c r="B13" s="16" t="s">
        <v>297</v>
      </c>
    </row>
    <row r="14" spans="2:30" x14ac:dyDescent="0.35">
      <c r="B14" t="s">
        <v>53</v>
      </c>
    </row>
    <row r="15" spans="2:30" x14ac:dyDescent="0.35">
      <c r="B15" t="s">
        <v>54</v>
      </c>
    </row>
    <row r="17" spans="2:2" x14ac:dyDescent="0.35">
      <c r="B17"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D16"/>
  <sheetViews>
    <sheetView showGridLines="0" workbookViewId="0">
      <pane xSplit="2" topLeftCell="C1" activePane="topRight" state="frozen"/>
      <selection pane="topRight"/>
    </sheetView>
  </sheetViews>
  <sheetFormatPr defaultColWidth="11.453125" defaultRowHeight="14.5" x14ac:dyDescent="0.35"/>
  <cols>
    <col min="2" max="2" width="25.7265625" customWidth="1"/>
    <col min="3" max="5" width="10.7265625" customWidth="1"/>
    <col min="6" max="6" width="2.1796875" customWidth="1"/>
    <col min="7" max="9" width="10.7265625" customWidth="1"/>
    <col min="10" max="10" width="2.1796875" customWidth="1"/>
    <col min="11" max="22" width="10.7265625" customWidth="1"/>
    <col min="23" max="23" width="2.1796875" customWidth="1"/>
    <col min="24" max="28" width="10.7265625" customWidth="1"/>
    <col min="29" max="29" width="2.1796875" customWidth="1"/>
    <col min="30" max="30" width="10.7265625" customWidth="1"/>
    <col min="31" max="31" width="2.1796875" customWidth="1"/>
  </cols>
  <sheetData>
    <row r="2" spans="2:30" ht="40" customHeight="1" x14ac:dyDescent="0.35">
      <c r="D2" s="33" t="s">
        <v>173</v>
      </c>
      <c r="E2" s="29"/>
      <c r="F2" s="29"/>
      <c r="G2" s="29"/>
      <c r="H2" s="29"/>
      <c r="I2" s="29"/>
      <c r="J2" s="29"/>
      <c r="K2" s="29"/>
      <c r="L2" s="29"/>
      <c r="M2" s="29"/>
      <c r="N2" s="29"/>
      <c r="O2" s="29"/>
      <c r="P2" s="29"/>
      <c r="Q2" s="29"/>
      <c r="R2" s="29"/>
      <c r="S2" s="29"/>
      <c r="T2" s="29"/>
      <c r="U2" s="29"/>
      <c r="V2" s="29"/>
      <c r="W2" s="29"/>
      <c r="X2" s="29"/>
      <c r="Y2" s="29"/>
      <c r="Z2" s="29"/>
      <c r="AA2" s="29"/>
    </row>
    <row r="5" spans="2:30" ht="30" customHeight="1" x14ac:dyDescent="0.35">
      <c r="B5" s="15"/>
      <c r="C5" s="15"/>
      <c r="D5" s="32" t="s">
        <v>41</v>
      </c>
      <c r="E5" s="32"/>
      <c r="F5" s="15"/>
      <c r="G5" s="32" t="s">
        <v>42</v>
      </c>
      <c r="H5" s="32"/>
      <c r="I5" s="32"/>
      <c r="J5" s="15"/>
      <c r="K5" s="32" t="s">
        <v>43</v>
      </c>
      <c r="L5" s="32"/>
      <c r="M5" s="32"/>
      <c r="N5" s="32"/>
      <c r="O5" s="32"/>
      <c r="P5" s="32"/>
      <c r="Q5" s="32"/>
      <c r="R5" s="32"/>
      <c r="S5" s="32"/>
      <c r="T5" s="32"/>
      <c r="U5" s="32"/>
      <c r="V5" s="32"/>
      <c r="W5" s="15"/>
      <c r="X5" s="32" t="s">
        <v>44</v>
      </c>
      <c r="Y5" s="32"/>
      <c r="Z5" s="32"/>
      <c r="AA5" s="32"/>
      <c r="AB5" s="32"/>
      <c r="AC5" s="15"/>
      <c r="AD5" s="32" t="s">
        <v>40</v>
      </c>
    </row>
    <row r="6" spans="2:30" ht="72.5" x14ac:dyDescent="0.35">
      <c r="B6" t="s">
        <v>14</v>
      </c>
      <c r="C6" s="9" t="s">
        <v>15</v>
      </c>
      <c r="D6" s="12" t="s">
        <v>16</v>
      </c>
      <c r="E6" s="12" t="s">
        <v>17</v>
      </c>
      <c r="G6" s="12" t="s">
        <v>20</v>
      </c>
      <c r="H6" s="12" t="s">
        <v>21</v>
      </c>
      <c r="I6" s="12" t="s">
        <v>22</v>
      </c>
      <c r="K6" s="12" t="s">
        <v>23</v>
      </c>
      <c r="L6" s="12" t="s">
        <v>24</v>
      </c>
      <c r="M6" s="12" t="s">
        <v>25</v>
      </c>
      <c r="N6" s="12" t="s">
        <v>26</v>
      </c>
      <c r="O6" s="12" t="s">
        <v>27</v>
      </c>
      <c r="P6" s="12" t="s">
        <v>28</v>
      </c>
      <c r="Q6" s="12" t="s">
        <v>29</v>
      </c>
      <c r="R6" s="12" t="s">
        <v>30</v>
      </c>
      <c r="S6" s="12" t="s">
        <v>31</v>
      </c>
      <c r="T6" s="12" t="s">
        <v>32</v>
      </c>
      <c r="U6" s="12" t="s">
        <v>33</v>
      </c>
      <c r="V6" s="12" t="s">
        <v>34</v>
      </c>
      <c r="X6" s="12" t="s">
        <v>35</v>
      </c>
      <c r="Y6" s="12" t="s">
        <v>36</v>
      </c>
      <c r="Z6" s="12" t="s">
        <v>37</v>
      </c>
      <c r="AA6" s="12" t="s">
        <v>38</v>
      </c>
      <c r="AB6" s="12" t="s">
        <v>39</v>
      </c>
      <c r="AD6" s="12" t="s">
        <v>40</v>
      </c>
    </row>
    <row r="7" spans="2:30" ht="30" customHeight="1" x14ac:dyDescent="0.35">
      <c r="B7" s="10" t="s">
        <v>18</v>
      </c>
      <c r="C7" s="10">
        <v>1003</v>
      </c>
      <c r="D7" s="10">
        <v>465</v>
      </c>
      <c r="E7" s="10">
        <v>527</v>
      </c>
      <c r="F7" s="10"/>
      <c r="G7" s="10">
        <v>297</v>
      </c>
      <c r="H7" s="10">
        <v>340</v>
      </c>
      <c r="I7" s="10">
        <v>366</v>
      </c>
      <c r="J7" s="10"/>
      <c r="K7" s="10">
        <v>160</v>
      </c>
      <c r="L7" s="10">
        <v>130</v>
      </c>
      <c r="M7" s="10">
        <v>94</v>
      </c>
      <c r="N7" s="10">
        <v>57</v>
      </c>
      <c r="O7" s="10">
        <v>65</v>
      </c>
      <c r="P7" s="10">
        <v>101</v>
      </c>
      <c r="Q7" s="10">
        <v>89</v>
      </c>
      <c r="R7" s="10">
        <v>43</v>
      </c>
      <c r="S7" s="10">
        <v>121</v>
      </c>
      <c r="T7" s="10">
        <v>69</v>
      </c>
      <c r="U7" s="10">
        <v>48</v>
      </c>
      <c r="V7" s="10">
        <v>26</v>
      </c>
      <c r="W7" s="10"/>
      <c r="X7" s="10">
        <v>219</v>
      </c>
      <c r="Y7" s="10">
        <v>508</v>
      </c>
      <c r="Z7" s="10">
        <v>192</v>
      </c>
      <c r="AA7" s="10">
        <v>48</v>
      </c>
      <c r="AB7" s="10">
        <v>6</v>
      </c>
      <c r="AC7" s="10"/>
      <c r="AD7" s="10">
        <v>678</v>
      </c>
    </row>
    <row r="8" spans="2:30" ht="30" customHeight="1" x14ac:dyDescent="0.35">
      <c r="B8" s="11" t="s">
        <v>19</v>
      </c>
      <c r="C8" s="11">
        <v>1003</v>
      </c>
      <c r="D8" s="11">
        <v>511</v>
      </c>
      <c r="E8" s="11">
        <v>481</v>
      </c>
      <c r="F8" s="11"/>
      <c r="G8" s="11">
        <v>314</v>
      </c>
      <c r="H8" s="11">
        <v>331</v>
      </c>
      <c r="I8" s="11">
        <v>358</v>
      </c>
      <c r="J8" s="11"/>
      <c r="K8" s="11">
        <v>138</v>
      </c>
      <c r="L8" s="11">
        <v>132</v>
      </c>
      <c r="M8" s="11">
        <v>83</v>
      </c>
      <c r="N8" s="11">
        <v>87</v>
      </c>
      <c r="O8" s="11">
        <v>76</v>
      </c>
      <c r="P8" s="11">
        <v>92</v>
      </c>
      <c r="Q8" s="11">
        <v>86</v>
      </c>
      <c r="R8" s="11">
        <v>40</v>
      </c>
      <c r="S8" s="11">
        <v>113</v>
      </c>
      <c r="T8" s="11">
        <v>80</v>
      </c>
      <c r="U8" s="11">
        <v>47</v>
      </c>
      <c r="V8" s="11">
        <v>29</v>
      </c>
      <c r="W8" s="11"/>
      <c r="X8" s="11">
        <v>227</v>
      </c>
      <c r="Y8" s="11">
        <v>505</v>
      </c>
      <c r="Z8" s="11">
        <v>185</v>
      </c>
      <c r="AA8" s="11">
        <v>48</v>
      </c>
      <c r="AB8" s="11">
        <v>6</v>
      </c>
      <c r="AC8" s="11"/>
      <c r="AD8" s="11">
        <v>675</v>
      </c>
    </row>
    <row r="9" spans="2:30" ht="43.5" x14ac:dyDescent="0.35">
      <c r="B9" s="18" t="s">
        <v>422</v>
      </c>
      <c r="C9" s="17">
        <v>0.51957821129599402</v>
      </c>
      <c r="D9" s="17">
        <v>0.50001481445271001</v>
      </c>
      <c r="E9" s="17">
        <v>0.54459682704636803</v>
      </c>
      <c r="F9" s="17"/>
      <c r="G9" s="17">
        <v>0.46232045118964898</v>
      </c>
      <c r="H9" s="17">
        <v>0.50813286176061401</v>
      </c>
      <c r="I9" s="17">
        <v>0.58042222937576504</v>
      </c>
      <c r="J9" s="17"/>
      <c r="K9" s="17">
        <v>0.51567455937625695</v>
      </c>
      <c r="L9" s="17">
        <v>0.51483453922945999</v>
      </c>
      <c r="M9" s="17">
        <v>0.60151281910952703</v>
      </c>
      <c r="N9" s="17">
        <v>0.47509636264549898</v>
      </c>
      <c r="O9" s="17">
        <v>0.40387825266614902</v>
      </c>
      <c r="P9" s="17">
        <v>0.54648255933895495</v>
      </c>
      <c r="Q9" s="17">
        <v>0.48456311334340102</v>
      </c>
      <c r="R9" s="17">
        <v>0.67076351455366501</v>
      </c>
      <c r="S9" s="17">
        <v>0.46061134975365797</v>
      </c>
      <c r="T9" s="17">
        <v>0.564625742282714</v>
      </c>
      <c r="U9" s="17">
        <v>0.68479109073391098</v>
      </c>
      <c r="V9" s="17">
        <v>0.40959709864330501</v>
      </c>
      <c r="W9" s="17"/>
      <c r="X9" s="17">
        <v>0.46378345600752102</v>
      </c>
      <c r="Y9" s="17">
        <v>0.52299552220003798</v>
      </c>
      <c r="Z9" s="17">
        <v>0.59016699194304001</v>
      </c>
      <c r="AA9" s="17">
        <v>0.52070971776800601</v>
      </c>
      <c r="AB9" s="17">
        <v>0.52607576181858695</v>
      </c>
      <c r="AC9" s="17"/>
      <c r="AD9" s="17">
        <v>0.52313679737583596</v>
      </c>
    </row>
    <row r="10" spans="2:30" ht="43.5" x14ac:dyDescent="0.35">
      <c r="B10" s="18" t="s">
        <v>423</v>
      </c>
      <c r="C10" s="17">
        <v>0.33188876253612898</v>
      </c>
      <c r="D10" s="17">
        <v>0.35522765081723501</v>
      </c>
      <c r="E10" s="17">
        <v>0.30129976742110298</v>
      </c>
      <c r="F10" s="17"/>
      <c r="G10" s="17">
        <v>0.38388491525826302</v>
      </c>
      <c r="H10" s="17">
        <v>0.34891000492886298</v>
      </c>
      <c r="I10" s="17">
        <v>0.27051151101408299</v>
      </c>
      <c r="J10" s="17"/>
      <c r="K10" s="17">
        <v>0.34450369969525202</v>
      </c>
      <c r="L10" s="17">
        <v>0.25901436331442401</v>
      </c>
      <c r="M10" s="17">
        <v>0.29160789621427102</v>
      </c>
      <c r="N10" s="17">
        <v>0.29520574287568202</v>
      </c>
      <c r="O10" s="17">
        <v>0.47603605915146902</v>
      </c>
      <c r="P10" s="17">
        <v>0.28625380372682802</v>
      </c>
      <c r="Q10" s="17">
        <v>0.379711858381167</v>
      </c>
      <c r="R10" s="17">
        <v>0.24253269982952699</v>
      </c>
      <c r="S10" s="17">
        <v>0.42413594859089399</v>
      </c>
      <c r="T10" s="17">
        <v>0.35054797830032602</v>
      </c>
      <c r="U10" s="17">
        <v>0.268678869094851</v>
      </c>
      <c r="V10" s="17">
        <v>0.26886005992151402</v>
      </c>
      <c r="W10" s="17"/>
      <c r="X10" s="17">
        <v>0.38097743568604397</v>
      </c>
      <c r="Y10" s="17">
        <v>0.33016668413242101</v>
      </c>
      <c r="Z10" s="17">
        <v>0.28746194901403699</v>
      </c>
      <c r="AA10" s="17">
        <v>0.33008489821797798</v>
      </c>
      <c r="AB10" s="17">
        <v>0.141321009383095</v>
      </c>
      <c r="AC10" s="17"/>
      <c r="AD10" s="17">
        <v>0.34914711624450601</v>
      </c>
    </row>
    <row r="11" spans="2:30" x14ac:dyDescent="0.35">
      <c r="B11" s="18" t="s">
        <v>50</v>
      </c>
      <c r="C11" s="19">
        <v>0.148533026167877</v>
      </c>
      <c r="D11" s="19">
        <v>0.14475753473005501</v>
      </c>
      <c r="E11" s="19">
        <v>0.15410340553252899</v>
      </c>
      <c r="F11" s="19"/>
      <c r="G11" s="19">
        <v>0.153794633552087</v>
      </c>
      <c r="H11" s="19">
        <v>0.14295713331052301</v>
      </c>
      <c r="I11" s="19">
        <v>0.14906625961015199</v>
      </c>
      <c r="J11" s="19"/>
      <c r="K11" s="19">
        <v>0.13982174092849101</v>
      </c>
      <c r="L11" s="19">
        <v>0.226151097456116</v>
      </c>
      <c r="M11" s="19">
        <v>0.106879284676202</v>
      </c>
      <c r="N11" s="19">
        <v>0.229697894478819</v>
      </c>
      <c r="O11" s="19">
        <v>0.12008568818238199</v>
      </c>
      <c r="P11" s="19">
        <v>0.167263636934217</v>
      </c>
      <c r="Q11" s="19">
        <v>0.13572502827543201</v>
      </c>
      <c r="R11" s="19">
        <v>8.6703785616807902E-2</v>
      </c>
      <c r="S11" s="19">
        <v>0.115252701655447</v>
      </c>
      <c r="T11" s="19">
        <v>8.4826279416960498E-2</v>
      </c>
      <c r="U11" s="19">
        <v>4.6530040171238303E-2</v>
      </c>
      <c r="V11" s="19">
        <v>0.32154284143518103</v>
      </c>
      <c r="W11" s="19"/>
      <c r="X11" s="19">
        <v>0.155239108306436</v>
      </c>
      <c r="Y11" s="19">
        <v>0.14683779366754099</v>
      </c>
      <c r="Z11" s="19">
        <v>0.122371059042923</v>
      </c>
      <c r="AA11" s="19">
        <v>0.14920538401401501</v>
      </c>
      <c r="AB11" s="19">
        <v>0.332603228798318</v>
      </c>
      <c r="AC11" s="19"/>
      <c r="AD11" s="19">
        <v>0.12771608637965801</v>
      </c>
    </row>
    <row r="12" spans="2:30" x14ac:dyDescent="0.35">
      <c r="B12" s="16"/>
    </row>
    <row r="13" spans="2:30" x14ac:dyDescent="0.35">
      <c r="B13" t="s">
        <v>53</v>
      </c>
    </row>
    <row r="14" spans="2:30" x14ac:dyDescent="0.35">
      <c r="B14" t="s">
        <v>54</v>
      </c>
    </row>
    <row r="16" spans="2:30" x14ac:dyDescent="0.35">
      <c r="B16" s="8" t="str">
        <f>HYPERLINK("#'Contents'!A1", "Return to Contents")</f>
        <v>Return to Contents</v>
      </c>
    </row>
  </sheetData>
  <mergeCells count="6">
    <mergeCell ref="AD5"/>
    <mergeCell ref="D2:AA2"/>
    <mergeCell ref="D5:E5"/>
    <mergeCell ref="G5:I5"/>
    <mergeCell ref="K5:V5"/>
    <mergeCell ref="X5:AB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121</vt:i4>
      </vt:variant>
    </vt:vector>
  </HeadingPairs>
  <TitlesOfParts>
    <vt:vector size="12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Ben Murphy</cp:lastModifiedBy>
  <dcterms:created xsi:type="dcterms:W3CDTF">2023-12-04T16:42:22Z</dcterms:created>
  <dcterms:modified xsi:type="dcterms:W3CDTF">2024-04-11T09:10:02Z</dcterms:modified>
</cp:coreProperties>
</file>